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0" windowWidth="11352" windowHeight="5400" tabRatio="953" activeTab="8"/>
  </bookViews>
  <sheets>
    <sheet name="источ. 2023" sheetId="1" r:id="rId1"/>
    <sheet name="Доходы 2023" sheetId="2" r:id="rId2"/>
    <sheet name="Ведом. 2023" sheetId="3" r:id="rId3"/>
    <sheet name="Функц.2023" sheetId="4" r:id="rId4"/>
    <sheet name="МЦП По ЦСР 2023" sheetId="5" r:id="rId5"/>
    <sheet name="Функц.2014" sheetId="6" state="hidden" r:id="rId6"/>
    <sheet name="Функц. 2015-2016" sheetId="7" state="hidden" r:id="rId7"/>
    <sheet name="кредиты" sheetId="8" state="hidden" r:id="rId8"/>
    <sheet name="шт.числ." sheetId="9" r:id="rId9"/>
  </sheets>
  <definedNames>
    <definedName name="_xlnm.Print_Area" localSheetId="4">'МЦП По ЦСР 2023'!$A$1:$F$156</definedName>
    <definedName name="_xlnm.Print_Area" localSheetId="6">'Функц. 2015-2016'!$A$1:$H$69</definedName>
    <definedName name="_xlnm.Print_Area" localSheetId="5">'Функц.2014'!$A$1:$I$68</definedName>
    <definedName name="_xlnm.Print_Area" localSheetId="3">'Функц.2023'!$A$1:$H$47</definedName>
  </definedNames>
  <calcPr fullCalcOnLoad="1"/>
</workbook>
</file>

<file path=xl/sharedStrings.xml><?xml version="1.0" encoding="utf-8"?>
<sst xmlns="http://schemas.openxmlformats.org/spreadsheetml/2006/main" count="2974" uniqueCount="807">
  <si>
    <t>руб.</t>
  </si>
  <si>
    <t>Социальная политика</t>
  </si>
  <si>
    <t>Общее образование</t>
  </si>
  <si>
    <t>Культура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</si>
  <si>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</si>
  <si>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</si>
  <si>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</si>
  <si>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</si>
  <si>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</si>
  <si>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</si>
  <si>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</si>
  <si>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</si>
  <si>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</si>
  <si>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</si>
  <si>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</si>
  <si>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</si>
  <si>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</si>
  <si>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</si>
  <si>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</si>
  <si>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</si>
  <si>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</si>
  <si>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</si>
  <si>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</si>
  <si>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</si>
  <si>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</si>
  <si>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</si>
  <si>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</si>
  <si>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</si>
  <si>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</si>
  <si>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</si>
  <si>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</si>
  <si>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</si>
  <si>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</si>
  <si>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</si>
  <si>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</si>
  <si>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</si>
  <si>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</si>
  <si>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</si>
  <si>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</si>
  <si>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</si>
  <si>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</si>
  <si>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</si>
  <si>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</si>
  <si>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</si>
  <si>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</si>
  <si>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</si>
  <si>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Налог на прибыль организаций, зачисляемый в бюджеты бюджетной системы Российской Федерации по соответствующим ставкам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</si>
  <si>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</si>
  <si>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</si>
  <si>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</si>
  <si>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</si>
  <si>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</si>
  <si>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</si>
  <si>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</si>
  <si>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</si>
  <si>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1.</t>
  </si>
  <si>
    <t>Функционирование высшего должностного лица  субъекта Российской Федерации и муниципального образования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</si>
  <si>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</si>
  <si>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</si>
  <si>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</si>
  <si>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</si>
  <si>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</si>
  <si>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>12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</si>
  <si>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</si>
  <si>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</si>
  <si>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</si>
  <si>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</si>
  <si>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</si>
  <si>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</si>
  <si>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</si>
  <si>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</si>
  <si>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</si>
  <si>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</si>
  <si>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</si>
  <si>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Код бюджетной классификации</t>
  </si>
  <si>
    <t>Иные межбюджетные трансферты</t>
  </si>
  <si>
    <t>Охрана окружающей среды</t>
  </si>
  <si>
    <t>000 116 00000 00 0000 000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</si>
  <si>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</si>
  <si>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</si>
  <si>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</si>
  <si>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</si>
  <si>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000 1 01 02020 01 0000 110</t>
  </si>
  <si>
    <t>000 2 02 04999 00 0000 151</t>
  </si>
  <si>
    <t>000 2 02 04999 05 0000 151</t>
  </si>
  <si>
    <t>Прочие субсидии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</si>
  <si>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</si>
  <si>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</si>
  <si>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</si>
  <si>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</si>
  <si>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</si>
  <si>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</si>
  <si>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</si>
  <si>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</si>
  <si>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</si>
  <si>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</si>
  <si>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000 1 09 00000 00 0000 000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</si>
  <si>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</si>
  <si>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</si>
  <si>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</si>
  <si>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</si>
  <si>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</si>
  <si>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</si>
  <si>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</si>
  <si>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</si>
  <si>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</si>
  <si>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</si>
  <si>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</si>
  <si>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</si>
  <si>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Код бюджетной классификации </t>
  </si>
  <si>
    <t xml:space="preserve">Наименование доходов </t>
  </si>
  <si>
    <t>000 1 00 00000 00 0000 000</t>
  </si>
  <si>
    <t>Всего источников финансирования</t>
  </si>
  <si>
    <t>Молодежная политика и оздоровление детей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</si>
  <si>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</si>
  <si>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</si>
  <si>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Другие вопросы в области образования</t>
  </si>
  <si>
    <t>Прочие безвозмездные поступления от бюджетов субъектов Российской Федерации</t>
  </si>
  <si>
    <t>Глава муниципального образования</t>
  </si>
  <si>
    <t xml:space="preserve">000 2 00 00000 00 0000 000 </t>
  </si>
  <si>
    <t>000 2 02 00000 00 0000 000</t>
  </si>
  <si>
    <t>000 2 02 04012 00 0000 151</t>
  </si>
  <si>
    <t>000 2 02 04012 05 0000 151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</si>
  <si>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</si>
  <si>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</si>
  <si>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 xml:space="preserve">Доходы для дефицита 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</si>
  <si>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</si>
  <si>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</si>
  <si>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</si>
  <si>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</si>
  <si>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</si>
  <si>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</si>
  <si>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</si>
  <si>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</si>
  <si>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</si>
  <si>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</si>
  <si>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</si>
  <si>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Распределение бюджетных ассигнований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</si>
  <si>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</si>
  <si>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</si>
  <si>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</si>
  <si>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</si>
  <si>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</si>
  <si>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</si>
  <si>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</si>
  <si>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</si>
  <si>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</si>
  <si>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</si>
  <si>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</si>
  <si>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</si>
  <si>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</si>
  <si>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</si>
  <si>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</si>
  <si>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</si>
  <si>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</si>
  <si>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</si>
  <si>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</si>
  <si>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</si>
  <si>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</si>
  <si>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</si>
  <si>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</si>
  <si>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</si>
  <si>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</si>
  <si>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</si>
  <si>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</si>
  <si>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</si>
  <si>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</si>
  <si>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</si>
  <si>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</si>
  <si>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</si>
  <si>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</si>
  <si>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</si>
  <si>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</si>
  <si>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</si>
  <si>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</si>
  <si>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</si>
  <si>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</si>
  <si>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</si>
  <si>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</si>
  <si>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</si>
  <si>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</si>
  <si>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</si>
  <si>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</si>
  <si>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</si>
  <si>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</si>
  <si>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</si>
  <si>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</si>
  <si>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</si>
  <si>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</si>
  <si>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</si>
  <si>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</si>
  <si>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</si>
  <si>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</si>
  <si>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</si>
  <si>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</si>
  <si>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</si>
  <si>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</si>
  <si>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</si>
  <si>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</si>
  <si>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</si>
  <si>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</si>
  <si>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</si>
  <si>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</si>
  <si>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</si>
  <si>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</si>
  <si>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</si>
  <si>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</si>
  <si>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Другие расходы в области охраны окружающей среды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</si>
  <si>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</si>
  <si>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</si>
  <si>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</si>
  <si>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</si>
  <si>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</si>
  <si>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 xml:space="preserve">Усть-Абаканского района Республики Хакасия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</si>
  <si>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</si>
  <si>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</si>
  <si>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</si>
  <si>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</si>
  <si>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</si>
  <si>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</si>
  <si>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</si>
  <si>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</si>
  <si>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</si>
  <si>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</si>
  <si>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</si>
  <si>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</si>
  <si>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</si>
  <si>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</si>
  <si>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</si>
  <si>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</si>
  <si>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</si>
  <si>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</si>
  <si>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000 2 02 04052 05 0000 151</t>
  </si>
  <si>
    <t xml:space="preserve">Межбюджетные  трансферты,   передаваемые  бюджетам муниципальных районов  в  целях финансового  обеспечения   расходов   по выплате премий в  области  литературы  и искусства, образования, печатных средств массовой информации находящихся на территориях сельских поселений
 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</si>
  <si>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</si>
  <si>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</si>
  <si>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</si>
  <si>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</si>
  <si>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</si>
  <si>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</si>
  <si>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</si>
  <si>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</si>
  <si>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</si>
  <si>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</si>
  <si>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</si>
  <si>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</si>
  <si>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</si>
  <si>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</si>
  <si>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</si>
  <si>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</si>
  <si>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</si>
  <si>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</si>
  <si>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</si>
  <si>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</si>
  <si>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</si>
  <si>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</si>
  <si>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</si>
  <si>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</si>
  <si>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</si>
  <si>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</si>
  <si>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</si>
  <si>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Резервные средства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</si>
  <si>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</si>
  <si>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</si>
  <si>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</si>
  <si>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</si>
  <si>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</si>
  <si>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</si>
  <si>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</si>
  <si>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</si>
  <si>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</si>
  <si>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</si>
  <si>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</si>
  <si>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Оказание материальной помощи малообеспеченным категориям населения</t>
  </si>
  <si>
    <t>Муниципальная программа "Развитие  образования  в  Усть-Абаканском районе (2014-2020 годы)"</t>
  </si>
  <si>
    <t>Субсидии бюджетным учреждениям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</si>
  <si>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</si>
  <si>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</si>
  <si>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Муниципальная программа  "Развитие физической культуры и спорта в Усть-Абаканском районе  (2014 - 2020 годы)"</t>
  </si>
  <si>
    <t>Мероприятия по профилактике злоупотребления наркотиками и их незаконного оборота</t>
  </si>
  <si>
    <t>Мероприятия в сфере физической культуры и спорта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</si>
  <si>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</si>
  <si>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</si>
  <si>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</si>
  <si>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</si>
  <si>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</si>
  <si>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</si>
  <si>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</si>
  <si>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</si>
  <si>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</si>
  <si>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</si>
  <si>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</si>
  <si>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</si>
  <si>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</si>
  <si>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</si>
  <si>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</si>
  <si>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</si>
  <si>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</si>
  <si>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</si>
  <si>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</si>
  <si>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</si>
  <si>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</si>
  <si>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</si>
  <si>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</si>
  <si>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</si>
  <si>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</si>
  <si>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</si>
  <si>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Приложение 9</t>
  </si>
  <si>
    <t>Приложение 10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</si>
  <si>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</si>
  <si>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</si>
  <si>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</si>
  <si>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</si>
  <si>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</si>
  <si>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</si>
  <si>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</si>
  <si>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</si>
  <si>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</si>
  <si>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</si>
  <si>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</si>
  <si>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</si>
  <si>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</si>
  <si>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</si>
  <si>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000 2 02 04053 00 0000 151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</si>
  <si>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</si>
  <si>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</si>
  <si>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 на мероприятия в сфере развития и гармонизации межнациональных отношений</t>
  </si>
  <si>
    <t>Изменение остатков средств на счетах по учету средств бюджетов</t>
  </si>
  <si>
    <t>000 2 02 04098 05 0000 151</t>
  </si>
  <si>
    <t>000 2 02 04098 00 0000 151</t>
  </si>
  <si>
    <t>Межбюджетные трансферты, передаваемые бюджетам муниципальных районов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</si>
  <si>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>Межбюджетные трансферты, передаваемые бюджетам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</si>
  <si>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</si>
  <si>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районов
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</si>
  <si>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</si>
  <si>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</si>
  <si>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</si>
  <si>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</si>
  <si>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</si>
  <si>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</si>
  <si>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</si>
  <si>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</si>
  <si>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</si>
  <si>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</si>
  <si>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34000 00000</t>
  </si>
  <si>
    <t>39000 00000</t>
  </si>
  <si>
    <t>39300 00000</t>
  </si>
  <si>
    <t>39301 00000</t>
  </si>
  <si>
    <t>70700 00000</t>
  </si>
  <si>
    <t>70700 22370</t>
  </si>
  <si>
    <t>39100 00000</t>
  </si>
  <si>
    <t>39101 00000</t>
  </si>
  <si>
    <t>33000 00000</t>
  </si>
  <si>
    <t>41000 00000</t>
  </si>
  <si>
    <t>44000 00000</t>
  </si>
  <si>
    <t>45000 00000</t>
  </si>
  <si>
    <t>46000 00000</t>
  </si>
  <si>
    <t>49000 00000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</si>
  <si>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</si>
  <si>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</si>
  <si>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</si>
  <si>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</si>
  <si>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</si>
  <si>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</si>
  <si>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</si>
  <si>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</si>
  <si>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</si>
  <si>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</si>
  <si>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</si>
  <si>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</si>
  <si>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</si>
  <si>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</si>
  <si>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</si>
  <si>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</si>
  <si>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</si>
  <si>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43000 00000</t>
  </si>
  <si>
    <t>47000 00000</t>
  </si>
  <si>
    <t>48000 00000</t>
  </si>
  <si>
    <t>32100 00000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</si>
  <si>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</si>
  <si>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</si>
  <si>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</si>
  <si>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</si>
  <si>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</si>
  <si>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</si>
  <si>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</si>
  <si>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</si>
  <si>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Поддержка субъектов малого и среднего бизнеса</t>
  </si>
  <si>
    <t>32101 00000</t>
  </si>
  <si>
    <t>32101 22180</t>
  </si>
  <si>
    <t>32102 00000</t>
  </si>
  <si>
    <t>32102 22180</t>
  </si>
  <si>
    <t>Создание условий для защиты населения от чрезвычайных ситуаций</t>
  </si>
  <si>
    <t>33001 00000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</si>
  <si>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</si>
  <si>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</si>
  <si>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</si>
  <si>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</si>
  <si>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</si>
  <si>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</si>
  <si>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</si>
  <si>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</si>
  <si>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</si>
  <si>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</si>
  <si>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</si>
  <si>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</si>
  <si>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</si>
  <si>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</si>
  <si>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</si>
  <si>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</si>
  <si>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</si>
  <si>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</si>
  <si>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49001 03500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</si>
  <si>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</si>
  <si>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</si>
  <si>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</si>
  <si>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</si>
  <si>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</si>
  <si>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</si>
  <si>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</si>
  <si>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43101 00000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</si>
  <si>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</si>
  <si>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</si>
  <si>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</si>
  <si>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</si>
  <si>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</si>
  <si>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</si>
  <si>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</si>
  <si>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</si>
  <si>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</si>
  <si>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</si>
  <si>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</si>
  <si>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</si>
  <si>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</si>
  <si>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</si>
  <si>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</si>
  <si>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</si>
  <si>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</si>
  <si>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</si>
  <si>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Обеспечение развития отрасли культуры</t>
  </si>
  <si>
    <t>Совершенствование библиотечной деятельности</t>
  </si>
  <si>
    <t>34201 00000</t>
  </si>
  <si>
    <t>34201 22180</t>
  </si>
  <si>
    <t>Сохранение культурных ценностей</t>
  </si>
  <si>
    <t>34202 00000</t>
  </si>
  <si>
    <t>34202 22180</t>
  </si>
  <si>
    <t>34303 00000</t>
  </si>
  <si>
    <t>34303 80310</t>
  </si>
  <si>
    <t>Обеспечение условий развития сферы культуры</t>
  </si>
  <si>
    <t>Проведение спортивных мероприятий, обеспечение подготовки команд</t>
  </si>
  <si>
    <t>Физкультурно-оздоровительная работа с различными категориями населения</t>
  </si>
  <si>
    <t>35002 00000</t>
  </si>
  <si>
    <t>Социальные выплаты гражданам, в соответствии с действующим законодательством</t>
  </si>
  <si>
    <t>Доплаты к пенсиям муниципальным служащим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</si>
  <si>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</si>
  <si>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</si>
  <si>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</si>
  <si>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правонарушений несовершеннолетних</t>
  </si>
  <si>
    <t>39301 80260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</si>
  <si>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</si>
  <si>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</si>
  <si>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</si>
  <si>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</si>
  <si>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</si>
  <si>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</si>
  <si>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</si>
  <si>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</si>
  <si>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70400 03500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</si>
  <si>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</si>
  <si>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</si>
  <si>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</si>
  <si>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</si>
  <si>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</si>
  <si>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</si>
  <si>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</si>
  <si>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</si>
  <si>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</si>
  <si>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</si>
  <si>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</si>
  <si>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</si>
  <si>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</si>
  <si>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</si>
  <si>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ВСЕГО:</t>
  </si>
  <si>
    <t>Гармонизация отношений в Усть-Абаканском районе Республики Хакасия и их этнокультурное развитие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</si>
  <si>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</si>
  <si>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</si>
  <si>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</si>
  <si>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</si>
  <si>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</si>
  <si>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</si>
  <si>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</si>
  <si>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</si>
  <si>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</si>
  <si>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</si>
  <si>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</si>
  <si>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</si>
  <si>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</si>
  <si>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</si>
  <si>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</si>
  <si>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</si>
  <si>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</si>
  <si>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</si>
  <si>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</si>
  <si>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</si>
  <si>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</si>
  <si>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</si>
  <si>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</si>
  <si>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</si>
  <si>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</si>
  <si>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</si>
  <si>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</si>
  <si>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</si>
  <si>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</si>
  <si>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 xml:space="preserve"> бюджета муниципального образования Калининский сельсовет  Усть-Абаканского района Республики Хакасия</t>
  </si>
  <si>
    <t>Приложение 1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</si>
  <si>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</si>
  <si>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</si>
  <si>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</si>
  <si>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</si>
  <si>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</si>
  <si>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</si>
  <si>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</si>
  <si>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</si>
  <si>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</si>
  <si>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</si>
  <si>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</si>
  <si>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</si>
  <si>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</si>
  <si>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</si>
  <si>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</si>
  <si>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</si>
  <si>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</si>
  <si>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</si>
  <si>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</si>
  <si>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</si>
  <si>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</si>
  <si>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</si>
  <si>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</si>
  <si>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</si>
  <si>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</si>
  <si>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</si>
  <si>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</si>
  <si>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</si>
  <si>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</si>
  <si>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</si>
  <si>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</si>
  <si>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</si>
  <si>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</si>
  <si>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</si>
  <si>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</si>
  <si>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</si>
  <si>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58000 00000</t>
  </si>
  <si>
    <t>58001 00000</t>
  </si>
  <si>
    <t>57000 00000</t>
  </si>
  <si>
    <t>55000 00000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</si>
  <si>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</si>
  <si>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</si>
  <si>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</si>
  <si>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54301 00000</t>
  </si>
  <si>
    <t>54301 22540</t>
  </si>
  <si>
    <t>54301 22570</t>
  </si>
  <si>
    <t>54301 22580</t>
  </si>
  <si>
    <t>56100 00000</t>
  </si>
  <si>
    <t>56101 00980</t>
  </si>
  <si>
    <t>56103 01180</t>
  </si>
  <si>
    <t>57001 14910</t>
  </si>
  <si>
    <t>57001 14930</t>
  </si>
  <si>
    <t>58001 22070</t>
  </si>
  <si>
    <t>57001 00000</t>
  </si>
  <si>
    <t>56101 00000</t>
  </si>
  <si>
    <t>54300 00000</t>
  </si>
  <si>
    <t>Приложение 5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</si>
  <si>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</si>
  <si>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Увеличение прочих остатков  денежных средств бюджетов сельских поселений</t>
  </si>
  <si>
    <t>Уменьшение прочих остатков  денежных средств бюджетов сельских поселений</t>
  </si>
  <si>
    <t>(руб.)</t>
  </si>
  <si>
    <t>56101 22120</t>
  </si>
  <si>
    <t>Мероприятия по поддержке и развитию культуры</t>
  </si>
  <si>
    <t>54100 00000</t>
  </si>
  <si>
    <t xml:space="preserve">Благоустройство и обеспечение санитарного состояния территрии поселения </t>
  </si>
  <si>
    <t>56103 00000</t>
  </si>
  <si>
    <t>Обеспечение деятельности подведомственных учреждений (централизованные бухгалтерии, группы хозяйственного обслуживания)</t>
  </si>
  <si>
    <t>Обеспечение деятельности подведомственных учреждений (централизованная бухгалтерия)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</si>
  <si>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</si>
  <si>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</si>
  <si>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</si>
  <si>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Субвенции бюджетам на оплату жилищно-коммунальных услуг отдельным категориям граждан</t>
  </si>
  <si>
    <t>57001 70270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</si>
  <si>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</t>
  </si>
  <si>
    <t>70700 22030</t>
  </si>
  <si>
    <t xml:space="preserve">Обеспечение деятельности подведомственных учреждений 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</si>
  <si>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</si>
  <si>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</si>
  <si>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000 2 02 10000 00 0000 150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</si>
  <si>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</si>
  <si>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</si>
  <si>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</si>
  <si>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</si>
  <si>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</si>
  <si>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Субвенции бюджетам сельских поселений на выполнение передаваемых полномочий субъектов Российской Федерации</t>
  </si>
  <si>
    <t>000 1 06 06040 00 0000 110</t>
  </si>
  <si>
    <t>Администрация  Калининского сельсовета Усть-Абаканского района Республики Хакасия</t>
  </si>
  <si>
    <t>000 1 03 02231 01 0000 110</t>
  </si>
  <si>
    <t>000 1 03 02251 01 0000 110</t>
  </si>
  <si>
    <t>000 1 03 02241 01 0000 110</t>
  </si>
  <si>
    <t>262 000,00</t>
  </si>
  <si>
    <t>Мероприятия направленные на обеспечение первичных мер пожарной безопасности</t>
  </si>
  <si>
    <t>посмотреть в 2015 году, спросить</t>
  </si>
  <si>
    <t>000 2 02 40000 00 0000 150</t>
  </si>
  <si>
    <t>Региональный проект Республики Хакасия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</si>
  <si>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</si>
  <si>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520R1 53930</t>
  </si>
  <si>
    <t>520R1 00000</t>
  </si>
  <si>
    <t>Обучение специалистов и работников учреждения на курсах повышения квалификации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</si>
  <si>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</si>
  <si>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</si>
  <si>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Перечисления другим бюджетам Бюджетной системы Российской Федерации</t>
  </si>
  <si>
    <t>57001 14000</t>
  </si>
  <si>
    <t>Пособия по социальной помощи населению в денежной форме</t>
  </si>
  <si>
    <t xml:space="preserve">Пособия, компенсации и иные социальные выплаты гражданам, кроме публично-нормативных обязательств </t>
  </si>
  <si>
    <t>Не публично- нормативные обязательства в части расходов на оплату льгот работникам (пенсионерам) учреждений культуры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</si>
  <si>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</si>
  <si>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</si>
  <si>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</si>
  <si>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«Обеспечение общественного порядка и противодействие преступности в Калининском сельсовете» </t>
  </si>
  <si>
    <t xml:space="preserve">Муниципальная программа "Дорожное хозяйство» </t>
  </si>
  <si>
    <t>Муниципальная программа«Развитие субъектов малого и среднего предпринимательства в Калининском сельсовете»</t>
  </si>
  <si>
    <t>Муниципальная программа «Культура Калининского сельсовета»</t>
  </si>
  <si>
    <t>Муниципальная программа "Развитие мер соцподдержки отдельных категорий граждан в Калининском сельсовете"</t>
  </si>
  <si>
    <t>Муниципальная программа  "Развитие физической культуры и спорта в Калининском сельсовете"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</si>
  <si>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</si>
  <si>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«Дорожное хозяйство» </t>
  </si>
  <si>
    <t>000 2 02 29999 10 0000 150</t>
  </si>
  <si>
    <t>000 2 02 29999 00 0000 150</t>
  </si>
  <si>
    <t>Прочие субсидии бюджетам сельских поселений</t>
  </si>
  <si>
    <t>000 2 02 30024 10 0000 150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</si>
  <si>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</si>
  <si>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</si>
  <si>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000 2 02 20041 00 0000 150</t>
  </si>
  <si>
    <t>000 2 02 20041 10 0000 150</t>
  </si>
  <si>
    <t>000 2 02 20000 00 0000 150</t>
  </si>
  <si>
    <t>70500 70230</t>
  </si>
  <si>
    <t>51001 71260</t>
  </si>
  <si>
    <t>51001 71230</t>
  </si>
  <si>
    <t>Создание и поддержка спасательных постов в местах массового отдыха населения РХ с наглядной агитацией по предупреждению происшествий на воде</t>
  </si>
  <si>
    <t>52001 71140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</si>
  <si>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</t>
  </si>
  <si>
    <t>Муниципальная программа "Энергосбережение и повышение энергетической эффективности в Калининском сельсовете"</t>
  </si>
  <si>
    <t>55101 00000</t>
  </si>
  <si>
    <t>55101 22050</t>
  </si>
  <si>
    <t>000 2 02 25467 10 0000 150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</si>
  <si>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</si>
  <si>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</si>
  <si>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51001 S1260</t>
  </si>
  <si>
    <t>51001 S1230</t>
  </si>
  <si>
    <t>52001 S1140</t>
  </si>
  <si>
    <t>Сумма на 2023 год</t>
  </si>
  <si>
    <t>Сумма                           на 2023 год</t>
  </si>
  <si>
    <t>400</t>
  </si>
  <si>
    <t>Реализация мероприятий по строительству жилья, предоставляемого по договору найма жилого помещения</t>
  </si>
  <si>
    <t>Комплексное развитие жилищного строительства на сельских территориях</t>
  </si>
  <si>
    <t>Муниципальная программа «Комплексное развитие сельской территории Калининского сельсовета»</t>
  </si>
  <si>
    <t>000 2 02 25576 10 0000 150</t>
  </si>
  <si>
    <t>000 2 02 25576 00 0000 150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</si>
  <si>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</si>
  <si>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</si>
  <si>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Капитальные вложения в объекты государственной (муниципальной) собственности</t>
  </si>
  <si>
    <t>Защита населения и территорий от чрезвычайных ситуаций природного и техногенного характера, пожарная безопасность</t>
  </si>
  <si>
    <t>Обеспечение комплексного развития сельских территорий (формирование современного облика сельских территорий, направленных на создание и развитие инфраструктуры в сельской местности) (в том числе софинансирование с республиканским  бюджетом)</t>
  </si>
  <si>
    <t>59000 00000</t>
  </si>
  <si>
    <t>59100 00000</t>
  </si>
  <si>
    <t>Мероприятия направленные на реализацию проектов комплексного развития сельских территорий в сфере энергообеспечения</t>
  </si>
  <si>
    <t>СУБСИДИИ БЮДЖЕТАМ БЮДЖЕТНОЙ СИСТЕМЫ РОССИЙСКОЙ ФЕДЕРАЦИИ ( МЕЖБЮДЖЕТНЫЕ СУБСИДИИ)</t>
  </si>
  <si>
    <t>Муниципальная программа "Благоустройство территории Калининского сельсовета"</t>
  </si>
  <si>
    <t>Муниципальная программа «Благоустройство территории Калининского сельсовета»</t>
  </si>
  <si>
    <t>Субсидии бюджетам сельских поселений на развитие транспортной инфраструктуры на сельских территориях</t>
  </si>
  <si>
    <t>Прочие дотации бюджетам сельских поселений</t>
  </si>
  <si>
    <t>000 2 02 19999 10 0000 150</t>
  </si>
  <si>
    <t>000 2 02 19999 00 0000 150</t>
  </si>
  <si>
    <t>70500 73450</t>
  </si>
  <si>
    <t>70500 S3450</t>
  </si>
  <si>
    <t>Развитие транспортной инфраструктуры на сельских территориях (в том числе софинансирование с республиканским бюджетом)</t>
  </si>
  <si>
    <t>Бюджетные инвестиции в объекты капитального строительства государственной (муниципальной) собственности</t>
  </si>
  <si>
    <t>52002 L3720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</si>
  <si>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</si>
  <si>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000 2 02 16001 10 0000 150</t>
  </si>
  <si>
    <t>000 2 02 16001 00 0000 150</t>
  </si>
  <si>
    <t>59102 22122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</si>
  <si>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</si>
  <si>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</si>
  <si>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</si>
  <si>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</si>
  <si>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</si>
  <si>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Прочие дотации 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</si>
  <si>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поселениях(за исключением автомобильных дорог федерального значения)</t>
  </si>
  <si>
    <t>52001 73130</t>
  </si>
  <si>
    <t>52001 S3130</t>
  </si>
  <si>
    <t>52001 73480</t>
  </si>
  <si>
    <t>Обеспечение дорожной инфраструктурой муниципальных образований Республики Хакасия на территории которых, выделялись земельные участки льготной категории граждан для индивидуального жилищного строительства</t>
  </si>
  <si>
    <t>Мероприятия на оказание и поддержку существующих общественных спасательных постов в местах массового отдыха населения РХ с наглядной агитацией по предупреждению происшествий на воде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</si>
  <si>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(в том числе на разработку проектной документации)</t>
  </si>
  <si>
    <t>Проектирование, строительство, реконструкция автомобильных дорог общего пользования местного значения муниципальных образований Республики Хакасия</t>
  </si>
  <si>
    <t>52001 S3480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</si>
  <si>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</si>
  <si>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</si>
  <si>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000 2 02 25393 10 0000 150 </t>
  </si>
  <si>
    <t xml:space="preserve">000 2 02 25393 00 0000 150 </t>
  </si>
  <si>
    <t xml:space="preserve">000 2 02 25372 00 0000 150 </t>
  </si>
  <si>
    <t xml:space="preserve">000 2 02 25372 10 0000 150 </t>
  </si>
  <si>
    <t>54102 22500</t>
  </si>
  <si>
    <t>Муниципальная программа "Устойчивое развитие территории Калининского сельсовета"</t>
  </si>
  <si>
    <t>Мероприятия направленные на реализацию проектов комплексного развития сельских территорий в сфере коммунального хозяйства</t>
  </si>
  <si>
    <t>59102 20000</t>
  </si>
  <si>
    <t>59105 L3720</t>
  </si>
  <si>
    <t>Мероприятия направленные на реализацию проектов комплексного развития сельских территорий в сфере дорожного хозяйства</t>
  </si>
  <si>
    <t>Субвенции бюджетам сельских поселений на осуществление 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</si>
  <si>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сельских поселений на оплату жилищно-коммунальных услуг отдельным категориям граждан </t>
  </si>
  <si>
    <t>Субвенции бюджетам на осуществление  первичного воинского учета органами местного самоуправления поселений, муниципальных и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</si>
  <si>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</si>
  <si>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</si>
  <si>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Субсидии бюджетам на развитие транспортной инфраструктуры на сельских территориях </t>
  </si>
  <si>
    <t xml:space="preserve">Субсидии бюджетам на финансовое обеспечение дорожной деятельности </t>
  </si>
  <si>
    <t xml:space="preserve">Субсидии бюджетам сельских поселений на финансовое обеспечение дорожной деятельности </t>
  </si>
  <si>
    <t>% исполнения</t>
  </si>
  <si>
    <t>% испол-нения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</si>
  <si>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</si>
  <si>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000 1 03 02261 01 0000 110 </t>
  </si>
  <si>
    <t>000 1 13 01995 10 0000 130</t>
  </si>
  <si>
    <t>000 116 07010 10 0000 140</t>
  </si>
  <si>
    <t>000 116 07010 00 0000 140</t>
  </si>
  <si>
    <t>Прочие доходы от оказания платных услуг (работ) получателями средств бюджетов сельских поселений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</si>
  <si>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</si>
  <si>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</si>
  <si>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</si>
  <si>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</si>
  <si>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Приложение 2</t>
  </si>
  <si>
    <t>Приложение 3</t>
  </si>
  <si>
    <t>муниципального образования Калининский сельсовет</t>
  </si>
  <si>
    <t>Усть-Абаканского района  Республики Хакасия"</t>
  </si>
  <si>
    <t xml:space="preserve">"Об  утверждении  отчета об исполнении бюджета  </t>
  </si>
  <si>
    <t xml:space="preserve">муниципального образования  Калининский сельсовет Усть-Абаканского района </t>
  </si>
  <si>
    <t>Приложение 4</t>
  </si>
  <si>
    <t>Приложение 6</t>
  </si>
  <si>
    <t xml:space="preserve">"Об утверждении отчета об исполнении бюджета 
</t>
  </si>
  <si>
    <t xml:space="preserve">Усть-Абаканского района  Республики Хакасия </t>
  </si>
  <si>
    <t>Сведения о штатной численности и фактических расходах</t>
  </si>
  <si>
    <t xml:space="preserve">на оплату труда муниципальных служащих Администрации Калининского сельсовета </t>
  </si>
  <si>
    <t>Кол-во штатных единиц</t>
  </si>
  <si>
    <t>заработная плата</t>
  </si>
  <si>
    <t>начисления на заработную плату</t>
  </si>
  <si>
    <t>Итого:</t>
  </si>
  <si>
    <t>Глава (выборное лицо)</t>
  </si>
  <si>
    <t>Муниципальные служащие</t>
  </si>
  <si>
    <t>ЗАДОЛЖЕННОСТЬ И ПЕРЕРАСЧЕТЫ ПО ОТМЕНЕННЫМ НАЛОГАМ, СБОРАМ И ИНЫМ ОБЯЗАТЕЛЬНЫМ ПЛАТЕЖАМ</t>
  </si>
  <si>
    <t>000 1 09 04053 10 1000 110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</si>
  <si>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</si>
  <si>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000 2 02 49999 00 0000 150 </t>
  </si>
  <si>
    <t xml:space="preserve">000 2 02 49999 10 0000 150 </t>
  </si>
  <si>
    <t>Прочие межбюджетные трансферты, передаваемые бюджетам сельских поселений</t>
  </si>
  <si>
    <t>54301 71200</t>
  </si>
  <si>
    <t>Мероприятия в сфере благоустройства на лучший социально-значимый проект по итогам республиканского конкурса</t>
  </si>
  <si>
    <t>000 1 16 10000 00 0000 140</t>
  </si>
  <si>
    <t>Платежи в целях возмещения причиненного ущерба (убытков)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</si>
  <si>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</si>
  <si>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</si>
  <si>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</si>
  <si>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</si>
  <si>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</si>
  <si>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</si>
  <si>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по группам,  подгруппам и статьям кодов классификации доходов за 9 месяцев 2023 года</t>
  </si>
  <si>
    <t>Исполнение за           9 месяцев 2023 года</t>
  </si>
  <si>
    <t>Исполнение за 9 месяцев 2023 года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</si>
  <si>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                                                  за 9 месяцев 2023 года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</si>
  <si>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</si>
  <si>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</si>
  <si>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</si>
  <si>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отмененному)"</t>
  </si>
  <si>
    <t xml:space="preserve">за  9 месяцев 2023 года 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</si>
  <si>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за 9 месяцев 2023 года</t>
  </si>
  <si>
    <t>Исполнение                            за 9 месяцев                               2023 года</t>
  </si>
  <si>
    <t>Сумма                         на 2023 год</t>
  </si>
  <si>
    <t xml:space="preserve">                                                               Республики Хакасия за 9 месяцев 2023 год</t>
  </si>
  <si>
    <t>Усть-Абаканского района Республики Хакасия за 9 месяцев 2023 года</t>
  </si>
  <si>
    <t>Исполнение                     за 9 месяцев 2023 года</t>
  </si>
  <si>
    <t>52001 80100</t>
  </si>
  <si>
    <t>Мероприятия на содержание, капитальный ремонт и строительство дорог общего пользования местного значения, в том числе разработка проектно-сметной документации</t>
  </si>
  <si>
    <t>к Решению Совета депутатов Калининского сельсовета</t>
  </si>
  <si>
    <t>"О бюджете муниципального образования Калининский сельсовет</t>
  </si>
  <si>
    <t>на 2023 год и плановый период 2024 и 2025 годов"</t>
  </si>
  <si>
    <t>от 23.12.2022 г. № 50</t>
  </si>
  <si>
    <t xml:space="preserve">                                 Приложение 3</t>
  </si>
  <si>
    <t xml:space="preserve"> к Решению Совета депутатов Калининского сельсовета</t>
  </si>
  <si>
    <t xml:space="preserve"> Усть-Абаканского района Республики Хакасия </t>
  </si>
  <si>
    <t xml:space="preserve">                                                                                             на 2023 год и плановый период 2024 и 2025 годов",</t>
  </si>
  <si>
    <t xml:space="preserve">                                                                                             от  23.12.2022 г. № 50</t>
  </si>
  <si>
    <t>Об утверждении отчета об исполнении бюджета         
муниципального образования Калининский сельсовет</t>
  </si>
  <si>
    <t>Приложение  5</t>
  </si>
  <si>
    <t>от  23.12.2022 г. № 50</t>
  </si>
  <si>
    <t>Приложение 7</t>
  </si>
  <si>
    <t xml:space="preserve">к Решению Совета депутатов Калининского сельсовета от 20.10.2023г. № 35 </t>
  </si>
  <si>
    <t>за 9 месяцев 2023 года"</t>
  </si>
  <si>
    <t xml:space="preserve">к Решению Совета депутатов Калининского сельсовета от 20.10.2023г.№ 35 </t>
  </si>
  <si>
    <t>"Об  утверждении  отчета об исполнении бюджета      
муниципального образования Калининский сельсовет     
Усть-Абаканского района  Республики Хакасия      "
за 9 месяцев 2023 года</t>
  </si>
  <si>
    <t>за 9 месяцев 2023 года</t>
  </si>
  <si>
    <t>к Решению Совета депутатов Калининского сельсовета от 20.10.2023г. № 35</t>
  </si>
  <si>
    <t xml:space="preserve">
Об утверждении отчета об исполнении бюджета муниципального образования                                                                        Калининский сельсовет</t>
  </si>
  <si>
    <t xml:space="preserve">к Решению Совета депутатов Калининского сельсовета                                                                                                        от 20.10.2023г. № 35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</si>
</sst>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"/>
    <numFmt numFmtId="183" formatCode="#,##0.000"/>
    <numFmt numFmtId="184" formatCode="#,##0.0000"/>
    <numFmt numFmtId="185" formatCode="#,##0.00000"/>
    <numFmt numFmtId="186" formatCode="[$-FC19]d\ mmmm\ yyyy\ &quot;г.&quot;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79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3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6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6" fillId="0" borderId="1">
      <alignment horizontal="left" wrapText="1" indent="1"/>
      <protection/>
    </xf>
    <xf numFmtId="49" fontId="26" fillId="0" borderId="2">
      <alignment horizontal="center" shrinkToFit="1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3" applyNumberFormat="0" applyAlignment="0" applyProtection="0"/>
    <xf numFmtId="0" fontId="57" fillId="27" borderId="4" applyNumberFormat="0" applyAlignment="0" applyProtection="0"/>
    <xf numFmtId="0" fontId="58" fillId="27" borderId="3" applyNumberFormat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8" borderId="9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32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0" fontId="18" fillId="0" borderId="15" xfId="0" applyFont="1" applyBorder="1" applyAlignment="1">
      <alignment vertical="top" wrapText="1"/>
    </xf>
    <xf numFmtId="49" fontId="18" fillId="0" borderId="16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vertical="top" wrapText="1"/>
    </xf>
    <xf numFmtId="49" fontId="17" fillId="0" borderId="16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/>
    </xf>
    <xf numFmtId="0" fontId="18" fillId="0" borderId="15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wrapText="1"/>
    </xf>
    <xf numFmtId="49" fontId="16" fillId="0" borderId="16" xfId="0" applyNumberFormat="1" applyFont="1" applyFill="1" applyBorder="1" applyAlignment="1">
      <alignment horizontal="center"/>
    </xf>
    <xf numFmtId="4" fontId="16" fillId="0" borderId="17" xfId="0" applyNumberFormat="1" applyFont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vertical="top" wrapText="1"/>
    </xf>
    <xf numFmtId="49" fontId="17" fillId="0" borderId="1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wrapText="1"/>
    </xf>
    <xf numFmtId="4" fontId="16" fillId="0" borderId="17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top" wrapText="1"/>
    </xf>
    <xf numFmtId="49" fontId="18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vertical="top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wrapText="1"/>
    </xf>
    <xf numFmtId="0" fontId="17" fillId="34" borderId="23" xfId="0" applyFont="1" applyFill="1" applyBorder="1" applyAlignment="1">
      <alignment vertical="top" wrapText="1"/>
    </xf>
    <xf numFmtId="0" fontId="17" fillId="34" borderId="24" xfId="0" applyFont="1" applyFill="1" applyBorder="1" applyAlignment="1">
      <alignment horizontal="center" vertical="center" wrapText="1"/>
    </xf>
    <xf numFmtId="49" fontId="16" fillId="34" borderId="25" xfId="0" applyNumberFormat="1" applyFont="1" applyFill="1" applyBorder="1" applyAlignment="1">
      <alignment horizontal="center" vertical="center" wrapText="1"/>
    </xf>
    <xf numFmtId="4" fontId="15" fillId="34" borderId="26" xfId="0" applyNumberFormat="1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wrapText="1"/>
    </xf>
    <xf numFmtId="0" fontId="18" fillId="35" borderId="15" xfId="0" applyFont="1" applyFill="1" applyBorder="1" applyAlignment="1">
      <alignment vertical="top" wrapText="1"/>
    </xf>
    <xf numFmtId="0" fontId="18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vertical="top" wrapText="1"/>
    </xf>
    <xf numFmtId="0" fontId="17" fillId="35" borderId="15" xfId="0" applyFont="1" applyFill="1" applyBorder="1" applyAlignment="1">
      <alignment vertical="top" wrapText="1"/>
    </xf>
    <xf numFmtId="0" fontId="15" fillId="0" borderId="2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0" fontId="15" fillId="34" borderId="13" xfId="0" applyFont="1" applyFill="1" applyBorder="1" applyAlignment="1">
      <alignment vertical="center" wrapText="1"/>
    </xf>
    <xf numFmtId="0" fontId="15" fillId="34" borderId="25" xfId="0" applyFont="1" applyFill="1" applyBorder="1" applyAlignment="1">
      <alignment horizontal="center" vertical="center" wrapText="1"/>
    </xf>
    <xf numFmtId="49" fontId="16" fillId="34" borderId="24" xfId="0" applyNumberFormat="1" applyFont="1" applyFill="1" applyBorder="1" applyAlignment="1">
      <alignment horizontal="center" vertical="center" wrapText="1"/>
    </xf>
    <xf numFmtId="49" fontId="16" fillId="36" borderId="19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wrapText="1"/>
    </xf>
    <xf numFmtId="4" fontId="16" fillId="0" borderId="2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9" fontId="15" fillId="35" borderId="16" xfId="0" applyNumberFormat="1" applyFont="1" applyFill="1" applyBorder="1" applyAlignment="1">
      <alignment horizontal="center" vertical="center" wrapText="1"/>
    </xf>
    <xf numFmtId="49" fontId="17" fillId="35" borderId="16" xfId="0" applyNumberFormat="1" applyFont="1" applyFill="1" applyBorder="1" applyAlignment="1">
      <alignment horizontal="center" vertical="center" wrapText="1"/>
    </xf>
    <xf numFmtId="4" fontId="15" fillId="35" borderId="17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49" fontId="15" fillId="37" borderId="1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16" fillId="37" borderId="16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justify" vertical="top" wrapText="1"/>
    </xf>
    <xf numFmtId="0" fontId="14" fillId="0" borderId="18" xfId="0" applyFont="1" applyBorder="1" applyAlignment="1">
      <alignment horizontal="center"/>
    </xf>
    <xf numFmtId="0" fontId="11" fillId="0" borderId="16" xfId="0" applyFont="1" applyBorder="1" applyAlignment="1">
      <alignment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left" vertical="center" wrapText="1"/>
    </xf>
    <xf numFmtId="49" fontId="18" fillId="37" borderId="16" xfId="0" applyNumberFormat="1" applyFont="1" applyFill="1" applyBorder="1" applyAlignment="1">
      <alignment horizontal="center" vertical="center" wrapText="1"/>
    </xf>
    <xf numFmtId="49" fontId="18" fillId="35" borderId="16" xfId="0" applyNumberFormat="1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vertical="top" wrapText="1"/>
    </xf>
    <xf numFmtId="49" fontId="16" fillId="0" borderId="18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top" wrapText="1"/>
    </xf>
    <xf numFmtId="4" fontId="5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19" fillId="0" borderId="21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34" xfId="0" applyFont="1" applyBorder="1" applyAlignment="1">
      <alignment vertical="center" wrapText="1"/>
    </xf>
    <xf numFmtId="0" fontId="21" fillId="0" borderId="34" xfId="0" applyFont="1" applyFill="1" applyBorder="1" applyAlignment="1">
      <alignment vertical="center" wrapText="1"/>
    </xf>
    <xf numFmtId="0" fontId="21" fillId="35" borderId="15" xfId="0" applyFont="1" applyFill="1" applyBorder="1" applyAlignment="1">
      <alignment vertical="center" wrapText="1"/>
    </xf>
    <xf numFmtId="0" fontId="21" fillId="35" borderId="3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19" fillId="0" borderId="15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19" fillId="34" borderId="23" xfId="0" applyFont="1" applyFill="1" applyBorder="1" applyAlignment="1">
      <alignment vertical="center" wrapText="1"/>
    </xf>
    <xf numFmtId="0" fontId="19" fillId="34" borderId="24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21" fillId="0" borderId="16" xfId="0" applyFont="1" applyBorder="1" applyAlignment="1">
      <alignment horizontal="left" vertical="center" wrapText="1"/>
    </xf>
    <xf numFmtId="0" fontId="15" fillId="0" borderId="15" xfId="0" applyFont="1" applyFill="1" applyBorder="1" applyAlignment="1">
      <alignment wrapText="1"/>
    </xf>
    <xf numFmtId="0" fontId="5" fillId="0" borderId="0" xfId="0" applyFont="1" applyAlignment="1">
      <alignment/>
    </xf>
    <xf numFmtId="0" fontId="17" fillId="34" borderId="25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2" fontId="16" fillId="0" borderId="15" xfId="0" applyNumberFormat="1" applyFont="1" applyBorder="1" applyAlignment="1">
      <alignment wrapText="1"/>
    </xf>
    <xf numFmtId="4" fontId="7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wrapText="1"/>
    </xf>
    <xf numFmtId="0" fontId="18" fillId="0" borderId="16" xfId="0" applyFont="1" applyFill="1" applyBorder="1" applyAlignment="1">
      <alignment vertical="top" wrapText="1"/>
    </xf>
    <xf numFmtId="4" fontId="16" fillId="0" borderId="16" xfId="0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49" fontId="15" fillId="33" borderId="16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wrapText="1"/>
    </xf>
    <xf numFmtId="2" fontId="15" fillId="0" borderId="15" xfId="0" applyNumberFormat="1" applyFont="1" applyBorder="1" applyAlignment="1">
      <alignment wrapText="1"/>
    </xf>
    <xf numFmtId="0" fontId="17" fillId="33" borderId="16" xfId="0" applyFont="1" applyFill="1" applyBorder="1" applyAlignment="1">
      <alignment horizontal="left" vertical="top" wrapText="1"/>
    </xf>
    <xf numFmtId="4" fontId="15" fillId="33" borderId="16" xfId="0" applyNumberFormat="1" applyFont="1" applyFill="1" applyBorder="1" applyAlignment="1">
      <alignment horizontal="center" vertical="center"/>
    </xf>
    <xf numFmtId="0" fontId="73" fillId="0" borderId="15" xfId="0" applyFont="1" applyBorder="1" applyAlignment="1">
      <alignment wrapText="1"/>
    </xf>
    <xf numFmtId="0" fontId="73" fillId="0" borderId="15" xfId="0" applyFont="1" applyBorder="1" applyAlignment="1">
      <alignment/>
    </xf>
    <xf numFmtId="0" fontId="73" fillId="0" borderId="38" xfId="0" applyFont="1" applyBorder="1" applyAlignment="1">
      <alignment/>
    </xf>
    <xf numFmtId="0" fontId="16" fillId="0" borderId="21" xfId="0" applyFont="1" applyBorder="1" applyAlignment="1">
      <alignment wrapText="1"/>
    </xf>
    <xf numFmtId="4" fontId="16" fillId="37" borderId="39" xfId="0" applyNumberFormat="1" applyFont="1" applyFill="1" applyBorder="1" applyAlignment="1">
      <alignment horizontal="center" vertical="center"/>
    </xf>
    <xf numFmtId="49" fontId="15" fillId="34" borderId="2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4" fontId="15" fillId="0" borderId="22" xfId="0" applyNumberFormat="1" applyFont="1" applyFill="1" applyBorder="1" applyAlignment="1">
      <alignment horizontal="center" vertical="center"/>
    </xf>
    <xf numFmtId="4" fontId="16" fillId="0" borderId="17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0" fontId="74" fillId="0" borderId="21" xfId="0" applyFont="1" applyBorder="1" applyAlignment="1">
      <alignment vertical="top" wrapText="1"/>
    </xf>
    <xf numFmtId="0" fontId="74" fillId="0" borderId="27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center" wrapText="1"/>
    </xf>
    <xf numFmtId="4" fontId="23" fillId="33" borderId="16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0" fontId="17" fillId="37" borderId="15" xfId="0" applyFont="1" applyFill="1" applyBorder="1" applyAlignment="1">
      <alignment vertical="top" wrapText="1"/>
    </xf>
    <xf numFmtId="0" fontId="73" fillId="0" borderId="15" xfId="0" applyFont="1" applyFill="1" applyBorder="1" applyAlignment="1">
      <alignment wrapText="1"/>
    </xf>
    <xf numFmtId="0" fontId="15" fillId="0" borderId="19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wrapText="1"/>
    </xf>
    <xf numFmtId="49" fontId="15" fillId="0" borderId="16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15" fillId="0" borderId="15" xfId="0" applyFont="1" applyBorder="1" applyAlignment="1">
      <alignment wrapText="1"/>
    </xf>
    <xf numFmtId="49" fontId="17" fillId="0" borderId="18" xfId="0" applyNumberFormat="1" applyFont="1" applyFill="1" applyBorder="1" applyAlignment="1">
      <alignment horizontal="center" vertical="center" wrapText="1"/>
    </xf>
    <xf numFmtId="0" fontId="73" fillId="0" borderId="21" xfId="0" applyFont="1" applyBorder="1" applyAlignment="1">
      <alignment/>
    </xf>
    <xf numFmtId="4" fontId="23" fillId="0" borderId="20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horizontal="center" vertical="center" wrapText="1"/>
    </xf>
    <xf numFmtId="4" fontId="22" fillId="35" borderId="17" xfId="0" applyNumberFormat="1" applyFont="1" applyFill="1" applyBorder="1" applyAlignment="1">
      <alignment horizontal="center" vertical="center" wrapText="1"/>
    </xf>
    <xf numFmtId="4" fontId="23" fillId="35" borderId="17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Fill="1" applyBorder="1" applyAlignment="1">
      <alignment horizontal="center" vertical="center" wrapText="1"/>
    </xf>
    <xf numFmtId="4" fontId="23" fillId="34" borderId="26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6" fillId="0" borderId="38" xfId="0" applyFont="1" applyBorder="1" applyAlignment="1">
      <alignment/>
    </xf>
    <xf numFmtId="0" fontId="16" fillId="0" borderId="15" xfId="0" applyFont="1" applyBorder="1" applyAlignment="1">
      <alignment vertical="center" wrapText="1"/>
    </xf>
    <xf numFmtId="0" fontId="18" fillId="0" borderId="30" xfId="0" applyFont="1" applyBorder="1" applyAlignment="1">
      <alignment wrapText="1"/>
    </xf>
    <xf numFmtId="0" fontId="18" fillId="35" borderId="14" xfId="0" applyFont="1" applyFill="1" applyBorder="1" applyAlignment="1">
      <alignment vertical="top" wrapText="1"/>
    </xf>
    <xf numFmtId="0" fontId="7" fillId="0" borderId="40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16" fillId="0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vertical="center"/>
    </xf>
    <xf numFmtId="0" fontId="16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5" fillId="0" borderId="16" xfId="0" applyFont="1" applyBorder="1" applyAlignment="1">
      <alignment horizontal="center"/>
    </xf>
    <xf numFmtId="49" fontId="16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left" wrapText="1"/>
    </xf>
    <xf numFmtId="0" fontId="16" fillId="0" borderId="28" xfId="0" applyFont="1" applyBorder="1" applyAlignment="1">
      <alignment horizontal="center" vertical="center" wrapText="1"/>
    </xf>
    <xf numFmtId="4" fontId="16" fillId="0" borderId="28" xfId="0" applyNumberFormat="1" applyFont="1" applyBorder="1" applyAlignment="1">
      <alignment horizontal="center"/>
    </xf>
    <xf numFmtId="4" fontId="16" fillId="0" borderId="28" xfId="0" applyNumberFormat="1" applyFont="1" applyBorder="1" applyAlignment="1">
      <alignment horizontal="center" vertical="center" wrapText="1"/>
    </xf>
    <xf numFmtId="4" fontId="16" fillId="0" borderId="28" xfId="0" applyNumberFormat="1" applyFont="1" applyBorder="1" applyAlignment="1">
      <alignment horizontal="center" wrapText="1"/>
    </xf>
    <xf numFmtId="4" fontId="16" fillId="0" borderId="17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0" fontId="15" fillId="35" borderId="15" xfId="0" applyFont="1" applyFill="1" applyBorder="1" applyAlignment="1">
      <alignment wrapText="1"/>
    </xf>
    <xf numFmtId="4" fontId="15" fillId="0" borderId="17" xfId="0" applyNumberFormat="1" applyFont="1" applyBorder="1" applyAlignment="1">
      <alignment horizontal="center" wrapText="1"/>
    </xf>
    <xf numFmtId="4" fontId="16" fillId="0" borderId="17" xfId="0" applyNumberFormat="1" applyFont="1" applyBorder="1" applyAlignment="1">
      <alignment horizontal="center" wrapText="1"/>
    </xf>
    <xf numFmtId="0" fontId="17" fillId="35" borderId="15" xfId="0" applyFont="1" applyFill="1" applyBorder="1" applyAlignment="1">
      <alignment horizontal="left" vertical="top" wrapText="1"/>
    </xf>
    <xf numFmtId="0" fontId="18" fillId="35" borderId="15" xfId="0" applyFont="1" applyFill="1" applyBorder="1" applyAlignment="1">
      <alignment horizontal="left" vertical="top" wrapText="1"/>
    </xf>
    <xf numFmtId="0" fontId="75" fillId="0" borderId="15" xfId="0" applyFont="1" applyBorder="1" applyAlignment="1">
      <alignment vertical="top" wrapText="1"/>
    </xf>
    <xf numFmtId="4" fontId="15" fillId="0" borderId="20" xfId="0" applyNumberFormat="1" applyFont="1" applyBorder="1" applyAlignment="1">
      <alignment horizontal="center" wrapText="1"/>
    </xf>
    <xf numFmtId="0" fontId="15" fillId="35" borderId="15" xfId="0" applyFont="1" applyFill="1" applyBorder="1" applyAlignment="1">
      <alignment horizontal="left" wrapText="1"/>
    </xf>
    <xf numFmtId="49" fontId="16" fillId="0" borderId="15" xfId="0" applyNumberFormat="1" applyFont="1" applyBorder="1" applyAlignment="1">
      <alignment horizontal="left" wrapText="1"/>
    </xf>
    <xf numFmtId="0" fontId="18" fillId="35" borderId="30" xfId="0" applyFont="1" applyFill="1" applyBorder="1" applyAlignment="1">
      <alignment vertical="top" wrapText="1"/>
    </xf>
    <xf numFmtId="0" fontId="15" fillId="35" borderId="38" xfId="0" applyFont="1" applyFill="1" applyBorder="1" applyAlignment="1">
      <alignment horizontal="left" wrapText="1"/>
    </xf>
    <xf numFmtId="0" fontId="75" fillId="0" borderId="15" xfId="57" applyFont="1" applyBorder="1" applyAlignment="1">
      <alignment vertical="top" wrapText="1"/>
      <protection/>
    </xf>
    <xf numFmtId="0" fontId="18" fillId="0" borderId="15" xfId="57" applyFont="1" applyFill="1" applyBorder="1" applyAlignment="1">
      <alignment vertical="top" wrapText="1"/>
      <protection/>
    </xf>
    <xf numFmtId="0" fontId="18" fillId="0" borderId="15" xfId="57" applyFont="1" applyBorder="1" applyAlignment="1">
      <alignment vertical="top" wrapText="1"/>
      <protection/>
    </xf>
    <xf numFmtId="0" fontId="76" fillId="0" borderId="15" xfId="0" applyFont="1" applyBorder="1" applyAlignment="1">
      <alignment vertical="top" wrapText="1"/>
    </xf>
    <xf numFmtId="0" fontId="17" fillId="35" borderId="15" xfId="0" applyFont="1" applyFill="1" applyBorder="1" applyAlignment="1">
      <alignment wrapText="1"/>
    </xf>
    <xf numFmtId="0" fontId="17" fillId="35" borderId="30" xfId="0" applyFont="1" applyFill="1" applyBorder="1" applyAlignment="1">
      <alignment wrapText="1"/>
    </xf>
    <xf numFmtId="0" fontId="15" fillId="35" borderId="41" xfId="0" applyFont="1" applyFill="1" applyBorder="1" applyAlignment="1">
      <alignment wrapText="1"/>
    </xf>
    <xf numFmtId="0" fontId="73" fillId="0" borderId="27" xfId="0" applyFont="1" applyBorder="1" applyAlignment="1">
      <alignment horizontal="center" vertical="center" wrapText="1"/>
    </xf>
    <xf numFmtId="49" fontId="73" fillId="0" borderId="19" xfId="0" applyNumberFormat="1" applyFont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center" vertical="center" wrapText="1"/>
    </xf>
    <xf numFmtId="49" fontId="17" fillId="37" borderId="16" xfId="0" applyNumberFormat="1" applyFont="1" applyFill="1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" fontId="16" fillId="0" borderId="22" xfId="0" applyNumberFormat="1" applyFont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4" fontId="16" fillId="0" borderId="42" xfId="0" applyNumberFormat="1" applyFont="1" applyBorder="1" applyAlignment="1">
      <alignment horizontal="center"/>
    </xf>
    <xf numFmtId="0" fontId="7" fillId="0" borderId="38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17" fillId="35" borderId="14" xfId="0" applyFont="1" applyFill="1" applyBorder="1" applyAlignment="1">
      <alignment vertical="top" wrapText="1"/>
    </xf>
    <xf numFmtId="49" fontId="5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2" fontId="16" fillId="0" borderId="38" xfId="0" applyNumberFormat="1" applyFont="1" applyBorder="1" applyAlignment="1">
      <alignment wrapText="1"/>
    </xf>
    <xf numFmtId="0" fontId="18" fillId="37" borderId="15" xfId="0" applyFont="1" applyFill="1" applyBorder="1" applyAlignment="1">
      <alignment vertical="top" wrapText="1"/>
    </xf>
    <xf numFmtId="49" fontId="18" fillId="37" borderId="43" xfId="0" applyNumberFormat="1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vertical="top" wrapText="1"/>
    </xf>
    <xf numFmtId="0" fontId="18" fillId="0" borderId="3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5" fillId="35" borderId="14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vertical="center"/>
    </xf>
    <xf numFmtId="0" fontId="17" fillId="38" borderId="15" xfId="0" applyFont="1" applyFill="1" applyBorder="1" applyAlignment="1">
      <alignment vertical="top" wrapText="1"/>
    </xf>
    <xf numFmtId="49" fontId="15" fillId="38" borderId="28" xfId="0" applyNumberFormat="1" applyFont="1" applyFill="1" applyBorder="1" applyAlignment="1">
      <alignment horizontal="center"/>
    </xf>
    <xf numFmtId="0" fontId="16" fillId="38" borderId="16" xfId="0" applyFont="1" applyFill="1" applyBorder="1" applyAlignment="1">
      <alignment horizontal="center"/>
    </xf>
    <xf numFmtId="4" fontId="15" fillId="0" borderId="28" xfId="0" applyNumberFormat="1" applyFont="1" applyBorder="1" applyAlignment="1">
      <alignment horizontal="center"/>
    </xf>
    <xf numFmtId="49" fontId="16" fillId="0" borderId="15" xfId="0" applyNumberFormat="1" applyFont="1" applyFill="1" applyBorder="1" applyAlignment="1">
      <alignment horizontal="left" wrapText="1"/>
    </xf>
    <xf numFmtId="4" fontId="15" fillId="38" borderId="17" xfId="0" applyNumberFormat="1" applyFont="1" applyFill="1" applyBorder="1" applyAlignment="1">
      <alignment horizontal="center"/>
    </xf>
    <xf numFmtId="0" fontId="15" fillId="39" borderId="44" xfId="0" applyFont="1" applyFill="1" applyBorder="1" applyAlignment="1">
      <alignment horizontal="center" wrapText="1"/>
    </xf>
    <xf numFmtId="49" fontId="15" fillId="39" borderId="45" xfId="0" applyNumberFormat="1" applyFont="1" applyFill="1" applyBorder="1" applyAlignment="1">
      <alignment horizontal="center" wrapText="1"/>
    </xf>
    <xf numFmtId="0" fontId="15" fillId="39" borderId="45" xfId="0" applyFont="1" applyFill="1" applyBorder="1" applyAlignment="1">
      <alignment horizontal="center" wrapText="1"/>
    </xf>
    <xf numFmtId="0" fontId="15" fillId="38" borderId="23" xfId="0" applyFont="1" applyFill="1" applyBorder="1" applyAlignment="1">
      <alignment wrapText="1"/>
    </xf>
    <xf numFmtId="49" fontId="16" fillId="38" borderId="25" xfId="0" applyNumberFormat="1" applyFont="1" applyFill="1" applyBorder="1" applyAlignment="1">
      <alignment horizontal="center" wrapText="1"/>
    </xf>
    <xf numFmtId="0" fontId="16" fillId="38" borderId="25" xfId="0" applyFont="1" applyFill="1" applyBorder="1" applyAlignment="1">
      <alignment horizontal="center" wrapText="1"/>
    </xf>
    <xf numFmtId="4" fontId="15" fillId="38" borderId="26" xfId="0" applyNumberFormat="1" applyFont="1" applyFill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4" fontId="16" fillId="0" borderId="29" xfId="0" applyNumberFormat="1" applyFont="1" applyBorder="1" applyAlignment="1">
      <alignment horizontal="center"/>
    </xf>
    <xf numFmtId="4" fontId="15" fillId="38" borderId="26" xfId="0" applyNumberFormat="1" applyFont="1" applyFill="1" applyBorder="1" applyAlignment="1">
      <alignment horizontal="center"/>
    </xf>
    <xf numFmtId="4" fontId="16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49" fontId="16" fillId="0" borderId="14" xfId="0" applyNumberFormat="1" applyFont="1" applyFill="1" applyBorder="1" applyAlignment="1">
      <alignment horizontal="left" wrapText="1"/>
    </xf>
    <xf numFmtId="4" fontId="15" fillId="33" borderId="12" xfId="0" applyNumberFormat="1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vertical="center" wrapText="1"/>
    </xf>
    <xf numFmtId="0" fontId="19" fillId="35" borderId="34" xfId="0" applyFont="1" applyFill="1" applyBorder="1" applyAlignment="1">
      <alignment vertical="center" wrapText="1"/>
    </xf>
    <xf numFmtId="0" fontId="17" fillId="19" borderId="15" xfId="0" applyFont="1" applyFill="1" applyBorder="1" applyAlignment="1">
      <alignment vertical="top" wrapText="1"/>
    </xf>
    <xf numFmtId="49" fontId="15" fillId="19" borderId="28" xfId="0" applyNumberFormat="1" applyFont="1" applyFill="1" applyBorder="1" applyAlignment="1">
      <alignment horizontal="center" vertical="center" wrapText="1"/>
    </xf>
    <xf numFmtId="49" fontId="17" fillId="19" borderId="16" xfId="0" applyNumberFormat="1" applyFont="1" applyFill="1" applyBorder="1" applyAlignment="1">
      <alignment horizontal="center" vertical="center" wrapText="1"/>
    </xf>
    <xf numFmtId="49" fontId="15" fillId="19" borderId="16" xfId="0" applyNumberFormat="1" applyFont="1" applyFill="1" applyBorder="1" applyAlignment="1">
      <alignment horizontal="center" vertical="center" wrapText="1"/>
    </xf>
    <xf numFmtId="4" fontId="15" fillId="19" borderId="17" xfId="0" applyNumberFormat="1" applyFont="1" applyFill="1" applyBorder="1" applyAlignment="1">
      <alignment horizontal="center" vertical="center" wrapText="1"/>
    </xf>
    <xf numFmtId="0" fontId="17" fillId="19" borderId="21" xfId="0" applyFont="1" applyFill="1" applyBorder="1" applyAlignment="1">
      <alignment vertical="top" wrapText="1"/>
    </xf>
    <xf numFmtId="0" fontId="17" fillId="19" borderId="27" xfId="0" applyFont="1" applyFill="1" applyBorder="1" applyAlignment="1">
      <alignment horizontal="center" vertical="center" wrapText="1"/>
    </xf>
    <xf numFmtId="49" fontId="17" fillId="19" borderId="19" xfId="0" applyNumberFormat="1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 wrapText="1"/>
    </xf>
    <xf numFmtId="4" fontId="15" fillId="19" borderId="20" xfId="0" applyNumberFormat="1" applyFont="1" applyFill="1" applyBorder="1" applyAlignment="1">
      <alignment horizontal="center" vertical="center" wrapText="1"/>
    </xf>
    <xf numFmtId="0" fontId="17" fillId="19" borderId="28" xfId="0" applyFont="1" applyFill="1" applyBorder="1" applyAlignment="1">
      <alignment horizontal="center" vertical="center" wrapText="1"/>
    </xf>
    <xf numFmtId="49" fontId="15" fillId="19" borderId="16" xfId="0" applyNumberFormat="1" applyFont="1" applyFill="1" applyBorder="1" applyAlignment="1">
      <alignment horizontal="center" vertical="center"/>
    </xf>
    <xf numFmtId="4" fontId="15" fillId="19" borderId="17" xfId="0" applyNumberFormat="1" applyFont="1" applyFill="1" applyBorder="1" applyAlignment="1">
      <alignment horizontal="center" vertical="center"/>
    </xf>
    <xf numFmtId="0" fontId="16" fillId="19" borderId="16" xfId="0" applyFont="1" applyFill="1" applyBorder="1" applyAlignment="1">
      <alignment horizontal="center" vertical="center" wrapText="1"/>
    </xf>
    <xf numFmtId="0" fontId="73" fillId="19" borderId="15" xfId="0" applyFont="1" applyFill="1" applyBorder="1" applyAlignment="1">
      <alignment wrapText="1"/>
    </xf>
    <xf numFmtId="0" fontId="18" fillId="19" borderId="28" xfId="0" applyFont="1" applyFill="1" applyBorder="1" applyAlignment="1">
      <alignment horizontal="center" vertical="center" wrapText="1"/>
    </xf>
    <xf numFmtId="49" fontId="18" fillId="19" borderId="19" xfId="0" applyNumberFormat="1" applyFont="1" applyFill="1" applyBorder="1" applyAlignment="1">
      <alignment horizontal="center" vertical="center" wrapText="1"/>
    </xf>
    <xf numFmtId="49" fontId="16" fillId="19" borderId="19" xfId="0" applyNumberFormat="1" applyFont="1" applyFill="1" applyBorder="1" applyAlignment="1">
      <alignment horizontal="center" vertical="center" wrapText="1"/>
    </xf>
    <xf numFmtId="49" fontId="16" fillId="19" borderId="16" xfId="0" applyNumberFormat="1" applyFont="1" applyFill="1" applyBorder="1" applyAlignment="1">
      <alignment horizontal="center" vertical="center" wrapText="1"/>
    </xf>
    <xf numFmtId="4" fontId="16" fillId="19" borderId="20" xfId="0" applyNumberFormat="1" applyFont="1" applyFill="1" applyBorder="1" applyAlignment="1">
      <alignment horizontal="center" vertical="center" wrapText="1"/>
    </xf>
    <xf numFmtId="0" fontId="16" fillId="19" borderId="15" xfId="0" applyFont="1" applyFill="1" applyBorder="1" applyAlignment="1">
      <alignment vertical="top" wrapText="1"/>
    </xf>
    <xf numFmtId="49" fontId="17" fillId="34" borderId="24" xfId="0" applyNumberFormat="1" applyFont="1" applyFill="1" applyBorder="1" applyAlignment="1">
      <alignment horizontal="center" vertical="center" wrapText="1"/>
    </xf>
    <xf numFmtId="0" fontId="15" fillId="40" borderId="21" xfId="0" applyFont="1" applyFill="1" applyBorder="1" applyAlignment="1">
      <alignment wrapText="1"/>
    </xf>
    <xf numFmtId="0" fontId="17" fillId="40" borderId="28" xfId="0" applyFont="1" applyFill="1" applyBorder="1" applyAlignment="1">
      <alignment horizontal="center" vertical="center" wrapText="1"/>
    </xf>
    <xf numFmtId="49" fontId="15" fillId="40" borderId="19" xfId="0" applyNumberFormat="1" applyFont="1" applyFill="1" applyBorder="1" applyAlignment="1">
      <alignment horizontal="center" vertical="center" wrapText="1"/>
    </xf>
    <xf numFmtId="4" fontId="15" fillId="40" borderId="20" xfId="0" applyNumberFormat="1" applyFont="1" applyFill="1" applyBorder="1" applyAlignment="1">
      <alignment horizontal="center" vertical="center" wrapText="1"/>
    </xf>
    <xf numFmtId="0" fontId="17" fillId="40" borderId="15" xfId="0" applyFont="1" applyFill="1" applyBorder="1" applyAlignment="1">
      <alignment vertical="top" wrapText="1"/>
    </xf>
    <xf numFmtId="0" fontId="17" fillId="40" borderId="16" xfId="0" applyFont="1" applyFill="1" applyBorder="1" applyAlignment="1">
      <alignment horizontal="center" vertical="center" wrapText="1"/>
    </xf>
    <xf numFmtId="49" fontId="15" fillId="40" borderId="16" xfId="0" applyNumberFormat="1" applyFont="1" applyFill="1" applyBorder="1" applyAlignment="1">
      <alignment horizontal="center" vertical="center" wrapText="1"/>
    </xf>
    <xf numFmtId="49" fontId="15" fillId="40" borderId="28" xfId="0" applyNumberFormat="1" applyFont="1" applyFill="1" applyBorder="1" applyAlignment="1">
      <alignment horizontal="center" vertical="center" wrapText="1"/>
    </xf>
    <xf numFmtId="4" fontId="15" fillId="40" borderId="17" xfId="0" applyNumberFormat="1" applyFont="1" applyFill="1" applyBorder="1" applyAlignment="1">
      <alignment horizontal="center" vertical="center"/>
    </xf>
    <xf numFmtId="49" fontId="5" fillId="40" borderId="16" xfId="0" applyNumberFormat="1" applyFont="1" applyFill="1" applyBorder="1" applyAlignment="1">
      <alignment horizontal="center" vertical="center"/>
    </xf>
    <xf numFmtId="0" fontId="16" fillId="40" borderId="16" xfId="0" applyFont="1" applyFill="1" applyBorder="1" applyAlignment="1">
      <alignment horizontal="center" vertical="center" wrapText="1"/>
    </xf>
    <xf numFmtId="4" fontId="15" fillId="40" borderId="17" xfId="0" applyNumberFormat="1" applyFont="1" applyFill="1" applyBorder="1" applyAlignment="1">
      <alignment horizontal="center" vertical="center" wrapText="1"/>
    </xf>
    <xf numFmtId="0" fontId="15" fillId="40" borderId="16" xfId="0" applyFont="1" applyFill="1" applyBorder="1" applyAlignment="1">
      <alignment horizontal="center" vertical="center" wrapText="1"/>
    </xf>
    <xf numFmtId="0" fontId="75" fillId="40" borderId="15" xfId="57" applyFont="1" applyFill="1" applyBorder="1" applyAlignment="1">
      <alignment vertical="top" wrapText="1"/>
      <protection/>
    </xf>
    <xf numFmtId="0" fontId="18" fillId="40" borderId="16" xfId="0" applyFont="1" applyFill="1" applyBorder="1" applyAlignment="1">
      <alignment horizontal="center" vertical="center" wrapText="1"/>
    </xf>
    <xf numFmtId="49" fontId="16" fillId="40" borderId="16" xfId="0" applyNumberFormat="1" applyFont="1" applyFill="1" applyBorder="1" applyAlignment="1">
      <alignment horizontal="center" vertical="center" wrapText="1"/>
    </xf>
    <xf numFmtId="4" fontId="16" fillId="40" borderId="17" xfId="0" applyNumberFormat="1" applyFont="1" applyFill="1" applyBorder="1" applyAlignment="1">
      <alignment horizontal="center" vertical="center" wrapText="1"/>
    </xf>
    <xf numFmtId="0" fontId="16" fillId="41" borderId="16" xfId="0" applyFont="1" applyFill="1" applyBorder="1" applyAlignment="1">
      <alignment horizontal="center" vertical="center" wrapText="1"/>
    </xf>
    <xf numFmtId="1" fontId="18" fillId="41" borderId="28" xfId="0" applyNumberFormat="1" applyFont="1" applyFill="1" applyBorder="1" applyAlignment="1">
      <alignment horizontal="center" vertical="center" wrapText="1"/>
    </xf>
    <xf numFmtId="2" fontId="18" fillId="41" borderId="16" xfId="0" applyNumberFormat="1" applyFont="1" applyFill="1" applyBorder="1" applyAlignment="1">
      <alignment horizontal="center" vertical="center" wrapText="1"/>
    </xf>
    <xf numFmtId="0" fontId="16" fillId="41" borderId="19" xfId="0" applyFont="1" applyFill="1" applyBorder="1" applyAlignment="1">
      <alignment horizontal="center" vertical="center" wrapText="1"/>
    </xf>
    <xf numFmtId="4" fontId="16" fillId="41" borderId="20" xfId="0" applyNumberFormat="1" applyFont="1" applyFill="1" applyBorder="1" applyAlignment="1">
      <alignment horizontal="center" vertical="center"/>
    </xf>
    <xf numFmtId="49" fontId="15" fillId="42" borderId="16" xfId="0" applyNumberFormat="1" applyFont="1" applyFill="1" applyBorder="1" applyAlignment="1">
      <alignment horizontal="center" vertical="center" wrapText="1"/>
    </xf>
    <xf numFmtId="0" fontId="16" fillId="35" borderId="30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 wrapText="1"/>
    </xf>
    <xf numFmtId="4" fontId="7" fillId="0" borderId="36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0" fontId="29" fillId="35" borderId="15" xfId="0" applyFont="1" applyFill="1" applyBorder="1" applyAlignment="1">
      <alignment vertical="top" wrapText="1"/>
    </xf>
    <xf numFmtId="4" fontId="16" fillId="0" borderId="17" xfId="0" applyNumberFormat="1" applyFont="1" applyFill="1" applyBorder="1" applyAlignment="1">
      <alignment horizontal="center" wrapText="1"/>
    </xf>
    <xf numFmtId="0" fontId="15" fillId="0" borderId="38" xfId="0" applyFont="1" applyFill="1" applyBorder="1" applyAlignment="1">
      <alignment wrapText="1"/>
    </xf>
    <xf numFmtId="0" fontId="29" fillId="0" borderId="15" xfId="0" applyFont="1" applyFill="1" applyBorder="1" applyAlignment="1">
      <alignment vertical="top" wrapText="1"/>
    </xf>
    <xf numFmtId="4" fontId="15" fillId="0" borderId="17" xfId="0" applyNumberFormat="1" applyFont="1" applyFill="1" applyBorder="1" applyAlignment="1">
      <alignment horizontal="center" wrapText="1"/>
    </xf>
    <xf numFmtId="49" fontId="15" fillId="0" borderId="16" xfId="0" applyNumberFormat="1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73" fillId="0" borderId="30" xfId="0" applyFont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wrapText="1"/>
    </xf>
    <xf numFmtId="4" fontId="14" fillId="0" borderId="17" xfId="0" applyNumberFormat="1" applyFont="1" applyFill="1" applyBorder="1" applyAlignment="1">
      <alignment horizontal="center" wrapText="1"/>
    </xf>
    <xf numFmtId="0" fontId="15" fillId="0" borderId="16" xfId="0" applyFont="1" applyBorder="1" applyAlignment="1">
      <alignment wrapText="1"/>
    </xf>
    <xf numFmtId="0" fontId="74" fillId="0" borderId="15" xfId="0" applyFont="1" applyFill="1" applyBorder="1" applyAlignment="1">
      <alignment wrapText="1"/>
    </xf>
    <xf numFmtId="0" fontId="15" fillId="0" borderId="16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wrapText="1"/>
    </xf>
    <xf numFmtId="4" fontId="16" fillId="0" borderId="16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left" vertical="center"/>
    </xf>
    <xf numFmtId="0" fontId="31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0" fontId="15" fillId="33" borderId="12" xfId="0" applyNumberFormat="1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wrapText="1"/>
    </xf>
    <xf numFmtId="49" fontId="15" fillId="0" borderId="15" xfId="0" applyNumberFormat="1" applyFont="1" applyFill="1" applyBorder="1" applyAlignment="1">
      <alignment horizontal="left" wrapText="1"/>
    </xf>
    <xf numFmtId="49" fontId="7" fillId="0" borderId="16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5" fillId="35" borderId="17" xfId="0" applyNumberFormat="1" applyFont="1" applyFill="1" applyBorder="1" applyAlignment="1">
      <alignment horizontal="center" vertical="center"/>
    </xf>
    <xf numFmtId="4" fontId="16" fillId="35" borderId="17" xfId="0" applyNumberFormat="1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wrapText="1"/>
    </xf>
    <xf numFmtId="4" fontId="16" fillId="35" borderId="17" xfId="0" applyNumberFormat="1" applyFont="1" applyFill="1" applyBorder="1" applyAlignment="1">
      <alignment horizontal="center" vertical="center" wrapText="1"/>
    </xf>
    <xf numFmtId="2" fontId="15" fillId="35" borderId="15" xfId="0" applyNumberFormat="1" applyFont="1" applyFill="1" applyBorder="1" applyAlignment="1">
      <alignment wrapText="1"/>
    </xf>
    <xf numFmtId="0" fontId="18" fillId="35" borderId="30" xfId="0" applyFont="1" applyFill="1" applyBorder="1" applyAlignment="1">
      <alignment wrapText="1"/>
    </xf>
    <xf numFmtId="0" fontId="16" fillId="35" borderId="41" xfId="0" applyFont="1" applyFill="1" applyBorder="1" applyAlignment="1">
      <alignment wrapText="1"/>
    </xf>
    <xf numFmtId="0" fontId="16" fillId="35" borderId="28" xfId="0" applyFont="1" applyFill="1" applyBorder="1" applyAlignment="1">
      <alignment wrapText="1"/>
    </xf>
    <xf numFmtId="0" fontId="17" fillId="42" borderId="15" xfId="0" applyFont="1" applyFill="1" applyBorder="1" applyAlignment="1">
      <alignment vertical="top" wrapText="1"/>
    </xf>
    <xf numFmtId="0" fontId="18" fillId="42" borderId="15" xfId="0" applyFont="1" applyFill="1" applyBorder="1" applyAlignment="1">
      <alignment vertical="top" wrapText="1"/>
    </xf>
    <xf numFmtId="0" fontId="16" fillId="35" borderId="16" xfId="0" applyFont="1" applyFill="1" applyBorder="1" applyAlignment="1">
      <alignment vertical="top" wrapText="1"/>
    </xf>
    <xf numFmtId="0" fontId="16" fillId="35" borderId="0" xfId="0" applyFont="1" applyFill="1" applyAlignment="1">
      <alignment/>
    </xf>
    <xf numFmtId="0" fontId="0" fillId="35" borderId="0" xfId="0" applyFill="1" applyAlignment="1">
      <alignment/>
    </xf>
    <xf numFmtId="0" fontId="17" fillId="35" borderId="16" xfId="0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 wrapText="1"/>
    </xf>
    <xf numFmtId="0" fontId="73" fillId="0" borderId="46" xfId="0" applyFont="1" applyBorder="1" applyAlignment="1">
      <alignment horizontal="center" vertical="center" wrapText="1"/>
    </xf>
    <xf numFmtId="0" fontId="73" fillId="0" borderId="47" xfId="0" applyFont="1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 wrapText="1"/>
    </xf>
    <xf numFmtId="4" fontId="15" fillId="0" borderId="37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8" fillId="42" borderId="21" xfId="0" applyFont="1" applyFill="1" applyBorder="1" applyAlignment="1">
      <alignment horizontal="left" vertical="center" wrapText="1"/>
    </xf>
    <xf numFmtId="2" fontId="15" fillId="42" borderId="15" xfId="0" applyNumberFormat="1" applyFont="1" applyFill="1" applyBorder="1" applyAlignment="1">
      <alignment wrapText="1"/>
    </xf>
    <xf numFmtId="0" fontId="15" fillId="42" borderId="41" xfId="0" applyFont="1" applyFill="1" applyBorder="1" applyAlignment="1">
      <alignment wrapText="1"/>
    </xf>
    <xf numFmtId="0" fontId="18" fillId="42" borderId="30" xfId="0" applyFont="1" applyFill="1" applyBorder="1" applyAlignment="1">
      <alignment wrapText="1"/>
    </xf>
    <xf numFmtId="0" fontId="18" fillId="42" borderId="30" xfId="0" applyFont="1" applyFill="1" applyBorder="1" applyAlignment="1">
      <alignment vertical="top" wrapText="1"/>
    </xf>
    <xf numFmtId="4" fontId="16" fillId="35" borderId="20" xfId="0" applyNumberFormat="1" applyFont="1" applyFill="1" applyBorder="1" applyAlignment="1">
      <alignment horizontal="center" vertical="center" wrapText="1"/>
    </xf>
    <xf numFmtId="49" fontId="16" fillId="35" borderId="19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wrapText="1"/>
    </xf>
    <xf numFmtId="0" fontId="16" fillId="0" borderId="16" xfId="0" applyFont="1" applyBorder="1" applyAlignment="1">
      <alignment/>
    </xf>
    <xf numFmtId="4" fontId="15" fillId="35" borderId="20" xfId="0" applyNumberFormat="1" applyFont="1" applyFill="1" applyBorder="1" applyAlignment="1">
      <alignment horizontal="center" vertical="center"/>
    </xf>
    <xf numFmtId="4" fontId="15" fillId="35" borderId="20" xfId="0" applyNumberFormat="1" applyFont="1" applyFill="1" applyBorder="1" applyAlignment="1">
      <alignment horizontal="center" vertical="center" wrapText="1"/>
    </xf>
    <xf numFmtId="0" fontId="74" fillId="35" borderId="49" xfId="0" applyFont="1" applyFill="1" applyBorder="1" applyAlignment="1">
      <alignment vertical="center" wrapText="1"/>
    </xf>
    <xf numFmtId="0" fontId="73" fillId="42" borderId="46" xfId="0" applyFont="1" applyFill="1" applyBorder="1" applyAlignment="1">
      <alignment horizontal="center" vertical="center" wrapText="1"/>
    </xf>
    <xf numFmtId="2" fontId="16" fillId="42" borderId="16" xfId="0" applyNumberFormat="1" applyFont="1" applyFill="1" applyBorder="1" applyAlignment="1">
      <alignment horizontal="center" vertical="center"/>
    </xf>
    <xf numFmtId="49" fontId="16" fillId="42" borderId="16" xfId="0" applyNumberFormat="1" applyFont="1" applyFill="1" applyBorder="1" applyAlignment="1">
      <alignment horizontal="center" vertical="center"/>
    </xf>
    <xf numFmtId="49" fontId="16" fillId="42" borderId="18" xfId="0" applyNumberFormat="1" applyFont="1" applyFill="1" applyBorder="1" applyAlignment="1">
      <alignment horizontal="center" vertical="center" wrapText="1"/>
    </xf>
    <xf numFmtId="49" fontId="15" fillId="42" borderId="18" xfId="0" applyNumberFormat="1" applyFont="1" applyFill="1" applyBorder="1" applyAlignment="1">
      <alignment horizontal="center" vertical="center"/>
    </xf>
    <xf numFmtId="49" fontId="16" fillId="42" borderId="28" xfId="0" applyNumberFormat="1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28" xfId="0" applyFont="1" applyFill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4" fontId="74" fillId="0" borderId="1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4" fontId="16" fillId="35" borderId="17" xfId="0" applyNumberFormat="1" applyFont="1" applyFill="1" applyBorder="1" applyAlignment="1">
      <alignment horizontal="center" wrapText="1"/>
    </xf>
    <xf numFmtId="0" fontId="74" fillId="35" borderId="16" xfId="0" applyFont="1" applyFill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15" fillId="0" borderId="16" xfId="56" applyFont="1" applyBorder="1" applyAlignment="1">
      <alignment wrapText="1"/>
      <protection/>
    </xf>
    <xf numFmtId="0" fontId="16" fillId="0" borderId="16" xfId="62" applyFont="1" applyBorder="1" applyAlignment="1">
      <alignment wrapText="1"/>
      <protection/>
    </xf>
    <xf numFmtId="0" fontId="0" fillId="0" borderId="0" xfId="0" applyAlignment="1">
      <alignment vertical="center" wrapText="1"/>
    </xf>
    <xf numFmtId="0" fontId="73" fillId="0" borderId="0" xfId="0" applyFont="1" applyAlignment="1">
      <alignment horizontal="justify" vertical="center" wrapText="1"/>
    </xf>
    <xf numFmtId="0" fontId="73" fillId="0" borderId="16" xfId="0" applyFont="1" applyBorder="1" applyAlignment="1">
      <alignment horizontal="justify" vertical="center" wrapText="1"/>
    </xf>
    <xf numFmtId="0" fontId="73" fillId="0" borderId="16" xfId="0" applyFont="1" applyBorder="1" applyAlignment="1">
      <alignment wrapText="1"/>
    </xf>
    <xf numFmtId="49" fontId="16" fillId="35" borderId="16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73" fillId="35" borderId="15" xfId="0" applyFont="1" applyFill="1" applyBorder="1" applyAlignment="1">
      <alignment wrapText="1"/>
    </xf>
    <xf numFmtId="49" fontId="15" fillId="35" borderId="16" xfId="0" applyNumberFormat="1" applyFont="1" applyFill="1" applyBorder="1" applyAlignment="1">
      <alignment horizontal="center" wrapText="1"/>
    </xf>
    <xf numFmtId="0" fontId="21" fillId="0" borderId="16" xfId="0" applyFont="1" applyBorder="1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16" fillId="35" borderId="16" xfId="0" applyFont="1" applyFill="1" applyBorder="1" applyAlignment="1">
      <alignment horizontal="center" wrapText="1"/>
    </xf>
    <xf numFmtId="0" fontId="21" fillId="35" borderId="16" xfId="0" applyFont="1" applyFill="1" applyBorder="1" applyAlignment="1">
      <alignment vertical="center" wrapText="1"/>
    </xf>
    <xf numFmtId="0" fontId="15" fillId="35" borderId="28" xfId="0" applyFont="1" applyFill="1" applyBorder="1" applyAlignment="1">
      <alignment wrapText="1"/>
    </xf>
    <xf numFmtId="49" fontId="15" fillId="35" borderId="18" xfId="0" applyNumberFormat="1" applyFont="1" applyFill="1" applyBorder="1" applyAlignment="1">
      <alignment horizontal="center" vertical="center" wrapText="1"/>
    </xf>
    <xf numFmtId="49" fontId="33" fillId="35" borderId="16" xfId="0" applyNumberFormat="1" applyFont="1" applyFill="1" applyBorder="1" applyAlignment="1">
      <alignment horizontal="center" vertical="center" wrapText="1"/>
    </xf>
    <xf numFmtId="4" fontId="22" fillId="35" borderId="20" xfId="0" applyNumberFormat="1" applyFont="1" applyFill="1" applyBorder="1" applyAlignment="1">
      <alignment horizontal="center" vertical="center" wrapText="1"/>
    </xf>
    <xf numFmtId="4" fontId="16" fillId="35" borderId="39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justify" vertical="center" wrapText="1"/>
    </xf>
    <xf numFmtId="0" fontId="17" fillId="35" borderId="28" xfId="0" applyFont="1" applyFill="1" applyBorder="1" applyAlignment="1">
      <alignment horizontal="center" vertical="center" wrapText="1"/>
    </xf>
    <xf numFmtId="49" fontId="16" fillId="35" borderId="18" xfId="0" applyNumberFormat="1" applyFont="1" applyFill="1" applyBorder="1" applyAlignment="1">
      <alignment horizontal="center" vertical="center" wrapText="1"/>
    </xf>
    <xf numFmtId="0" fontId="19" fillId="35" borderId="28" xfId="0" applyFont="1" applyFill="1" applyBorder="1" applyAlignment="1">
      <alignment vertical="center" wrapText="1"/>
    </xf>
    <xf numFmtId="4" fontId="16" fillId="35" borderId="22" xfId="0" applyNumberFormat="1" applyFont="1" applyFill="1" applyBorder="1" applyAlignment="1">
      <alignment horizontal="center" vertical="center" wrapText="1"/>
    </xf>
    <xf numFmtId="0" fontId="21" fillId="35" borderId="28" xfId="0" applyFont="1" applyFill="1" applyBorder="1" applyAlignment="1">
      <alignment vertical="center" wrapText="1"/>
    </xf>
    <xf numFmtId="0" fontId="78" fillId="35" borderId="15" xfId="0" applyFont="1" applyFill="1" applyBorder="1" applyAlignment="1">
      <alignment vertical="top" wrapText="1"/>
    </xf>
    <xf numFmtId="0" fontId="4" fillId="42" borderId="0" xfId="0" applyFont="1" applyFill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Alignment="1">
      <alignment/>
    </xf>
    <xf numFmtId="0" fontId="73" fillId="0" borderId="0" xfId="0" applyFont="1" applyBorder="1" applyAlignment="1">
      <alignment wrapText="1"/>
    </xf>
    <xf numFmtId="0" fontId="34" fillId="35" borderId="0" xfId="0" applyFont="1" applyFill="1" applyBorder="1" applyAlignment="1">
      <alignment vertical="top" wrapText="1"/>
    </xf>
    <xf numFmtId="49" fontId="16" fillId="0" borderId="28" xfId="0" applyNumberFormat="1" applyFont="1" applyBorder="1" applyAlignment="1">
      <alignment horizontal="center" wrapText="1"/>
    </xf>
    <xf numFmtId="0" fontId="18" fillId="0" borderId="0" xfId="0" applyFont="1" applyBorder="1" applyAlignment="1">
      <alignment vertical="top" wrapText="1"/>
    </xf>
    <xf numFmtId="49" fontId="15" fillId="0" borderId="28" xfId="0" applyNumberFormat="1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7" fillId="0" borderId="16" xfId="0" applyFont="1" applyFill="1" applyBorder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19" fillId="0" borderId="16" xfId="0" applyFont="1" applyBorder="1" applyAlignment="1">
      <alignment wrapText="1"/>
    </xf>
    <xf numFmtId="0" fontId="19" fillId="35" borderId="28" xfId="0" applyFont="1" applyFill="1" applyBorder="1" applyAlignment="1">
      <alignment wrapText="1"/>
    </xf>
    <xf numFmtId="0" fontId="21" fillId="35" borderId="28" xfId="0" applyFont="1" applyFill="1" applyBorder="1" applyAlignment="1">
      <alignment wrapText="1"/>
    </xf>
    <xf numFmtId="0" fontId="21" fillId="35" borderId="28" xfId="0" applyNumberFormat="1" applyFont="1" applyFill="1" applyBorder="1" applyAlignment="1">
      <alignment vertical="center" wrapText="1"/>
    </xf>
    <xf numFmtId="4" fontId="23" fillId="38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" fontId="15" fillId="38" borderId="12" xfId="0" applyNumberFormat="1" applyFont="1" applyFill="1" applyBorder="1" applyAlignment="1">
      <alignment horizontal="center" vertical="center" wrapText="1"/>
    </xf>
    <xf numFmtId="2" fontId="14" fillId="43" borderId="44" xfId="0" applyNumberFormat="1" applyFont="1" applyFill="1" applyBorder="1" applyAlignment="1">
      <alignment horizontal="center" vertical="center" wrapText="1"/>
    </xf>
    <xf numFmtId="2" fontId="14" fillId="43" borderId="50" xfId="0" applyNumberFormat="1" applyFont="1" applyFill="1" applyBorder="1" applyAlignment="1">
      <alignment horizontal="center" vertical="center" wrapText="1"/>
    </xf>
    <xf numFmtId="2" fontId="14" fillId="43" borderId="45" xfId="0" applyNumberFormat="1" applyFont="1" applyFill="1" applyBorder="1" applyAlignment="1">
      <alignment horizontal="center" vertical="center" wrapText="1"/>
    </xf>
    <xf numFmtId="4" fontId="14" fillId="33" borderId="12" xfId="0" applyNumberFormat="1" applyFont="1" applyFill="1" applyBorder="1" applyAlignment="1">
      <alignment horizontal="center" vertical="center" wrapText="1"/>
    </xf>
    <xf numFmtId="4" fontId="14" fillId="33" borderId="51" xfId="0" applyNumberFormat="1" applyFont="1" applyFill="1" applyBorder="1" applyAlignment="1">
      <alignment horizontal="center" vertical="center" wrapText="1"/>
    </xf>
    <xf numFmtId="2" fontId="14" fillId="43" borderId="23" xfId="0" applyNumberFormat="1" applyFont="1" applyFill="1" applyBorder="1" applyAlignment="1">
      <alignment horizontal="center" vertical="center" wrapText="1"/>
    </xf>
    <xf numFmtId="2" fontId="14" fillId="43" borderId="25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35" borderId="28" xfId="0" applyNumberFormat="1" applyFont="1" applyFill="1" applyBorder="1" applyAlignment="1">
      <alignment horizontal="center" wrapText="1"/>
    </xf>
    <xf numFmtId="4" fontId="15" fillId="38" borderId="17" xfId="0" applyNumberFormat="1" applyFont="1" applyFill="1" applyBorder="1" applyAlignment="1">
      <alignment horizontal="center" vertical="center" wrapText="1"/>
    </xf>
    <xf numFmtId="4" fontId="15" fillId="35" borderId="17" xfId="0" applyNumberFormat="1" applyFont="1" applyFill="1" applyBorder="1" applyAlignment="1">
      <alignment horizontal="center" wrapText="1"/>
    </xf>
    <xf numFmtId="4" fontId="15" fillId="38" borderId="17" xfId="0" applyNumberFormat="1" applyFont="1" applyFill="1" applyBorder="1" applyAlignment="1">
      <alignment horizontal="center" wrapText="1"/>
    </xf>
    <xf numFmtId="4" fontId="15" fillId="38" borderId="12" xfId="0" applyNumberFormat="1" applyFont="1" applyFill="1" applyBorder="1" applyAlignment="1">
      <alignment horizontal="center" wrapText="1"/>
    </xf>
    <xf numFmtId="4" fontId="7" fillId="35" borderId="17" xfId="0" applyNumberFormat="1" applyFont="1" applyFill="1" applyBorder="1" applyAlignment="1">
      <alignment horizontal="center" vertical="center" wrapText="1"/>
    </xf>
    <xf numFmtId="4" fontId="7" fillId="35" borderId="22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35" borderId="20" xfId="0" applyNumberFormat="1" applyFont="1" applyFill="1" applyBorder="1" applyAlignment="1">
      <alignment horizontal="center" vertical="center" wrapText="1"/>
    </xf>
    <xf numFmtId="4" fontId="5" fillId="39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6" fillId="35" borderId="18" xfId="0" applyFont="1" applyFill="1" applyBorder="1" applyAlignment="1">
      <alignment vertical="top" wrapText="1"/>
    </xf>
    <xf numFmtId="4" fontId="16" fillId="0" borderId="18" xfId="0" applyNumberFormat="1" applyFont="1" applyBorder="1" applyAlignment="1">
      <alignment horizontal="center"/>
    </xf>
    <xf numFmtId="0" fontId="15" fillId="38" borderId="23" xfId="0" applyFont="1" applyFill="1" applyBorder="1" applyAlignment="1">
      <alignment/>
    </xf>
    <xf numFmtId="49" fontId="15" fillId="38" borderId="25" xfId="0" applyNumberFormat="1" applyFont="1" applyFill="1" applyBorder="1" applyAlignment="1">
      <alignment horizontal="center"/>
    </xf>
    <xf numFmtId="0" fontId="15" fillId="38" borderId="25" xfId="0" applyFont="1" applyFill="1" applyBorder="1" applyAlignment="1">
      <alignment horizontal="center"/>
    </xf>
    <xf numFmtId="0" fontId="17" fillId="0" borderId="16" xfId="0" applyFont="1" applyBorder="1" applyAlignment="1">
      <alignment vertical="top" wrapText="1"/>
    </xf>
    <xf numFmtId="0" fontId="17" fillId="35" borderId="16" xfId="0" applyFont="1" applyFill="1" applyBorder="1" applyAlignment="1">
      <alignment vertical="top" wrapText="1"/>
    </xf>
    <xf numFmtId="0" fontId="18" fillId="35" borderId="16" xfId="0" applyFont="1" applyFill="1" applyBorder="1" applyAlignment="1">
      <alignment vertical="top" wrapText="1"/>
    </xf>
    <xf numFmtId="0" fontId="73" fillId="35" borderId="43" xfId="0" applyFont="1" applyFill="1" applyBorder="1" applyAlignment="1">
      <alignment horizontal="justify" vertical="center" wrapText="1"/>
    </xf>
    <xf numFmtId="0" fontId="18" fillId="0" borderId="16" xfId="0" applyFont="1" applyBorder="1" applyAlignment="1">
      <alignment vertical="top" wrapText="1"/>
    </xf>
    <xf numFmtId="0" fontId="78" fillId="35" borderId="16" xfId="0" applyFont="1" applyFill="1" applyBorder="1" applyAlignment="1">
      <alignment vertical="top" wrapText="1"/>
    </xf>
    <xf numFmtId="0" fontId="15" fillId="35" borderId="16" xfId="0" applyFont="1" applyFill="1" applyBorder="1" applyAlignment="1">
      <alignment wrapText="1"/>
    </xf>
    <xf numFmtId="0" fontId="16" fillId="0" borderId="16" xfId="0" applyFont="1" applyBorder="1" applyAlignment="1">
      <alignment wrapText="1"/>
    </xf>
    <xf numFmtId="0" fontId="12" fillId="35" borderId="16" xfId="0" applyFont="1" applyFill="1" applyBorder="1" applyAlignment="1">
      <alignment vertical="top" wrapText="1"/>
    </xf>
    <xf numFmtId="0" fontId="16" fillId="35" borderId="16" xfId="0" applyFont="1" applyFill="1" applyBorder="1" applyAlignment="1">
      <alignment wrapText="1"/>
    </xf>
    <xf numFmtId="0" fontId="34" fillId="0" borderId="16" xfId="0" applyFont="1" applyFill="1" applyBorder="1" applyAlignment="1">
      <alignment vertical="top" wrapText="1"/>
    </xf>
    <xf numFmtId="0" fontId="7" fillId="35" borderId="16" xfId="0" applyFont="1" applyFill="1" applyBorder="1" applyAlignment="1">
      <alignment wrapText="1"/>
    </xf>
    <xf numFmtId="0" fontId="74" fillId="0" borderId="16" xfId="0" applyFont="1" applyFill="1" applyBorder="1" applyAlignment="1">
      <alignment wrapText="1"/>
    </xf>
    <xf numFmtId="0" fontId="15" fillId="35" borderId="43" xfId="0" applyFont="1" applyFill="1" applyBorder="1" applyAlignment="1">
      <alignment wrapText="1"/>
    </xf>
    <xf numFmtId="0" fontId="16" fillId="0" borderId="43" xfId="0" applyFont="1" applyBorder="1" applyAlignment="1">
      <alignment wrapText="1"/>
    </xf>
    <xf numFmtId="0" fontId="1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21" fillId="0" borderId="16" xfId="0" applyFont="1" applyBorder="1" applyAlignment="1">
      <alignment vertical="center"/>
    </xf>
    <xf numFmtId="0" fontId="12" fillId="35" borderId="15" xfId="0" applyFont="1" applyFill="1" applyBorder="1" applyAlignment="1">
      <alignment vertical="top" wrapText="1"/>
    </xf>
    <xf numFmtId="4" fontId="16" fillId="0" borderId="34" xfId="0" applyNumberFormat="1" applyFont="1" applyBorder="1" applyAlignment="1">
      <alignment horizontal="center" wrapText="1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/>
    </xf>
    <xf numFmtId="0" fontId="19" fillId="0" borderId="0" xfId="0" applyFont="1" applyBorder="1" applyAlignment="1">
      <alignment horizontal="center" wrapText="1"/>
    </xf>
    <xf numFmtId="0" fontId="11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center" wrapText="1"/>
    </xf>
    <xf numFmtId="0" fontId="15" fillId="44" borderId="0" xfId="0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1" fillId="0" borderId="16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2" xfId="57"/>
    <cellStyle name="Обычный 2 2" xfId="58"/>
    <cellStyle name="Обычный 2 3" xfId="59"/>
    <cellStyle name="Обычный 3" xfId="60"/>
    <cellStyle name="Обычный 4" xfId="61"/>
    <cellStyle name="Обычный 5" xfId="62"/>
    <cellStyle name="Обычный 5 2" xfId="63"/>
    <cellStyle name="Обычный 5 2 2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31.00390625" style="0" customWidth="1"/>
    <col min="2" max="2" width="49.50390625" style="0" customWidth="1"/>
    <col min="3" max="3" width="26.375" style="17" customWidth="1"/>
    <col min="4" max="4" width="28.50390625" style="17" customWidth="1"/>
    <col min="5" max="5" width="16.25390625" style="17" customWidth="1"/>
    <col min="6" max="6" width="5.50390625" style="0" customWidth="1"/>
    <col min="7" max="7" width="15.75390625" style="0" customWidth="1"/>
    <col min="8" max="8" width="6.50390625" style="0" customWidth="1"/>
  </cols>
  <sheetData>
    <row r="1" spans="3:5" ht="15">
      <c r="C1" s="13" t="s">
        <v>514</v>
      </c>
      <c r="D1" s="224"/>
      <c r="E1" s="224"/>
    </row>
    <row r="2" spans="3:5" ht="17.25" customHeight="1">
      <c r="C2" s="13" t="s">
        <v>799</v>
      </c>
      <c r="D2" s="224"/>
      <c r="E2" s="224"/>
    </row>
    <row r="3" spans="3:7" ht="33" customHeight="1">
      <c r="C3" s="548" t="s">
        <v>805</v>
      </c>
      <c r="D3" s="548"/>
      <c r="E3" s="548"/>
      <c r="F3" s="548"/>
      <c r="G3" s="548"/>
    </row>
    <row r="4" spans="3:6" ht="15">
      <c r="C4" s="549" t="s">
        <v>744</v>
      </c>
      <c r="D4" s="549"/>
      <c r="E4" s="549"/>
      <c r="F4" s="549"/>
    </row>
    <row r="5" spans="3:6" ht="15">
      <c r="C5" s="13" t="s">
        <v>800</v>
      </c>
      <c r="D5" s="387"/>
      <c r="E5" s="387"/>
      <c r="F5" s="387"/>
    </row>
    <row r="6" spans="3:6" ht="15">
      <c r="C6" s="13" t="s">
        <v>514</v>
      </c>
      <c r="D6" s="387"/>
      <c r="E6" s="387"/>
      <c r="F6" s="387"/>
    </row>
    <row r="7" spans="3:6" ht="15">
      <c r="C7" s="13" t="s">
        <v>786</v>
      </c>
      <c r="D7" s="387"/>
      <c r="E7" s="387"/>
      <c r="F7" s="387"/>
    </row>
    <row r="8" spans="3:6" ht="15">
      <c r="C8" s="13" t="s">
        <v>213</v>
      </c>
      <c r="D8" s="387"/>
      <c r="E8" s="387"/>
      <c r="F8" s="387"/>
    </row>
    <row r="9" spans="3:6" ht="15">
      <c r="C9" s="13" t="s">
        <v>787</v>
      </c>
      <c r="D9" s="387"/>
      <c r="E9" s="387"/>
      <c r="F9" s="387"/>
    </row>
    <row r="10" spans="3:6" ht="15">
      <c r="C10" s="13" t="s">
        <v>744</v>
      </c>
      <c r="D10" s="387"/>
      <c r="E10" s="387"/>
      <c r="F10" s="387"/>
    </row>
    <row r="11" ht="15">
      <c r="C11" s="13" t="s">
        <v>788</v>
      </c>
    </row>
    <row r="12" spans="1:5" ht="18" customHeight="1">
      <c r="A12" s="11"/>
      <c r="B12" s="370"/>
      <c r="C12" s="13" t="s">
        <v>789</v>
      </c>
      <c r="D12" s="370"/>
      <c r="E12" s="370"/>
    </row>
    <row r="13" spans="1:5" ht="18.75" customHeight="1">
      <c r="A13" s="547"/>
      <c r="B13" s="547"/>
      <c r="C13" s="547"/>
      <c r="D13" s="370"/>
      <c r="E13" s="370"/>
    </row>
    <row r="14" spans="1:5" ht="15" customHeight="1">
      <c r="A14" s="546" t="s">
        <v>772</v>
      </c>
      <c r="B14" s="546"/>
      <c r="C14" s="546"/>
      <c r="D14"/>
      <c r="E14"/>
    </row>
    <row r="15" spans="1:5" ht="41.25" customHeight="1">
      <c r="A15" s="546"/>
      <c r="B15" s="546"/>
      <c r="C15" s="546"/>
      <c r="D15"/>
      <c r="E15"/>
    </row>
    <row r="16" spans="1:5" ht="23.25" customHeight="1">
      <c r="A16" s="217"/>
      <c r="B16" s="217"/>
      <c r="C16" s="217"/>
      <c r="D16"/>
      <c r="E16"/>
    </row>
    <row r="17" spans="2:5" ht="18" thickBot="1">
      <c r="B17" s="2"/>
      <c r="C17" s="18"/>
      <c r="D17" s="18"/>
      <c r="E17" s="18"/>
    </row>
    <row r="18" spans="1:7" ht="57" customHeight="1" thickBot="1">
      <c r="A18" s="12" t="s">
        <v>74</v>
      </c>
      <c r="B18" s="24" t="s">
        <v>48</v>
      </c>
      <c r="C18" s="21" t="s">
        <v>656</v>
      </c>
      <c r="D18" s="511" t="s">
        <v>783</v>
      </c>
      <c r="E18" s="513" t="s">
        <v>723</v>
      </c>
      <c r="F18" s="486"/>
      <c r="G18" s="485"/>
    </row>
    <row r="19" spans="1:7" ht="41.25" customHeight="1">
      <c r="A19" s="104" t="s">
        <v>515</v>
      </c>
      <c r="B19" s="105" t="s">
        <v>327</v>
      </c>
      <c r="C19" s="163">
        <f>C23-C20</f>
        <v>3978489.180000007</v>
      </c>
      <c r="D19" s="163">
        <f>D23-D20</f>
        <v>-1661414.3200000077</v>
      </c>
      <c r="E19" s="512">
        <f aca="true" t="shared" si="0" ref="E19:E26">D19*100/C19</f>
        <v>-41.75993058752028</v>
      </c>
      <c r="F19" s="481"/>
      <c r="G19" s="483"/>
    </row>
    <row r="20" spans="1:7" ht="36" customHeight="1">
      <c r="A20" s="25" t="s">
        <v>516</v>
      </c>
      <c r="B20" s="106" t="s">
        <v>218</v>
      </c>
      <c r="C20" s="162">
        <f>C21</f>
        <v>236815379.89</v>
      </c>
      <c r="D20" s="162">
        <f>D21</f>
        <v>76562095.03</v>
      </c>
      <c r="E20" s="508">
        <f t="shared" si="0"/>
        <v>32.32986601865253</v>
      </c>
      <c r="F20" s="481"/>
      <c r="G20" s="482"/>
    </row>
    <row r="21" spans="1:7" ht="36" customHeight="1">
      <c r="A21" s="25" t="s">
        <v>517</v>
      </c>
      <c r="B21" s="106" t="s">
        <v>219</v>
      </c>
      <c r="C21" s="162">
        <f>C22</f>
        <v>236815379.89</v>
      </c>
      <c r="D21" s="162">
        <f>D22</f>
        <v>76562095.03</v>
      </c>
      <c r="E21" s="508">
        <f t="shared" si="0"/>
        <v>32.32986601865253</v>
      </c>
      <c r="F21" s="481"/>
      <c r="G21" s="482"/>
    </row>
    <row r="22" spans="1:7" ht="40.5" customHeight="1">
      <c r="A22" s="25" t="s">
        <v>518</v>
      </c>
      <c r="B22" s="106" t="s">
        <v>573</v>
      </c>
      <c r="C22" s="369">
        <f>'Доходы 2023'!C136</f>
        <v>236815379.89</v>
      </c>
      <c r="D22" s="369">
        <f>'Доходы 2023'!D136</f>
        <v>76562095.03</v>
      </c>
      <c r="E22" s="508">
        <f t="shared" si="0"/>
        <v>32.32986601865253</v>
      </c>
      <c r="F22" s="481"/>
      <c r="G22" s="484"/>
    </row>
    <row r="23" spans="1:7" ht="39" customHeight="1">
      <c r="A23" s="25" t="s">
        <v>519</v>
      </c>
      <c r="B23" s="106" t="s">
        <v>220</v>
      </c>
      <c r="C23" s="162">
        <f>C24</f>
        <v>240793869.07</v>
      </c>
      <c r="D23" s="162">
        <f>D24</f>
        <v>74900680.71</v>
      </c>
      <c r="E23" s="508">
        <f t="shared" si="0"/>
        <v>31.105725822373817</v>
      </c>
      <c r="F23" s="481"/>
      <c r="G23" s="482"/>
    </row>
    <row r="24" spans="1:7" ht="36.75" customHeight="1">
      <c r="A24" s="25" t="s">
        <v>520</v>
      </c>
      <c r="B24" s="106" t="s">
        <v>221</v>
      </c>
      <c r="C24" s="162">
        <f>C25</f>
        <v>240793869.07</v>
      </c>
      <c r="D24" s="162">
        <f>D25</f>
        <v>74900680.71</v>
      </c>
      <c r="E24" s="508">
        <f t="shared" si="0"/>
        <v>31.105725822373817</v>
      </c>
      <c r="F24" s="481"/>
      <c r="G24" s="482"/>
    </row>
    <row r="25" spans="1:7" ht="49.5" customHeight="1" thickBot="1">
      <c r="A25" s="25" t="s">
        <v>521</v>
      </c>
      <c r="B25" s="216" t="s">
        <v>574</v>
      </c>
      <c r="C25" s="162">
        <f>'Ведом. 2023'!G421</f>
        <v>240793869.07</v>
      </c>
      <c r="D25" s="162">
        <f>'Ведом. 2023'!H421</f>
        <v>74900680.71</v>
      </c>
      <c r="E25" s="509">
        <f t="shared" si="0"/>
        <v>31.105725822373817</v>
      </c>
      <c r="F25" s="481"/>
      <c r="G25" s="482"/>
    </row>
    <row r="26" spans="1:7" ht="22.5" customHeight="1" thickBot="1">
      <c r="A26" s="124"/>
      <c r="B26" s="125" t="s">
        <v>112</v>
      </c>
      <c r="C26" s="126">
        <f>C19</f>
        <v>3978489.180000007</v>
      </c>
      <c r="D26" s="126">
        <f>D19</f>
        <v>-1661414.3200000077</v>
      </c>
      <c r="E26" s="510">
        <f t="shared" si="0"/>
        <v>-41.75993058752028</v>
      </c>
      <c r="F26" s="481"/>
      <c r="G26" s="483"/>
    </row>
    <row r="32" ht="12.75">
      <c r="A32" s="447"/>
    </row>
  </sheetData>
  <sheetProtection/>
  <mergeCells count="4">
    <mergeCell ref="A14:C15"/>
    <mergeCell ref="A13:C13"/>
    <mergeCell ref="C3:G3"/>
    <mergeCell ref="C4:F4"/>
  </mergeCells>
  <printOptions/>
  <pageMargins left="0.7874015748031497" right="0" top="0.5905511811023623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7"/>
  <sheetViews>
    <sheetView view="pageBreakPreview" zoomScale="70" zoomScaleNormal="70" zoomScaleSheetLayoutView="70" zoomScalePageLayoutView="0" workbookViewId="0" topLeftCell="A1">
      <selection activeCell="B4" sqref="B4"/>
    </sheetView>
  </sheetViews>
  <sheetFormatPr defaultColWidth="9.00390625" defaultRowHeight="12.75"/>
  <cols>
    <col min="1" max="1" width="37.875" style="11" customWidth="1"/>
    <col min="2" max="2" width="84.625" style="11" customWidth="1"/>
    <col min="3" max="3" width="20.375" style="154" customWidth="1"/>
    <col min="4" max="4" width="19.50390625" style="154" customWidth="1"/>
    <col min="5" max="5" width="17.25390625" style="154" customWidth="1"/>
    <col min="6" max="6" width="0.37109375" style="0" customWidth="1"/>
    <col min="7" max="7" width="0.5" style="0" hidden="1" customWidth="1"/>
    <col min="8" max="8" width="8.875" style="0" hidden="1" customWidth="1"/>
  </cols>
  <sheetData>
    <row r="1" spans="2:6" ht="15" customHeight="1">
      <c r="B1" s="551" t="s">
        <v>735</v>
      </c>
      <c r="C1" s="551"/>
      <c r="D1" s="551"/>
      <c r="E1" s="551"/>
      <c r="F1" s="514"/>
    </row>
    <row r="2" spans="2:6" ht="17.25" customHeight="1">
      <c r="B2" s="551" t="s">
        <v>801</v>
      </c>
      <c r="C2" s="551"/>
      <c r="D2" s="551"/>
      <c r="E2" s="551"/>
      <c r="F2" s="514"/>
    </row>
    <row r="3" spans="2:6" ht="63" customHeight="1">
      <c r="B3" s="553" t="s">
        <v>802</v>
      </c>
      <c r="C3" s="553"/>
      <c r="D3" s="553"/>
      <c r="E3" s="553"/>
      <c r="F3" s="553"/>
    </row>
    <row r="4" spans="2:7" ht="18" customHeight="1">
      <c r="B4" s="542"/>
      <c r="C4" s="542"/>
      <c r="D4" s="550" t="s">
        <v>790</v>
      </c>
      <c r="E4" s="550"/>
      <c r="F4" s="550"/>
      <c r="G4" s="550"/>
    </row>
    <row r="5" spans="2:7" ht="18" customHeight="1">
      <c r="B5" s="542"/>
      <c r="C5" s="550" t="s">
        <v>791</v>
      </c>
      <c r="D5" s="550"/>
      <c r="E5" s="550"/>
      <c r="F5" s="543"/>
      <c r="G5" s="543"/>
    </row>
    <row r="6" spans="2:6" ht="18" customHeight="1">
      <c r="B6" s="542"/>
      <c r="C6" s="550" t="s">
        <v>792</v>
      </c>
      <c r="D6" s="550"/>
      <c r="E6" s="550"/>
      <c r="F6" s="550"/>
    </row>
    <row r="7" spans="2:6" ht="18" customHeight="1">
      <c r="B7" s="542"/>
      <c r="C7" s="550" t="s">
        <v>787</v>
      </c>
      <c r="D7" s="550"/>
      <c r="E7" s="550"/>
      <c r="F7" s="550"/>
    </row>
    <row r="8" spans="2:6" ht="18" customHeight="1">
      <c r="B8" s="542"/>
      <c r="C8" s="550" t="s">
        <v>744</v>
      </c>
      <c r="D8" s="550"/>
      <c r="E8" s="550"/>
      <c r="F8" s="514"/>
    </row>
    <row r="9" spans="2:6" ht="18" customHeight="1">
      <c r="B9" s="542"/>
      <c r="C9" s="551" t="s">
        <v>793</v>
      </c>
      <c r="D9" s="551"/>
      <c r="E9" s="551"/>
      <c r="F9" s="551"/>
    </row>
    <row r="10" spans="2:6" ht="18" customHeight="1">
      <c r="B10" s="542"/>
      <c r="C10" s="551" t="s">
        <v>794</v>
      </c>
      <c r="D10" s="551"/>
      <c r="E10" s="551"/>
      <c r="F10" s="551"/>
    </row>
    <row r="11" spans="2:6" ht="18" customHeight="1">
      <c r="B11" s="542"/>
      <c r="C11" s="542"/>
      <c r="D11" s="542"/>
      <c r="E11" s="542"/>
      <c r="F11" s="514"/>
    </row>
    <row r="12" spans="1:5" ht="21.75" customHeight="1">
      <c r="A12"/>
      <c r="B12" s="160"/>
      <c r="C12" s="8"/>
      <c r="D12" s="8"/>
      <c r="E12" s="8"/>
    </row>
    <row r="13" spans="1:5" ht="20.25">
      <c r="A13" s="554" t="s">
        <v>40</v>
      </c>
      <c r="B13" s="554"/>
      <c r="C13" s="554"/>
      <c r="D13" s="554"/>
      <c r="E13" s="554"/>
    </row>
    <row r="14" spans="1:5" ht="20.25">
      <c r="A14" s="554" t="s">
        <v>513</v>
      </c>
      <c r="B14" s="554"/>
      <c r="C14" s="554"/>
      <c r="D14" s="554"/>
      <c r="E14" s="554"/>
    </row>
    <row r="15" spans="1:5" ht="20.25" customHeight="1">
      <c r="A15" s="552" t="s">
        <v>769</v>
      </c>
      <c r="B15" s="552"/>
      <c r="C15" s="552"/>
      <c r="D15" s="552"/>
      <c r="E15" s="552"/>
    </row>
    <row r="16" spans="1:5" ht="19.5" thickBot="1">
      <c r="A16" s="10"/>
      <c r="B16" s="10"/>
      <c r="E16" s="151" t="s">
        <v>575</v>
      </c>
    </row>
    <row r="17" spans="1:5" s="128" customFormat="1" ht="52.5" thickBot="1">
      <c r="A17" s="12" t="s">
        <v>109</v>
      </c>
      <c r="B17" s="487" t="s">
        <v>110</v>
      </c>
      <c r="C17" s="21" t="s">
        <v>657</v>
      </c>
      <c r="D17" s="21" t="s">
        <v>770</v>
      </c>
      <c r="E17" s="21" t="s">
        <v>724</v>
      </c>
    </row>
    <row r="18" spans="1:5" s="128" customFormat="1" ht="20.25" customHeight="1">
      <c r="A18" s="129" t="s">
        <v>111</v>
      </c>
      <c r="B18" s="130" t="s">
        <v>139</v>
      </c>
      <c r="C18" s="203">
        <f>C19+C39+C55+C29+C63+C65+C69</f>
        <v>26147200.16</v>
      </c>
      <c r="D18" s="203">
        <f>D19+D39+D55+D29+D63+D65+D69</f>
        <v>13975555.239999998</v>
      </c>
      <c r="E18" s="207">
        <f aca="true" t="shared" si="0" ref="E18:E36">D18*100/C18</f>
        <v>53.44952864735326</v>
      </c>
    </row>
    <row r="19" spans="1:11" s="128" customFormat="1" ht="20.25">
      <c r="A19" s="131" t="s">
        <v>90</v>
      </c>
      <c r="B19" s="132" t="s">
        <v>41</v>
      </c>
      <c r="C19" s="204">
        <f>C20+C23</f>
        <v>5175000</v>
      </c>
      <c r="D19" s="204">
        <f>D20+D23</f>
        <v>6336274.5200000005</v>
      </c>
      <c r="E19" s="207">
        <f t="shared" si="0"/>
        <v>122.44008734299517</v>
      </c>
      <c r="K19" s="2"/>
    </row>
    <row r="20" spans="1:11" s="128" customFormat="1" ht="20.25" customHeight="1" hidden="1">
      <c r="A20" s="131" t="s">
        <v>78</v>
      </c>
      <c r="B20" s="132" t="s">
        <v>130</v>
      </c>
      <c r="C20" s="204">
        <f>C21</f>
        <v>0</v>
      </c>
      <c r="D20" s="204">
        <f>D21</f>
        <v>0</v>
      </c>
      <c r="E20" s="207" t="e">
        <f t="shared" si="0"/>
        <v>#DIV/0!</v>
      </c>
      <c r="K20" s="2" t="s">
        <v>358</v>
      </c>
    </row>
    <row r="21" spans="1:5" s="128" customFormat="1" ht="55.5" customHeight="1" hidden="1">
      <c r="A21" s="133" t="s">
        <v>79</v>
      </c>
      <c r="B21" s="134" t="s">
        <v>46</v>
      </c>
      <c r="C21" s="205">
        <f>C22</f>
        <v>0</v>
      </c>
      <c r="D21" s="205">
        <f>D22</f>
        <v>0</v>
      </c>
      <c r="E21" s="207" t="e">
        <f t="shared" si="0"/>
        <v>#DIV/0!</v>
      </c>
    </row>
    <row r="22" spans="1:5" s="128" customFormat="1" ht="18.75" customHeight="1" hidden="1">
      <c r="A22" s="133" t="s">
        <v>91</v>
      </c>
      <c r="B22" s="134" t="s">
        <v>80</v>
      </c>
      <c r="C22" s="206">
        <v>0</v>
      </c>
      <c r="D22" s="206">
        <v>0</v>
      </c>
      <c r="E22" s="207" t="e">
        <f t="shared" si="0"/>
        <v>#DIV/0!</v>
      </c>
    </row>
    <row r="23" spans="1:5" s="128" customFormat="1" ht="20.25">
      <c r="A23" s="131" t="s">
        <v>92</v>
      </c>
      <c r="B23" s="132" t="s">
        <v>131</v>
      </c>
      <c r="C23" s="207">
        <f>C24+C25+C26</f>
        <v>5175000</v>
      </c>
      <c r="D23" s="207">
        <f>D24+D25+D26+D27+D28</f>
        <v>6336274.5200000005</v>
      </c>
      <c r="E23" s="207">
        <f t="shared" si="0"/>
        <v>122.44008734299517</v>
      </c>
    </row>
    <row r="24" spans="1:5" s="128" customFormat="1" ht="150" customHeight="1">
      <c r="A24" s="133" t="s">
        <v>81</v>
      </c>
      <c r="B24" s="135" t="s">
        <v>718</v>
      </c>
      <c r="C24" s="206">
        <v>4700000</v>
      </c>
      <c r="D24" s="206">
        <v>2944139.24</v>
      </c>
      <c r="E24" s="206">
        <f t="shared" si="0"/>
        <v>62.64126042553192</v>
      </c>
    </row>
    <row r="25" spans="1:5" s="128" customFormat="1" ht="168" customHeight="1">
      <c r="A25" s="133" t="s">
        <v>82</v>
      </c>
      <c r="B25" s="134" t="s">
        <v>719</v>
      </c>
      <c r="C25" s="206">
        <v>50000</v>
      </c>
      <c r="D25" s="205">
        <v>34054.04</v>
      </c>
      <c r="E25" s="206">
        <f t="shared" si="0"/>
        <v>68.10808</v>
      </c>
    </row>
    <row r="26" spans="1:5" s="128" customFormat="1" ht="66.75" customHeight="1">
      <c r="A26" s="133" t="s">
        <v>212</v>
      </c>
      <c r="B26" s="134" t="s">
        <v>688</v>
      </c>
      <c r="C26" s="206">
        <v>425000</v>
      </c>
      <c r="D26" s="205">
        <v>298665.76</v>
      </c>
      <c r="E26" s="206">
        <f t="shared" si="0"/>
        <v>70.27429647058824</v>
      </c>
    </row>
    <row r="27" spans="1:5" s="128" customFormat="1" ht="232.5" customHeight="1">
      <c r="A27" s="139" t="s">
        <v>773</v>
      </c>
      <c r="B27" s="491" t="s">
        <v>774</v>
      </c>
      <c r="C27" s="206">
        <v>0</v>
      </c>
      <c r="D27" s="205">
        <v>3054582</v>
      </c>
      <c r="E27" s="206" t="e">
        <f t="shared" si="0"/>
        <v>#DIV/0!</v>
      </c>
    </row>
    <row r="28" spans="1:5" s="128" customFormat="1" ht="133.5" customHeight="1">
      <c r="A28" s="139" t="s">
        <v>775</v>
      </c>
      <c r="B28" s="491" t="s">
        <v>776</v>
      </c>
      <c r="C28" s="206">
        <v>0</v>
      </c>
      <c r="D28" s="205">
        <v>4833.48</v>
      </c>
      <c r="E28" s="206" t="e">
        <f t="shared" si="0"/>
        <v>#DIV/0!</v>
      </c>
    </row>
    <row r="29" spans="1:5" s="128" customFormat="1" ht="60.75">
      <c r="A29" s="131" t="s">
        <v>246</v>
      </c>
      <c r="B29" s="132" t="s">
        <v>245</v>
      </c>
      <c r="C29" s="207">
        <f>C30</f>
        <v>5197900</v>
      </c>
      <c r="D29" s="207">
        <f>D30</f>
        <v>4377172.569999999</v>
      </c>
      <c r="E29" s="207">
        <f t="shared" si="0"/>
        <v>84.21040362454067</v>
      </c>
    </row>
    <row r="30" spans="1:5" s="128" customFormat="1" ht="42">
      <c r="A30" s="133" t="s">
        <v>689</v>
      </c>
      <c r="B30" s="134" t="s">
        <v>247</v>
      </c>
      <c r="C30" s="206">
        <f>C31+C33+C35+C37</f>
        <v>5197900</v>
      </c>
      <c r="D30" s="206">
        <f>D31+D33+D35+D37</f>
        <v>4377172.569999999</v>
      </c>
      <c r="E30" s="206">
        <f t="shared" si="0"/>
        <v>84.21040362454067</v>
      </c>
    </row>
    <row r="31" spans="1:5" s="128" customFormat="1" ht="105">
      <c r="A31" s="133" t="s">
        <v>241</v>
      </c>
      <c r="B31" s="134" t="s">
        <v>248</v>
      </c>
      <c r="C31" s="206">
        <f>C32</f>
        <v>2266300</v>
      </c>
      <c r="D31" s="206">
        <f>D32</f>
        <v>2242148.93</v>
      </c>
      <c r="E31" s="206">
        <f t="shared" si="0"/>
        <v>98.93433923134626</v>
      </c>
    </row>
    <row r="32" spans="1:5" s="128" customFormat="1" ht="130.5" customHeight="1">
      <c r="A32" s="133" t="s">
        <v>602</v>
      </c>
      <c r="B32" s="134" t="s">
        <v>690</v>
      </c>
      <c r="C32" s="206">
        <v>2266300</v>
      </c>
      <c r="D32" s="205">
        <v>2242148.93</v>
      </c>
      <c r="E32" s="206">
        <f t="shared" si="0"/>
        <v>98.93433923134626</v>
      </c>
    </row>
    <row r="33" spans="1:5" s="128" customFormat="1" ht="133.5" customHeight="1">
      <c r="A33" s="133" t="s">
        <v>242</v>
      </c>
      <c r="B33" s="134" t="s">
        <v>249</v>
      </c>
      <c r="C33" s="206">
        <f>C34</f>
        <v>20800</v>
      </c>
      <c r="D33" s="206">
        <f>D34</f>
        <v>12081.07</v>
      </c>
      <c r="E33" s="206">
        <f t="shared" si="0"/>
        <v>58.082067307692306</v>
      </c>
    </row>
    <row r="34" spans="1:5" s="128" customFormat="1" ht="184.5" customHeight="1">
      <c r="A34" s="133" t="s">
        <v>604</v>
      </c>
      <c r="B34" s="134" t="s">
        <v>691</v>
      </c>
      <c r="C34" s="206">
        <v>20800</v>
      </c>
      <c r="D34" s="205">
        <v>12081.07</v>
      </c>
      <c r="E34" s="206">
        <f t="shared" si="0"/>
        <v>58.082067307692306</v>
      </c>
    </row>
    <row r="35" spans="1:5" s="128" customFormat="1" ht="105">
      <c r="A35" s="133" t="s">
        <v>243</v>
      </c>
      <c r="B35" s="134" t="s">
        <v>250</v>
      </c>
      <c r="C35" s="206">
        <f>C36</f>
        <v>2910800</v>
      </c>
      <c r="D35" s="206">
        <f>D36</f>
        <v>2386008.01</v>
      </c>
      <c r="E35" s="206">
        <f t="shared" si="0"/>
        <v>81.97086745911776</v>
      </c>
    </row>
    <row r="36" spans="1:5" s="128" customFormat="1" ht="129" customHeight="1">
      <c r="A36" s="133" t="s">
        <v>603</v>
      </c>
      <c r="B36" s="134" t="s">
        <v>692</v>
      </c>
      <c r="C36" s="206">
        <v>2910800</v>
      </c>
      <c r="D36" s="205">
        <v>2386008.01</v>
      </c>
      <c r="E36" s="206">
        <f t="shared" si="0"/>
        <v>81.97086745911776</v>
      </c>
    </row>
    <row r="37" spans="1:5" s="128" customFormat="1" ht="106.5" customHeight="1">
      <c r="A37" s="133" t="s">
        <v>244</v>
      </c>
      <c r="B37" s="134" t="s">
        <v>251</v>
      </c>
      <c r="C37" s="206">
        <f>C38</f>
        <v>0</v>
      </c>
      <c r="D37" s="205">
        <f>D38</f>
        <v>-263065.44</v>
      </c>
      <c r="E37" s="206">
        <v>0</v>
      </c>
    </row>
    <row r="38" spans="1:5" s="128" customFormat="1" ht="176.25" customHeight="1">
      <c r="A38" s="133" t="s">
        <v>726</v>
      </c>
      <c r="B38" s="134" t="s">
        <v>725</v>
      </c>
      <c r="C38" s="206">
        <v>0</v>
      </c>
      <c r="D38" s="205">
        <v>-263065.44</v>
      </c>
      <c r="E38" s="206">
        <v>0</v>
      </c>
    </row>
    <row r="39" spans="1:5" s="128" customFormat="1" ht="25.5" customHeight="1">
      <c r="A39" s="131" t="s">
        <v>93</v>
      </c>
      <c r="B39" s="132" t="s">
        <v>42</v>
      </c>
      <c r="C39" s="207">
        <f>C53</f>
        <v>27200.16</v>
      </c>
      <c r="D39" s="207">
        <f>D53</f>
        <v>13897.87</v>
      </c>
      <c r="E39" s="206">
        <f aca="true" t="shared" si="1" ref="E39:E62">D39*100/C39</f>
        <v>51.09480973641332</v>
      </c>
    </row>
    <row r="40" spans="1:5" s="128" customFormat="1" ht="40.5" customHeight="1" hidden="1">
      <c r="A40" s="133" t="s">
        <v>94</v>
      </c>
      <c r="B40" s="136" t="s">
        <v>203</v>
      </c>
      <c r="C40" s="206">
        <f>C41+C44+C47</f>
        <v>0</v>
      </c>
      <c r="D40" s="206">
        <f>D41+D44+D47</f>
        <v>0</v>
      </c>
      <c r="E40" s="206" t="e">
        <f t="shared" si="1"/>
        <v>#DIV/0!</v>
      </c>
    </row>
    <row r="41" spans="1:5" s="128" customFormat="1" ht="40.5" customHeight="1" hidden="1">
      <c r="A41" s="133" t="s">
        <v>167</v>
      </c>
      <c r="B41" s="137" t="s">
        <v>95</v>
      </c>
      <c r="C41" s="206">
        <f>C42+C43</f>
        <v>0</v>
      </c>
      <c r="D41" s="206">
        <f>D42+D43</f>
        <v>0</v>
      </c>
      <c r="E41" s="206" t="e">
        <f t="shared" si="1"/>
        <v>#DIV/0!</v>
      </c>
    </row>
    <row r="42" spans="1:5" s="128" customFormat="1" ht="40.5" customHeight="1" hidden="1">
      <c r="A42" s="133" t="s">
        <v>168</v>
      </c>
      <c r="B42" s="137" t="s">
        <v>169</v>
      </c>
      <c r="C42" s="206"/>
      <c r="D42" s="206"/>
      <c r="E42" s="206" t="e">
        <f t="shared" si="1"/>
        <v>#DIV/0!</v>
      </c>
    </row>
    <row r="43" spans="1:5" s="128" customFormat="1" ht="60.75" customHeight="1" hidden="1">
      <c r="A43" s="133" t="s">
        <v>170</v>
      </c>
      <c r="B43" s="137" t="s">
        <v>171</v>
      </c>
      <c r="C43" s="206"/>
      <c r="D43" s="206"/>
      <c r="E43" s="206" t="e">
        <f t="shared" si="1"/>
        <v>#DIV/0!</v>
      </c>
    </row>
    <row r="44" spans="1:5" s="128" customFormat="1" ht="40.5" customHeight="1" hidden="1">
      <c r="A44" s="133" t="s">
        <v>172</v>
      </c>
      <c r="B44" s="137" t="s">
        <v>97</v>
      </c>
      <c r="C44" s="206">
        <f>C45+C46</f>
        <v>0</v>
      </c>
      <c r="D44" s="206">
        <f>D45+D46</f>
        <v>0</v>
      </c>
      <c r="E44" s="206" t="e">
        <f t="shared" si="1"/>
        <v>#DIV/0!</v>
      </c>
    </row>
    <row r="45" spans="1:5" s="128" customFormat="1" ht="40.5" customHeight="1" hidden="1">
      <c r="A45" s="133" t="s">
        <v>173</v>
      </c>
      <c r="B45" s="137" t="s">
        <v>97</v>
      </c>
      <c r="C45" s="206"/>
      <c r="D45" s="206"/>
      <c r="E45" s="206" t="e">
        <f t="shared" si="1"/>
        <v>#DIV/0!</v>
      </c>
    </row>
    <row r="46" spans="1:5" s="128" customFormat="1" ht="60.75" customHeight="1" hidden="1">
      <c r="A46" s="133" t="s">
        <v>174</v>
      </c>
      <c r="B46" s="137" t="s">
        <v>175</v>
      </c>
      <c r="C46" s="206"/>
      <c r="D46" s="206"/>
      <c r="E46" s="206" t="e">
        <f t="shared" si="1"/>
        <v>#DIV/0!</v>
      </c>
    </row>
    <row r="47" spans="1:5" s="128" customFormat="1" ht="40.5" customHeight="1" hidden="1">
      <c r="A47" s="133" t="s">
        <v>176</v>
      </c>
      <c r="B47" s="138" t="s">
        <v>177</v>
      </c>
      <c r="C47" s="206">
        <f>C48+C49</f>
        <v>0</v>
      </c>
      <c r="D47" s="206">
        <f>D48+D49</f>
        <v>0</v>
      </c>
      <c r="E47" s="206" t="e">
        <f t="shared" si="1"/>
        <v>#DIV/0!</v>
      </c>
    </row>
    <row r="48" spans="1:5" s="128" customFormat="1" ht="40.5" customHeight="1" hidden="1">
      <c r="A48" s="133" t="s">
        <v>178</v>
      </c>
      <c r="B48" s="138" t="s">
        <v>177</v>
      </c>
      <c r="C48" s="206"/>
      <c r="D48" s="206"/>
      <c r="E48" s="206" t="e">
        <f t="shared" si="1"/>
        <v>#DIV/0!</v>
      </c>
    </row>
    <row r="49" spans="1:5" s="128" customFormat="1" ht="60.75" customHeight="1" hidden="1">
      <c r="A49" s="133" t="s">
        <v>179</v>
      </c>
      <c r="B49" s="138" t="s">
        <v>180</v>
      </c>
      <c r="C49" s="206"/>
      <c r="D49" s="206"/>
      <c r="E49" s="206" t="e">
        <f t="shared" si="1"/>
        <v>#DIV/0!</v>
      </c>
    </row>
    <row r="50" spans="1:5" s="128" customFormat="1" ht="26.25" customHeight="1" hidden="1">
      <c r="A50" s="133" t="s">
        <v>182</v>
      </c>
      <c r="B50" s="137" t="s">
        <v>43</v>
      </c>
      <c r="C50" s="206">
        <f>C51+C52</f>
        <v>0</v>
      </c>
      <c r="D50" s="206">
        <f>D51+D52</f>
        <v>0</v>
      </c>
      <c r="E50" s="206" t="e">
        <f t="shared" si="1"/>
        <v>#DIV/0!</v>
      </c>
    </row>
    <row r="51" spans="1:5" s="128" customFormat="1" ht="26.25" customHeight="1" hidden="1">
      <c r="A51" s="133" t="s">
        <v>183</v>
      </c>
      <c r="B51" s="137" t="s">
        <v>43</v>
      </c>
      <c r="C51" s="206"/>
      <c r="D51" s="206"/>
      <c r="E51" s="206" t="e">
        <f t="shared" si="1"/>
        <v>#DIV/0!</v>
      </c>
    </row>
    <row r="52" spans="1:5" s="128" customFormat="1" ht="33.75" customHeight="1" hidden="1">
      <c r="A52" s="133" t="s">
        <v>184</v>
      </c>
      <c r="B52" s="137" t="s">
        <v>185</v>
      </c>
      <c r="C52" s="206">
        <v>0</v>
      </c>
      <c r="D52" s="206">
        <v>0</v>
      </c>
      <c r="E52" s="206" t="e">
        <f t="shared" si="1"/>
        <v>#DIV/0!</v>
      </c>
    </row>
    <row r="53" spans="1:5" s="128" customFormat="1" ht="27" customHeight="1">
      <c r="A53" s="133" t="s">
        <v>98</v>
      </c>
      <c r="B53" s="134" t="s">
        <v>44</v>
      </c>
      <c r="C53" s="206">
        <f>C54</f>
        <v>27200.16</v>
      </c>
      <c r="D53" s="206">
        <f>D54</f>
        <v>13897.87</v>
      </c>
      <c r="E53" s="206">
        <f t="shared" si="1"/>
        <v>51.09480973641332</v>
      </c>
    </row>
    <row r="54" spans="1:5" s="128" customFormat="1" ht="25.5" customHeight="1">
      <c r="A54" s="139" t="s">
        <v>181</v>
      </c>
      <c r="B54" s="140" t="s">
        <v>44</v>
      </c>
      <c r="C54" s="206">
        <v>27200.16</v>
      </c>
      <c r="D54" s="205">
        <v>13897.87</v>
      </c>
      <c r="E54" s="206">
        <f t="shared" si="1"/>
        <v>51.09480973641332</v>
      </c>
    </row>
    <row r="55" spans="1:5" s="128" customFormat="1" ht="24" customHeight="1">
      <c r="A55" s="318" t="s">
        <v>498</v>
      </c>
      <c r="B55" s="319" t="s">
        <v>499</v>
      </c>
      <c r="C55" s="207">
        <f>C56+C58</f>
        <v>15711950</v>
      </c>
      <c r="D55" s="207">
        <f>D56+D58</f>
        <v>3218946.24</v>
      </c>
      <c r="E55" s="207">
        <f t="shared" si="1"/>
        <v>20.48724849557184</v>
      </c>
    </row>
    <row r="56" spans="1:5" s="128" customFormat="1" ht="26.25" customHeight="1">
      <c r="A56" s="318" t="s">
        <v>500</v>
      </c>
      <c r="B56" s="319" t="s">
        <v>501</v>
      </c>
      <c r="C56" s="207">
        <f>C57</f>
        <v>4200000</v>
      </c>
      <c r="D56" s="207">
        <f>D57</f>
        <v>406952.93</v>
      </c>
      <c r="E56" s="207">
        <f t="shared" si="1"/>
        <v>9.689355476190476</v>
      </c>
    </row>
    <row r="57" spans="1:5" s="128" customFormat="1" ht="63" customHeight="1">
      <c r="A57" s="139" t="s">
        <v>502</v>
      </c>
      <c r="B57" s="140" t="s">
        <v>512</v>
      </c>
      <c r="C57" s="206">
        <v>4200000</v>
      </c>
      <c r="D57" s="205">
        <v>406952.93</v>
      </c>
      <c r="E57" s="206">
        <f t="shared" si="1"/>
        <v>9.689355476190476</v>
      </c>
    </row>
    <row r="58" spans="1:5" s="128" customFormat="1" ht="21.75" customHeight="1">
      <c r="A58" s="318" t="s">
        <v>503</v>
      </c>
      <c r="B58" s="319" t="s">
        <v>504</v>
      </c>
      <c r="C58" s="207">
        <f>C59+C61</f>
        <v>11511950</v>
      </c>
      <c r="D58" s="207">
        <f>D59+D61</f>
        <v>2811993.31</v>
      </c>
      <c r="E58" s="207">
        <f t="shared" si="1"/>
        <v>24.426733177263625</v>
      </c>
    </row>
    <row r="59" spans="1:5" s="128" customFormat="1" ht="25.5" customHeight="1">
      <c r="A59" s="318" t="s">
        <v>510</v>
      </c>
      <c r="B59" s="319" t="s">
        <v>509</v>
      </c>
      <c r="C59" s="207">
        <f>C60</f>
        <v>4000000</v>
      </c>
      <c r="D59" s="207">
        <f>D60</f>
        <v>1613182.99</v>
      </c>
      <c r="E59" s="207">
        <f t="shared" si="1"/>
        <v>40.32957475</v>
      </c>
    </row>
    <row r="60" spans="1:5" s="128" customFormat="1" ht="49.5" customHeight="1">
      <c r="A60" s="139" t="s">
        <v>505</v>
      </c>
      <c r="B60" s="140" t="s">
        <v>506</v>
      </c>
      <c r="C60" s="206">
        <v>4000000</v>
      </c>
      <c r="D60" s="205">
        <v>1613182.99</v>
      </c>
      <c r="E60" s="206">
        <f t="shared" si="1"/>
        <v>40.32957475</v>
      </c>
    </row>
    <row r="61" spans="1:5" s="128" customFormat="1" ht="29.25" customHeight="1">
      <c r="A61" s="318" t="s">
        <v>600</v>
      </c>
      <c r="B61" s="319" t="s">
        <v>511</v>
      </c>
      <c r="C61" s="207">
        <f>C62</f>
        <v>7511950</v>
      </c>
      <c r="D61" s="207">
        <f>D62</f>
        <v>1198810.32</v>
      </c>
      <c r="E61" s="207">
        <f t="shared" si="1"/>
        <v>15.95871005531187</v>
      </c>
    </row>
    <row r="62" spans="1:5" s="128" customFormat="1" ht="43.5" customHeight="1">
      <c r="A62" s="139" t="s">
        <v>507</v>
      </c>
      <c r="B62" s="140" t="s">
        <v>508</v>
      </c>
      <c r="C62" s="206">
        <v>7511950</v>
      </c>
      <c r="D62" s="205">
        <v>1198810.32</v>
      </c>
      <c r="E62" s="206">
        <f t="shared" si="1"/>
        <v>15.95871005531187</v>
      </c>
    </row>
    <row r="63" spans="1:5" s="128" customFormat="1" ht="63" customHeight="1">
      <c r="A63" s="318" t="s">
        <v>96</v>
      </c>
      <c r="B63" s="467" t="s">
        <v>753</v>
      </c>
      <c r="C63" s="204">
        <f>C64</f>
        <v>0</v>
      </c>
      <c r="D63" s="204">
        <f>D64</f>
        <v>500</v>
      </c>
      <c r="E63" s="206">
        <v>0</v>
      </c>
    </row>
    <row r="64" spans="1:5" s="128" customFormat="1" ht="90.75" customHeight="1">
      <c r="A64" s="139" t="s">
        <v>754</v>
      </c>
      <c r="B64" s="469" t="s">
        <v>755</v>
      </c>
      <c r="C64" s="205">
        <v>0</v>
      </c>
      <c r="D64" s="205">
        <v>500</v>
      </c>
      <c r="E64" s="206">
        <v>0</v>
      </c>
    </row>
    <row r="65" spans="1:5" s="128" customFormat="1" ht="45.75" customHeight="1">
      <c r="A65" s="318" t="s">
        <v>226</v>
      </c>
      <c r="B65" s="489" t="s">
        <v>227</v>
      </c>
      <c r="C65" s="204">
        <f aca="true" t="shared" si="2" ref="C65:D67">C66</f>
        <v>20000</v>
      </c>
      <c r="D65" s="204">
        <f t="shared" si="2"/>
        <v>21808</v>
      </c>
      <c r="E65" s="207">
        <v>0</v>
      </c>
    </row>
    <row r="66" spans="1:5" s="128" customFormat="1" ht="18.75" customHeight="1">
      <c r="A66" s="139" t="s">
        <v>228</v>
      </c>
      <c r="B66" s="490" t="s">
        <v>229</v>
      </c>
      <c r="C66" s="205">
        <f t="shared" si="2"/>
        <v>20000</v>
      </c>
      <c r="D66" s="205">
        <f t="shared" si="2"/>
        <v>21808</v>
      </c>
      <c r="E66" s="206">
        <v>0</v>
      </c>
    </row>
    <row r="67" spans="1:5" s="128" customFormat="1" ht="22.5" customHeight="1">
      <c r="A67" s="139" t="s">
        <v>230</v>
      </c>
      <c r="B67" s="490" t="s">
        <v>231</v>
      </c>
      <c r="C67" s="205">
        <f t="shared" si="2"/>
        <v>20000</v>
      </c>
      <c r="D67" s="205">
        <f t="shared" si="2"/>
        <v>21808</v>
      </c>
      <c r="E67" s="206">
        <v>0</v>
      </c>
    </row>
    <row r="68" spans="1:5" s="128" customFormat="1" ht="42" customHeight="1">
      <c r="A68" s="139" t="s">
        <v>727</v>
      </c>
      <c r="B68" s="490" t="s">
        <v>730</v>
      </c>
      <c r="C68" s="205">
        <v>20000</v>
      </c>
      <c r="D68" s="205">
        <v>21808</v>
      </c>
      <c r="E68" s="206">
        <v>0</v>
      </c>
    </row>
    <row r="69" spans="1:5" s="128" customFormat="1" ht="42.75" customHeight="1">
      <c r="A69" s="318" t="s">
        <v>77</v>
      </c>
      <c r="B69" s="132" t="s">
        <v>57</v>
      </c>
      <c r="C69" s="204">
        <f>C70+C73</f>
        <v>15150</v>
      </c>
      <c r="D69" s="204">
        <f>D70+D73</f>
        <v>6956.04</v>
      </c>
      <c r="E69" s="207">
        <v>0</v>
      </c>
    </row>
    <row r="70" spans="1:5" s="128" customFormat="1" ht="84" customHeight="1">
      <c r="A70" s="139" t="s">
        <v>732</v>
      </c>
      <c r="B70" s="491" t="s">
        <v>731</v>
      </c>
      <c r="C70" s="205">
        <f>C71</f>
        <v>10000</v>
      </c>
      <c r="D70" s="205">
        <f>D71</f>
        <v>1806.04</v>
      </c>
      <c r="E70" s="206">
        <v>0</v>
      </c>
    </row>
    <row r="71" spans="1:5" s="128" customFormat="1" ht="87" customHeight="1">
      <c r="A71" s="139" t="s">
        <v>729</v>
      </c>
      <c r="B71" s="491" t="s">
        <v>733</v>
      </c>
      <c r="C71" s="205">
        <f>C72</f>
        <v>10000</v>
      </c>
      <c r="D71" s="205">
        <f>D72</f>
        <v>1806.04</v>
      </c>
      <c r="E71" s="206">
        <v>0</v>
      </c>
    </row>
    <row r="72" spans="1:5" s="128" customFormat="1" ht="117" customHeight="1">
      <c r="A72" s="139" t="s">
        <v>728</v>
      </c>
      <c r="B72" s="469" t="s">
        <v>734</v>
      </c>
      <c r="C72" s="205">
        <v>10000</v>
      </c>
      <c r="D72" s="205">
        <v>1806.04</v>
      </c>
      <c r="E72" s="206">
        <v>0</v>
      </c>
    </row>
    <row r="73" spans="1:5" s="128" customFormat="1" ht="30" customHeight="1">
      <c r="A73" s="139" t="s">
        <v>761</v>
      </c>
      <c r="B73" s="469" t="s">
        <v>762</v>
      </c>
      <c r="C73" s="205">
        <f aca="true" t="shared" si="3" ref="C73:D75">C74</f>
        <v>5150</v>
      </c>
      <c r="D73" s="205">
        <f t="shared" si="3"/>
        <v>5150</v>
      </c>
      <c r="E73" s="206">
        <f aca="true" t="shared" si="4" ref="E73:E116">D73*100/C73</f>
        <v>100</v>
      </c>
    </row>
    <row r="74" spans="1:5" s="128" customFormat="1" ht="62.25" customHeight="1">
      <c r="A74" s="139" t="s">
        <v>763</v>
      </c>
      <c r="B74" s="469" t="s">
        <v>764</v>
      </c>
      <c r="C74" s="205">
        <f t="shared" si="3"/>
        <v>5150</v>
      </c>
      <c r="D74" s="205">
        <f t="shared" si="3"/>
        <v>5150</v>
      </c>
      <c r="E74" s="206">
        <f t="shared" si="4"/>
        <v>100</v>
      </c>
    </row>
    <row r="75" spans="1:5" s="128" customFormat="1" ht="114.75" customHeight="1">
      <c r="A75" s="139" t="s">
        <v>765</v>
      </c>
      <c r="B75" s="469" t="s">
        <v>766</v>
      </c>
      <c r="C75" s="205">
        <f t="shared" si="3"/>
        <v>5150</v>
      </c>
      <c r="D75" s="205">
        <f t="shared" si="3"/>
        <v>5150</v>
      </c>
      <c r="E75" s="206">
        <f t="shared" si="4"/>
        <v>100</v>
      </c>
    </row>
    <row r="76" spans="1:5" s="128" customFormat="1" ht="101.25" customHeight="1">
      <c r="A76" s="139" t="s">
        <v>767</v>
      </c>
      <c r="B76" s="469" t="s">
        <v>768</v>
      </c>
      <c r="C76" s="205">
        <v>5150</v>
      </c>
      <c r="D76" s="205">
        <v>5150</v>
      </c>
      <c r="E76" s="206">
        <f t="shared" si="4"/>
        <v>100</v>
      </c>
    </row>
    <row r="77" spans="1:5" s="128" customFormat="1" ht="27" customHeight="1">
      <c r="A77" s="131" t="s">
        <v>119</v>
      </c>
      <c r="B77" s="132" t="s">
        <v>58</v>
      </c>
      <c r="C77" s="204">
        <f>C78+C133</f>
        <v>210668179.73</v>
      </c>
      <c r="D77" s="204">
        <f>D78+D133</f>
        <v>62586539.79000001</v>
      </c>
      <c r="E77" s="207">
        <f t="shared" si="4"/>
        <v>29.708587158351676</v>
      </c>
    </row>
    <row r="78" spans="1:5" s="128" customFormat="1" ht="44.25" customHeight="1">
      <c r="A78" s="131" t="s">
        <v>120</v>
      </c>
      <c r="B78" s="132" t="s">
        <v>583</v>
      </c>
      <c r="C78" s="204">
        <f>C79+C84+C97</f>
        <v>200115837.82</v>
      </c>
      <c r="D78" s="204">
        <f>D79+D84+D97</f>
        <v>61586539.79000001</v>
      </c>
      <c r="E78" s="207">
        <f t="shared" si="4"/>
        <v>30.775445092654692</v>
      </c>
    </row>
    <row r="79" spans="1:5" s="128" customFormat="1" ht="42.75" customHeight="1">
      <c r="A79" s="131" t="s">
        <v>593</v>
      </c>
      <c r="B79" s="132" t="s">
        <v>585</v>
      </c>
      <c r="C79" s="204">
        <f>C80+C82</f>
        <v>17090800</v>
      </c>
      <c r="D79" s="204">
        <f>D80+D82</f>
        <v>12898220</v>
      </c>
      <c r="E79" s="207">
        <f t="shared" si="4"/>
        <v>75.46879022632059</v>
      </c>
    </row>
    <row r="80" spans="1:5" s="128" customFormat="1" ht="71.25" customHeight="1">
      <c r="A80" s="133" t="s">
        <v>686</v>
      </c>
      <c r="B80" s="134" t="s">
        <v>703</v>
      </c>
      <c r="C80" s="205">
        <f>C81</f>
        <v>16119800</v>
      </c>
      <c r="D80" s="205">
        <v>12090020</v>
      </c>
      <c r="E80" s="206">
        <f t="shared" si="4"/>
        <v>75.00105460365513</v>
      </c>
    </row>
    <row r="81" spans="1:8" s="128" customFormat="1" ht="63" customHeight="1">
      <c r="A81" s="133" t="s">
        <v>685</v>
      </c>
      <c r="B81" s="134" t="s">
        <v>704</v>
      </c>
      <c r="C81" s="206">
        <v>16119800</v>
      </c>
      <c r="D81" s="205">
        <v>8059920</v>
      </c>
      <c r="E81" s="206">
        <f t="shared" si="4"/>
        <v>50.00012407101825</v>
      </c>
      <c r="G81" s="219"/>
      <c r="H81" s="219"/>
    </row>
    <row r="82" spans="1:5" s="128" customFormat="1" ht="27" customHeight="1">
      <c r="A82" s="318" t="s">
        <v>678</v>
      </c>
      <c r="B82" s="467" t="s">
        <v>693</v>
      </c>
      <c r="C82" s="207">
        <f>C83</f>
        <v>971000</v>
      </c>
      <c r="D82" s="204">
        <f>D83</f>
        <v>808200</v>
      </c>
      <c r="E82" s="207">
        <f t="shared" si="4"/>
        <v>83.23377960865088</v>
      </c>
    </row>
    <row r="83" spans="1:5" s="128" customFormat="1" ht="27" customHeight="1">
      <c r="A83" s="139" t="s">
        <v>677</v>
      </c>
      <c r="B83" s="469" t="s">
        <v>676</v>
      </c>
      <c r="C83" s="206">
        <v>971000</v>
      </c>
      <c r="D83" s="205">
        <v>808200</v>
      </c>
      <c r="E83" s="206">
        <f t="shared" si="4"/>
        <v>83.23377960865088</v>
      </c>
    </row>
    <row r="84" spans="1:5" s="128" customFormat="1" ht="60" customHeight="1">
      <c r="A84" s="131" t="s">
        <v>640</v>
      </c>
      <c r="B84" s="467" t="s">
        <v>672</v>
      </c>
      <c r="C84" s="203">
        <f>C85+C87+C89+C95</f>
        <v>182596627.84</v>
      </c>
      <c r="D84" s="203">
        <f>D85+D87+D89+D95</f>
        <v>48394355.330000006</v>
      </c>
      <c r="E84" s="207">
        <f t="shared" si="4"/>
        <v>26.503422271524908</v>
      </c>
    </row>
    <row r="85" spans="1:5" s="128" customFormat="1" ht="99" customHeight="1">
      <c r="A85" s="133" t="s">
        <v>638</v>
      </c>
      <c r="B85" s="140" t="s">
        <v>694</v>
      </c>
      <c r="C85" s="208">
        <f>C86</f>
        <v>132100000</v>
      </c>
      <c r="D85" s="208">
        <f>D86</f>
        <v>1616933</v>
      </c>
      <c r="E85" s="206">
        <f t="shared" si="4"/>
        <v>1.2240219530658591</v>
      </c>
    </row>
    <row r="86" spans="1:5" s="128" customFormat="1" ht="93" customHeight="1">
      <c r="A86" s="133" t="s">
        <v>639</v>
      </c>
      <c r="B86" s="137" t="s">
        <v>572</v>
      </c>
      <c r="C86" s="208">
        <v>132100000</v>
      </c>
      <c r="D86" s="208">
        <v>1616933</v>
      </c>
      <c r="E86" s="206">
        <f t="shared" si="4"/>
        <v>1.2240219530658591</v>
      </c>
    </row>
    <row r="87" spans="1:5" s="128" customFormat="1" ht="52.5" customHeight="1">
      <c r="A87" s="134" t="s">
        <v>707</v>
      </c>
      <c r="B87" s="137" t="s">
        <v>720</v>
      </c>
      <c r="C87" s="208">
        <f>C88</f>
        <v>41551000</v>
      </c>
      <c r="D87" s="208">
        <f>D88</f>
        <v>34735669.77</v>
      </c>
      <c r="E87" s="206">
        <f t="shared" si="4"/>
        <v>83.59767459266926</v>
      </c>
    </row>
    <row r="88" spans="1:12" s="128" customFormat="1" ht="63" customHeight="1">
      <c r="A88" s="134" t="s">
        <v>708</v>
      </c>
      <c r="B88" s="137" t="s">
        <v>675</v>
      </c>
      <c r="C88" s="208">
        <v>41551000</v>
      </c>
      <c r="D88" s="208">
        <v>34735669.77</v>
      </c>
      <c r="E88" s="206">
        <f t="shared" si="4"/>
        <v>83.59767459266926</v>
      </c>
      <c r="F88" s="473"/>
      <c r="G88" s="471"/>
      <c r="H88" s="471"/>
      <c r="I88" s="472"/>
      <c r="J88" s="472"/>
      <c r="K88" s="472"/>
      <c r="L88" s="472"/>
    </row>
    <row r="89" spans="1:5" s="128" customFormat="1" ht="48" customHeight="1">
      <c r="A89" s="134" t="s">
        <v>706</v>
      </c>
      <c r="B89" s="137" t="s">
        <v>721</v>
      </c>
      <c r="C89" s="208">
        <f>C90</f>
        <v>8586000</v>
      </c>
      <c r="D89" s="208">
        <f>D90</f>
        <v>11688334</v>
      </c>
      <c r="E89" s="206">
        <f t="shared" si="4"/>
        <v>136.13247146517585</v>
      </c>
    </row>
    <row r="90" spans="1:5" s="128" customFormat="1" ht="49.5" customHeight="1">
      <c r="A90" s="134" t="s">
        <v>705</v>
      </c>
      <c r="B90" s="137" t="s">
        <v>722</v>
      </c>
      <c r="C90" s="462">
        <v>8586000</v>
      </c>
      <c r="D90" s="462">
        <v>11688334</v>
      </c>
      <c r="E90" s="206">
        <f t="shared" si="4"/>
        <v>136.13247146517585</v>
      </c>
    </row>
    <row r="91" spans="1:5" s="128" customFormat="1" ht="3" customHeight="1" hidden="1">
      <c r="A91" s="455" t="s">
        <v>651</v>
      </c>
      <c r="B91" s="458" t="s">
        <v>652</v>
      </c>
      <c r="C91" s="462">
        <f>C92</f>
        <v>0</v>
      </c>
      <c r="D91" s="208"/>
      <c r="E91" s="206" t="e">
        <f t="shared" si="4"/>
        <v>#DIV/0!</v>
      </c>
    </row>
    <row r="92" spans="1:5" s="128" customFormat="1" ht="60.75" customHeight="1" hidden="1">
      <c r="A92" s="156" t="s">
        <v>650</v>
      </c>
      <c r="B92" s="456" t="s">
        <v>592</v>
      </c>
      <c r="C92" s="462">
        <v>0</v>
      </c>
      <c r="D92" s="208"/>
      <c r="E92" s="206" t="e">
        <f t="shared" si="4"/>
        <v>#DIV/0!</v>
      </c>
    </row>
    <row r="93" spans="1:5" s="128" customFormat="1" ht="60.75" customHeight="1" hidden="1">
      <c r="A93" s="156" t="s">
        <v>663</v>
      </c>
      <c r="B93" s="464" t="s">
        <v>665</v>
      </c>
      <c r="C93" s="462">
        <f>C94</f>
        <v>0</v>
      </c>
      <c r="D93" s="208"/>
      <c r="E93" s="206" t="e">
        <f t="shared" si="4"/>
        <v>#DIV/0!</v>
      </c>
    </row>
    <row r="94" spans="1:5" s="128" customFormat="1" ht="3" customHeight="1" hidden="1">
      <c r="A94" s="156" t="s">
        <v>662</v>
      </c>
      <c r="B94" s="456" t="s">
        <v>664</v>
      </c>
      <c r="C94" s="462">
        <v>0</v>
      </c>
      <c r="D94" s="208"/>
      <c r="E94" s="206" t="e">
        <f t="shared" si="4"/>
        <v>#DIV/0!</v>
      </c>
    </row>
    <row r="95" spans="1:5" s="128" customFormat="1" ht="32.25" customHeight="1">
      <c r="A95" s="133" t="s">
        <v>633</v>
      </c>
      <c r="B95" s="134" t="s">
        <v>85</v>
      </c>
      <c r="C95" s="206">
        <f>C96</f>
        <v>359627.84</v>
      </c>
      <c r="D95" s="205">
        <f>D96</f>
        <v>353418.56</v>
      </c>
      <c r="E95" s="206">
        <f t="shared" si="4"/>
        <v>98.27341509489365</v>
      </c>
    </row>
    <row r="96" spans="1:6" s="128" customFormat="1" ht="29.25" customHeight="1">
      <c r="A96" s="133" t="s">
        <v>632</v>
      </c>
      <c r="B96" s="134" t="s">
        <v>634</v>
      </c>
      <c r="C96" s="206">
        <v>359627.84</v>
      </c>
      <c r="D96" s="205">
        <v>353418.56</v>
      </c>
      <c r="E96" s="206">
        <f t="shared" si="4"/>
        <v>98.27341509489365</v>
      </c>
      <c r="F96" s="473"/>
    </row>
    <row r="97" spans="1:5" s="128" customFormat="1" ht="45" customHeight="1">
      <c r="A97" s="131" t="s">
        <v>594</v>
      </c>
      <c r="B97" s="132" t="s">
        <v>584</v>
      </c>
      <c r="C97" s="204">
        <f>C100+C102+C124</f>
        <v>428409.98</v>
      </c>
      <c r="D97" s="204">
        <f>D100+D102+D124</f>
        <v>293964.46</v>
      </c>
      <c r="E97" s="207">
        <f t="shared" si="4"/>
        <v>68.61755648176077</v>
      </c>
    </row>
    <row r="98" spans="1:5" s="128" customFormat="1" ht="0" customHeight="1" hidden="1">
      <c r="A98" s="133" t="s">
        <v>135</v>
      </c>
      <c r="B98" s="134" t="s">
        <v>136</v>
      </c>
      <c r="C98" s="204"/>
      <c r="D98" s="204"/>
      <c r="E98" s="206" t="e">
        <f t="shared" si="4"/>
        <v>#DIV/0!</v>
      </c>
    </row>
    <row r="99" spans="1:5" s="128" customFormat="1" ht="45" customHeight="1" hidden="1">
      <c r="A99" s="133" t="s">
        <v>134</v>
      </c>
      <c r="B99" s="134" t="s">
        <v>147</v>
      </c>
      <c r="C99" s="205"/>
      <c r="D99" s="205"/>
      <c r="E99" s="206" t="e">
        <f t="shared" si="4"/>
        <v>#DIV/0!</v>
      </c>
    </row>
    <row r="100" spans="1:5" s="128" customFormat="1" ht="47.25" customHeight="1">
      <c r="A100" s="131" t="s">
        <v>636</v>
      </c>
      <c r="B100" s="132" t="s">
        <v>637</v>
      </c>
      <c r="C100" s="204">
        <f>C101</f>
        <v>1000</v>
      </c>
      <c r="D100" s="204">
        <f>D101</f>
        <v>1000</v>
      </c>
      <c r="E100" s="207">
        <f t="shared" si="4"/>
        <v>100</v>
      </c>
    </row>
    <row r="101" spans="1:5" s="128" customFormat="1" ht="47.25" customHeight="1">
      <c r="A101" s="133" t="s">
        <v>635</v>
      </c>
      <c r="B101" s="134" t="s">
        <v>599</v>
      </c>
      <c r="C101" s="205">
        <v>1000</v>
      </c>
      <c r="D101" s="205">
        <v>1000</v>
      </c>
      <c r="E101" s="206">
        <f t="shared" si="4"/>
        <v>100</v>
      </c>
    </row>
    <row r="102" spans="1:5" s="128" customFormat="1" ht="69.75" customHeight="1">
      <c r="A102" s="131" t="s">
        <v>595</v>
      </c>
      <c r="B102" s="132" t="s">
        <v>717</v>
      </c>
      <c r="C102" s="204">
        <f>C103</f>
        <v>412500</v>
      </c>
      <c r="D102" s="204">
        <f>D103</f>
        <v>282353.65</v>
      </c>
      <c r="E102" s="207">
        <f t="shared" si="4"/>
        <v>68.44936969696971</v>
      </c>
    </row>
    <row r="103" spans="1:5" s="128" customFormat="1" ht="72" customHeight="1">
      <c r="A103" s="133" t="s">
        <v>596</v>
      </c>
      <c r="B103" s="134" t="s">
        <v>715</v>
      </c>
      <c r="C103" s="205">
        <v>412500</v>
      </c>
      <c r="D103" s="205">
        <v>282353.65</v>
      </c>
      <c r="E103" s="206">
        <f t="shared" si="4"/>
        <v>68.44936969696971</v>
      </c>
    </row>
    <row r="104" spans="1:5" s="128" customFormat="1" ht="27" customHeight="1" hidden="1">
      <c r="A104" s="133" t="s">
        <v>6</v>
      </c>
      <c r="B104" s="134" t="s">
        <v>114</v>
      </c>
      <c r="C104" s="204">
        <f>C105</f>
        <v>0</v>
      </c>
      <c r="D104" s="204">
        <f>D105</f>
        <v>0</v>
      </c>
      <c r="E104" s="206" t="e">
        <f t="shared" si="4"/>
        <v>#DIV/0!</v>
      </c>
    </row>
    <row r="105" spans="1:5" s="128" customFormat="1" ht="33.75" customHeight="1" hidden="1">
      <c r="A105" s="133" t="s">
        <v>7</v>
      </c>
      <c r="B105" s="134" t="s">
        <v>59</v>
      </c>
      <c r="C105" s="205"/>
      <c r="D105" s="205"/>
      <c r="E105" s="206" t="e">
        <f t="shared" si="4"/>
        <v>#DIV/0!</v>
      </c>
    </row>
    <row r="106" spans="1:5" s="128" customFormat="1" ht="36" customHeight="1" hidden="1">
      <c r="A106" s="133" t="s">
        <v>8</v>
      </c>
      <c r="B106" s="145" t="s">
        <v>140</v>
      </c>
      <c r="C106" s="204">
        <f>C107</f>
        <v>0</v>
      </c>
      <c r="D106" s="204">
        <f>D107</f>
        <v>466805000</v>
      </c>
      <c r="E106" s="206" t="e">
        <f t="shared" si="4"/>
        <v>#DIV/0!</v>
      </c>
    </row>
    <row r="107" spans="1:5" s="128" customFormat="1" ht="47.25" customHeight="1" hidden="1">
      <c r="A107" s="133" t="s">
        <v>9</v>
      </c>
      <c r="B107" s="145" t="s">
        <v>141</v>
      </c>
      <c r="C107" s="205"/>
      <c r="D107" s="205">
        <v>466805000</v>
      </c>
      <c r="E107" s="206" t="e">
        <f t="shared" si="4"/>
        <v>#DIV/0!</v>
      </c>
    </row>
    <row r="108" spans="1:5" s="128" customFormat="1" ht="29.25" customHeight="1" hidden="1">
      <c r="A108" s="133" t="s">
        <v>10</v>
      </c>
      <c r="B108" s="134" t="s">
        <v>115</v>
      </c>
      <c r="C108" s="204">
        <f>C109</f>
        <v>0</v>
      </c>
      <c r="D108" s="204">
        <f>D109</f>
        <v>12537000</v>
      </c>
      <c r="E108" s="206" t="e">
        <f t="shared" si="4"/>
        <v>#DIV/0!</v>
      </c>
    </row>
    <row r="109" spans="1:5" s="128" customFormat="1" ht="43.5" customHeight="1" hidden="1">
      <c r="A109" s="133" t="s">
        <v>11</v>
      </c>
      <c r="B109" s="134" t="s">
        <v>123</v>
      </c>
      <c r="C109" s="205"/>
      <c r="D109" s="205">
        <v>12537000</v>
      </c>
      <c r="E109" s="206" t="e">
        <f t="shared" si="4"/>
        <v>#DIV/0!</v>
      </c>
    </row>
    <row r="110" spans="1:5" s="128" customFormat="1" ht="30" customHeight="1" hidden="1">
      <c r="A110" s="133" t="s">
        <v>12</v>
      </c>
      <c r="B110" s="134" t="s">
        <v>19</v>
      </c>
      <c r="C110" s="204">
        <f>C111</f>
        <v>0</v>
      </c>
      <c r="D110" s="204">
        <f>D111</f>
        <v>36748000</v>
      </c>
      <c r="E110" s="206" t="e">
        <f t="shared" si="4"/>
        <v>#DIV/0!</v>
      </c>
    </row>
    <row r="111" spans="1:5" s="128" customFormat="1" ht="32.25" customHeight="1" hidden="1">
      <c r="A111" s="133" t="s">
        <v>13</v>
      </c>
      <c r="B111" s="135" t="s">
        <v>20</v>
      </c>
      <c r="C111" s="205"/>
      <c r="D111" s="205">
        <v>36748000</v>
      </c>
      <c r="E111" s="206" t="e">
        <f t="shared" si="4"/>
        <v>#DIV/0!</v>
      </c>
    </row>
    <row r="112" spans="1:5" s="128" customFormat="1" ht="33.75" customHeight="1" hidden="1">
      <c r="A112" s="133" t="s">
        <v>14</v>
      </c>
      <c r="B112" s="135" t="s">
        <v>165</v>
      </c>
      <c r="C112" s="204">
        <f>C113</f>
        <v>0</v>
      </c>
      <c r="D112" s="204">
        <f>D113</f>
        <v>8951000</v>
      </c>
      <c r="E112" s="206" t="e">
        <f t="shared" si="4"/>
        <v>#DIV/0!</v>
      </c>
    </row>
    <row r="113" spans="1:5" s="128" customFormat="1" ht="36" customHeight="1" hidden="1">
      <c r="A113" s="133" t="s">
        <v>15</v>
      </c>
      <c r="B113" s="135" t="s">
        <v>164</v>
      </c>
      <c r="C113" s="205"/>
      <c r="D113" s="205">
        <v>8951000</v>
      </c>
      <c r="E113" s="206" t="e">
        <f t="shared" si="4"/>
        <v>#DIV/0!</v>
      </c>
    </row>
    <row r="114" spans="1:5" s="128" customFormat="1" ht="27.75" customHeight="1" hidden="1">
      <c r="A114" s="131" t="s">
        <v>124</v>
      </c>
      <c r="B114" s="132" t="s">
        <v>4</v>
      </c>
      <c r="C114" s="204"/>
      <c r="D114" s="204">
        <f>D115+D117+D123+D125+D127+D129+D131</f>
        <v>21221.62</v>
      </c>
      <c r="E114" s="206" t="e">
        <f t="shared" si="4"/>
        <v>#DIV/0!</v>
      </c>
    </row>
    <row r="115" spans="1:5" s="128" customFormat="1" ht="33.75" customHeight="1" hidden="1">
      <c r="A115" s="133" t="s">
        <v>121</v>
      </c>
      <c r="B115" s="134" t="s">
        <v>63</v>
      </c>
      <c r="C115" s="204">
        <f>C116</f>
        <v>0</v>
      </c>
      <c r="D115" s="204">
        <f>D116</f>
        <v>0</v>
      </c>
      <c r="E115" s="206" t="e">
        <f t="shared" si="4"/>
        <v>#DIV/0!</v>
      </c>
    </row>
    <row r="116" spans="1:5" s="128" customFormat="1" ht="30" customHeight="1" hidden="1">
      <c r="A116" s="133" t="s">
        <v>122</v>
      </c>
      <c r="B116" s="134" t="s">
        <v>37</v>
      </c>
      <c r="C116" s="205"/>
      <c r="D116" s="205"/>
      <c r="E116" s="206" t="e">
        <f t="shared" si="4"/>
        <v>#DIV/0!</v>
      </c>
    </row>
    <row r="117" spans="1:5" s="128" customFormat="1" ht="20.25" customHeight="1" hidden="1">
      <c r="A117" s="133" t="s">
        <v>16</v>
      </c>
      <c r="B117" s="145" t="s">
        <v>38</v>
      </c>
      <c r="C117" s="204">
        <f>C118</f>
        <v>0</v>
      </c>
      <c r="D117" s="204">
        <f>D118</f>
        <v>0</v>
      </c>
      <c r="E117" s="206" t="e">
        <f aca="true" t="shared" si="5" ref="E117:E136">D117*100/C117</f>
        <v>#DIV/0!</v>
      </c>
    </row>
    <row r="118" spans="1:5" s="128" customFormat="1" ht="25.5" customHeight="1" hidden="1">
      <c r="A118" s="133" t="s">
        <v>17</v>
      </c>
      <c r="B118" s="145" t="s">
        <v>73</v>
      </c>
      <c r="C118" s="205"/>
      <c r="D118" s="205"/>
      <c r="E118" s="206" t="e">
        <f t="shared" si="5"/>
        <v>#DIV/0!</v>
      </c>
    </row>
    <row r="119" spans="1:5" s="128" customFormat="1" ht="29.25" customHeight="1" hidden="1">
      <c r="A119" s="133" t="s">
        <v>83</v>
      </c>
      <c r="B119" s="134" t="s">
        <v>133</v>
      </c>
      <c r="C119" s="204"/>
      <c r="D119" s="204"/>
      <c r="E119" s="206" t="e">
        <f t="shared" si="5"/>
        <v>#DIV/0!</v>
      </c>
    </row>
    <row r="120" spans="1:5" s="128" customFormat="1" ht="39" customHeight="1" hidden="1">
      <c r="A120" s="133" t="s">
        <v>84</v>
      </c>
      <c r="B120" s="134" t="s">
        <v>5</v>
      </c>
      <c r="C120" s="205"/>
      <c r="D120" s="205"/>
      <c r="E120" s="206" t="e">
        <f t="shared" si="5"/>
        <v>#DIV/0!</v>
      </c>
    </row>
    <row r="121" spans="1:5" s="128" customFormat="1" ht="32.25" customHeight="1" hidden="1">
      <c r="A121" s="133" t="s">
        <v>143</v>
      </c>
      <c r="B121" s="134" t="s">
        <v>144</v>
      </c>
      <c r="C121" s="204"/>
      <c r="D121" s="204"/>
      <c r="E121" s="206" t="e">
        <f t="shared" si="5"/>
        <v>#DIV/0!</v>
      </c>
    </row>
    <row r="122" spans="1:5" s="128" customFormat="1" ht="43.5" customHeight="1" hidden="1">
      <c r="A122" s="133" t="s">
        <v>148</v>
      </c>
      <c r="B122" s="134" t="s">
        <v>117</v>
      </c>
      <c r="C122" s="205"/>
      <c r="D122" s="205"/>
      <c r="E122" s="206" t="e">
        <f t="shared" si="5"/>
        <v>#DIV/0!</v>
      </c>
    </row>
    <row r="123" spans="1:5" s="143" customFormat="1" ht="37.5" customHeight="1" hidden="1">
      <c r="A123" s="141" t="s">
        <v>107</v>
      </c>
      <c r="B123" s="142" t="s">
        <v>108</v>
      </c>
      <c r="C123" s="204"/>
      <c r="D123" s="204">
        <f>D124</f>
        <v>10610.81</v>
      </c>
      <c r="E123" s="206" t="e">
        <f t="shared" si="5"/>
        <v>#DIV/0!</v>
      </c>
    </row>
    <row r="124" spans="1:5" s="143" customFormat="1" ht="40.5">
      <c r="A124" s="144" t="s">
        <v>597</v>
      </c>
      <c r="B124" s="488" t="s">
        <v>586</v>
      </c>
      <c r="C124" s="204">
        <f>C125</f>
        <v>14909.98</v>
      </c>
      <c r="D124" s="204">
        <f>D125</f>
        <v>10610.81</v>
      </c>
      <c r="E124" s="207">
        <f t="shared" si="5"/>
        <v>71.1658231600579</v>
      </c>
    </row>
    <row r="125" spans="1:6" s="143" customFormat="1" ht="52.5" customHeight="1">
      <c r="A125" s="133" t="s">
        <v>598</v>
      </c>
      <c r="B125" s="211" t="s">
        <v>716</v>
      </c>
      <c r="C125" s="205">
        <v>14909.98</v>
      </c>
      <c r="D125" s="205">
        <v>10610.81</v>
      </c>
      <c r="E125" s="206">
        <f t="shared" si="5"/>
        <v>71.1658231600579</v>
      </c>
      <c r="F125" s="479"/>
    </row>
    <row r="126" spans="1:5" s="143" customFormat="1" ht="0" customHeight="1" hidden="1">
      <c r="A126" s="133" t="s">
        <v>232</v>
      </c>
      <c r="B126" s="146" t="s">
        <v>233</v>
      </c>
      <c r="C126" s="205"/>
      <c r="D126" s="205"/>
      <c r="E126" s="206" t="e">
        <f t="shared" si="5"/>
        <v>#DIV/0!</v>
      </c>
    </row>
    <row r="127" spans="1:5" s="128" customFormat="1" ht="21.75" customHeight="1" hidden="1">
      <c r="A127" s="133" t="s">
        <v>323</v>
      </c>
      <c r="B127" s="137" t="s">
        <v>324</v>
      </c>
      <c r="C127" s="204">
        <f>C128</f>
        <v>0</v>
      </c>
      <c r="D127" s="204">
        <f>D128</f>
        <v>0</v>
      </c>
      <c r="E127" s="206" t="e">
        <f t="shared" si="5"/>
        <v>#DIV/0!</v>
      </c>
    </row>
    <row r="128" spans="1:5" s="128" customFormat="1" ht="18" customHeight="1" hidden="1">
      <c r="A128" s="133" t="s">
        <v>322</v>
      </c>
      <c r="B128" s="137" t="s">
        <v>321</v>
      </c>
      <c r="C128" s="205"/>
      <c r="D128" s="205"/>
      <c r="E128" s="206" t="e">
        <f t="shared" si="5"/>
        <v>#DIV/0!</v>
      </c>
    </row>
    <row r="129" spans="1:5" s="128" customFormat="1" ht="41.25" customHeight="1" hidden="1">
      <c r="A129" s="133" t="s">
        <v>329</v>
      </c>
      <c r="B129" s="137" t="s">
        <v>331</v>
      </c>
      <c r="C129" s="204">
        <f>C130</f>
        <v>0</v>
      </c>
      <c r="D129" s="204">
        <f>D130</f>
        <v>0</v>
      </c>
      <c r="E129" s="206" t="e">
        <f t="shared" si="5"/>
        <v>#DIV/0!</v>
      </c>
    </row>
    <row r="130" spans="1:5" s="128" customFormat="1" ht="41.25" customHeight="1" hidden="1">
      <c r="A130" s="133" t="s">
        <v>328</v>
      </c>
      <c r="B130" s="137" t="s">
        <v>330</v>
      </c>
      <c r="C130" s="205"/>
      <c r="D130" s="205"/>
      <c r="E130" s="206" t="e">
        <f t="shared" si="5"/>
        <v>#DIV/0!</v>
      </c>
    </row>
    <row r="131" spans="1:5" s="128" customFormat="1" ht="1.5" customHeight="1" hidden="1" thickBot="1">
      <c r="A131" s="133" t="s">
        <v>83</v>
      </c>
      <c r="B131" s="137" t="s">
        <v>332</v>
      </c>
      <c r="C131" s="204">
        <f>C132</f>
        <v>0</v>
      </c>
      <c r="D131" s="204">
        <f>D132</f>
        <v>0</v>
      </c>
      <c r="E131" s="206" t="e">
        <f t="shared" si="5"/>
        <v>#DIV/0!</v>
      </c>
    </row>
    <row r="132" spans="1:5" s="128" customFormat="1" ht="51.75" customHeight="1" hidden="1" thickBot="1">
      <c r="A132" s="133" t="s">
        <v>84</v>
      </c>
      <c r="B132" s="137" t="s">
        <v>333</v>
      </c>
      <c r="C132" s="205"/>
      <c r="D132" s="205"/>
      <c r="E132" s="206" t="e">
        <f t="shared" si="5"/>
        <v>#DIV/0!</v>
      </c>
    </row>
    <row r="133" spans="1:5" s="128" customFormat="1" ht="39" customHeight="1">
      <c r="A133" s="538" t="s">
        <v>608</v>
      </c>
      <c r="B133" s="538" t="s">
        <v>75</v>
      </c>
      <c r="C133" s="204">
        <f>C134</f>
        <v>10552341.91</v>
      </c>
      <c r="D133" s="204">
        <f>D134</f>
        <v>1000000</v>
      </c>
      <c r="E133" s="206">
        <f t="shared" si="5"/>
        <v>9.476569358052576</v>
      </c>
    </row>
    <row r="134" spans="1:5" s="128" customFormat="1" ht="37.5" customHeight="1">
      <c r="A134" s="135" t="s">
        <v>756</v>
      </c>
      <c r="B134" s="539" t="s">
        <v>133</v>
      </c>
      <c r="C134" s="205">
        <f>C135</f>
        <v>10552341.91</v>
      </c>
      <c r="D134" s="205">
        <f>D135</f>
        <v>1000000</v>
      </c>
      <c r="E134" s="206">
        <f t="shared" si="5"/>
        <v>9.476569358052576</v>
      </c>
    </row>
    <row r="135" spans="1:5" s="128" customFormat="1" ht="42.75" customHeight="1" thickBot="1">
      <c r="A135" s="135" t="s">
        <v>757</v>
      </c>
      <c r="B135" s="135" t="s">
        <v>758</v>
      </c>
      <c r="C135" s="209">
        <v>10552341.91</v>
      </c>
      <c r="D135" s="209">
        <v>1000000</v>
      </c>
      <c r="E135" s="206">
        <f t="shared" si="5"/>
        <v>9.476569358052576</v>
      </c>
    </row>
    <row r="136" spans="1:5" s="128" customFormat="1" ht="27" customHeight="1" thickBot="1">
      <c r="A136" s="147" t="s">
        <v>39</v>
      </c>
      <c r="B136" s="148" t="s">
        <v>60</v>
      </c>
      <c r="C136" s="210">
        <f>C18+C77</f>
        <v>236815379.89</v>
      </c>
      <c r="D136" s="210">
        <f>D18+D77</f>
        <v>76562095.03</v>
      </c>
      <c r="E136" s="492">
        <f t="shared" si="5"/>
        <v>32.32986601865253</v>
      </c>
    </row>
    <row r="137" spans="1:5" s="128" customFormat="1" ht="12.75" customHeight="1" hidden="1">
      <c r="A137" s="149"/>
      <c r="B137" s="149" t="s">
        <v>64</v>
      </c>
      <c r="C137" s="152"/>
      <c r="D137" s="152"/>
      <c r="E137" s="152"/>
    </row>
    <row r="138" spans="1:5" s="128" customFormat="1" ht="20.25" hidden="1">
      <c r="A138" s="149"/>
      <c r="B138" s="149" t="s">
        <v>65</v>
      </c>
      <c r="C138" s="152"/>
      <c r="D138" s="152"/>
      <c r="E138" s="152"/>
    </row>
    <row r="139" spans="1:5" s="128" customFormat="1" ht="20.25" hidden="1">
      <c r="A139" s="149"/>
      <c r="B139" s="149" t="s">
        <v>66</v>
      </c>
      <c r="C139" s="152"/>
      <c r="D139" s="152"/>
      <c r="E139" s="152"/>
    </row>
    <row r="140" spans="1:5" s="128" customFormat="1" ht="20.25" hidden="1">
      <c r="A140" s="149"/>
      <c r="B140" s="149" t="s">
        <v>67</v>
      </c>
      <c r="C140" s="152"/>
      <c r="D140" s="152"/>
      <c r="E140" s="152"/>
    </row>
    <row r="141" spans="1:5" s="128" customFormat="1" ht="20.25" hidden="1">
      <c r="A141" s="149"/>
      <c r="B141" s="149" t="s">
        <v>68</v>
      </c>
      <c r="C141" s="152"/>
      <c r="D141" s="152"/>
      <c r="E141" s="152"/>
    </row>
    <row r="142" spans="1:5" s="128" customFormat="1" ht="20.25" hidden="1">
      <c r="A142" s="149"/>
      <c r="B142" s="149" t="s">
        <v>69</v>
      </c>
      <c r="C142" s="152"/>
      <c r="D142" s="152"/>
      <c r="E142" s="152"/>
    </row>
    <row r="143" spans="1:5" s="128" customFormat="1" ht="20.25" hidden="1">
      <c r="A143" s="149"/>
      <c r="B143" s="149"/>
      <c r="C143" s="152"/>
      <c r="D143" s="152"/>
      <c r="E143" s="152"/>
    </row>
    <row r="144" spans="1:5" s="128" customFormat="1" ht="20.25" hidden="1">
      <c r="A144" s="149"/>
      <c r="B144" s="149" t="s">
        <v>125</v>
      </c>
      <c r="C144" s="153"/>
      <c r="D144" s="153"/>
      <c r="E144" s="153"/>
    </row>
    <row r="145" spans="1:5" s="128" customFormat="1" ht="20.25" hidden="1">
      <c r="A145" s="149"/>
      <c r="B145" s="150" t="s">
        <v>142</v>
      </c>
      <c r="C145" s="153"/>
      <c r="D145" s="153"/>
      <c r="E145" s="153"/>
    </row>
    <row r="146" spans="1:5" s="128" customFormat="1" ht="20.25" hidden="1">
      <c r="A146" s="149"/>
      <c r="B146" s="149"/>
      <c r="C146" s="152"/>
      <c r="D146" s="152"/>
      <c r="E146" s="152"/>
    </row>
    <row r="147" spans="1:5" s="128" customFormat="1" ht="20.25" hidden="1">
      <c r="A147" s="149"/>
      <c r="B147" s="149"/>
      <c r="C147" s="152"/>
      <c r="D147" s="152"/>
      <c r="E147" s="152"/>
    </row>
    <row r="148" spans="1:5" s="128" customFormat="1" ht="20.25" hidden="1">
      <c r="A148" s="149"/>
      <c r="B148" s="149"/>
      <c r="C148" s="153"/>
      <c r="D148" s="153"/>
      <c r="E148" s="153"/>
    </row>
    <row r="149" spans="1:5" s="128" customFormat="1" ht="20.25" hidden="1">
      <c r="A149" s="149"/>
      <c r="B149" s="149"/>
      <c r="C149" s="154"/>
      <c r="D149" s="154"/>
      <c r="E149" s="154"/>
    </row>
    <row r="150" spans="1:5" s="128" customFormat="1" ht="20.25" hidden="1">
      <c r="A150" s="149"/>
      <c r="B150" s="149"/>
      <c r="C150" s="154"/>
      <c r="D150" s="154"/>
      <c r="E150" s="154"/>
    </row>
    <row r="151" spans="1:5" s="128" customFormat="1" ht="20.25" hidden="1">
      <c r="A151" s="149"/>
      <c r="B151" s="149"/>
      <c r="C151" s="154"/>
      <c r="D151" s="154"/>
      <c r="E151" s="154"/>
    </row>
    <row r="152" spans="1:5" s="128" customFormat="1" ht="20.25" hidden="1">
      <c r="A152" s="149"/>
      <c r="B152" s="149"/>
      <c r="C152" s="154"/>
      <c r="D152" s="154"/>
      <c r="E152" s="154"/>
    </row>
    <row r="153" spans="1:5" s="128" customFormat="1" ht="20.25">
      <c r="A153" s="149"/>
      <c r="B153" s="149"/>
      <c r="C153" s="154"/>
      <c r="D153" s="154"/>
      <c r="E153" s="154"/>
    </row>
    <row r="154" spans="3:5" ht="18" hidden="1">
      <c r="C154" s="154">
        <v>203607600</v>
      </c>
      <c r="D154" s="154">
        <v>203607600</v>
      </c>
      <c r="E154" s="154">
        <v>203607600</v>
      </c>
    </row>
    <row r="155" spans="3:5" ht="18" hidden="1">
      <c r="C155" s="154" t="e">
        <f>#REF!+#REF!</f>
        <v>#REF!</v>
      </c>
      <c r="D155" s="154" t="e">
        <f>#REF!+#REF!</f>
        <v>#REF!</v>
      </c>
      <c r="E155" s="154" t="e">
        <f>#REF!+#REF!</f>
        <v>#REF!</v>
      </c>
    </row>
    <row r="156" spans="3:5" ht="18" hidden="1">
      <c r="C156" s="154" t="e">
        <f>C136-C155</f>
        <v>#REF!</v>
      </c>
      <c r="D156" s="154" t="e">
        <f>D136-D155</f>
        <v>#REF!</v>
      </c>
      <c r="E156" s="154" t="e">
        <f>E136-E155</f>
        <v>#REF!</v>
      </c>
    </row>
    <row r="157" ht="18" hidden="1"/>
    <row r="158" spans="3:5" ht="18" hidden="1">
      <c r="C158" s="154" t="e">
        <f>C154+C155</f>
        <v>#REF!</v>
      </c>
      <c r="D158" s="154" t="e">
        <f>D154+D155</f>
        <v>#REF!</v>
      </c>
      <c r="E158" s="154" t="e">
        <f>E154+E155</f>
        <v>#REF!</v>
      </c>
    </row>
    <row r="159" spans="3:5" ht="18" hidden="1">
      <c r="C159" s="154">
        <f>C136-C29</f>
        <v>231617479.89</v>
      </c>
      <c r="D159" s="154">
        <f>D136-D29</f>
        <v>72184922.46000001</v>
      </c>
      <c r="E159" s="154">
        <f>E136-E29</f>
        <v>-51.880537605888144</v>
      </c>
    </row>
    <row r="160" ht="18" hidden="1"/>
    <row r="161" ht="18" hidden="1">
      <c r="C161" s="154">
        <f>C18+C80</f>
        <v>42267000.16</v>
      </c>
    </row>
    <row r="162" ht="18" hidden="1"/>
    <row r="163" ht="18" hidden="1"/>
    <row r="164" ht="18" hidden="1"/>
    <row r="165" ht="18" hidden="1"/>
    <row r="166" ht="18" hidden="1"/>
    <row r="167" spans="2:5" ht="18" hidden="1">
      <c r="B167" s="311" t="s">
        <v>488</v>
      </c>
      <c r="C167" s="154">
        <v>308000</v>
      </c>
      <c r="D167" s="154">
        <v>308000</v>
      </c>
      <c r="E167" s="154">
        <v>308000</v>
      </c>
    </row>
    <row r="168" spans="2:5" ht="18" hidden="1">
      <c r="B168" s="11" t="s">
        <v>489</v>
      </c>
      <c r="C168" s="154">
        <v>338635000</v>
      </c>
      <c r="D168" s="154">
        <v>338635000</v>
      </c>
      <c r="E168" s="154">
        <v>338635000</v>
      </c>
    </row>
    <row r="169" spans="2:5" ht="18" hidden="1">
      <c r="B169" s="11" t="s">
        <v>490</v>
      </c>
      <c r="C169" s="154">
        <v>85935000</v>
      </c>
      <c r="D169" s="154">
        <v>85935000</v>
      </c>
      <c r="E169" s="154">
        <v>85935000</v>
      </c>
    </row>
    <row r="170" spans="2:5" ht="18" hidden="1">
      <c r="B170" s="11" t="s">
        <v>491</v>
      </c>
      <c r="C170" s="154">
        <v>36750000</v>
      </c>
      <c r="D170" s="154">
        <v>36750000</v>
      </c>
      <c r="E170" s="154">
        <v>36750000</v>
      </c>
    </row>
    <row r="171" spans="2:5" ht="18" hidden="1">
      <c r="B171" s="11" t="s">
        <v>492</v>
      </c>
      <c r="C171" s="154">
        <v>4027000</v>
      </c>
      <c r="D171" s="154">
        <v>4027000</v>
      </c>
      <c r="E171" s="154">
        <v>4027000</v>
      </c>
    </row>
    <row r="172" spans="2:5" ht="18" hidden="1">
      <c r="B172" s="11" t="s">
        <v>493</v>
      </c>
      <c r="C172" s="154">
        <v>307000</v>
      </c>
      <c r="D172" s="154">
        <v>307000</v>
      </c>
      <c r="E172" s="154">
        <v>307000</v>
      </c>
    </row>
    <row r="173" spans="2:5" ht="18" hidden="1">
      <c r="B173" s="11" t="s">
        <v>494</v>
      </c>
      <c r="C173" s="154">
        <v>361000</v>
      </c>
      <c r="D173" s="154">
        <v>361000</v>
      </c>
      <c r="E173" s="154">
        <v>361000</v>
      </c>
    </row>
    <row r="174" spans="2:5" ht="18" hidden="1">
      <c r="B174" s="11" t="s">
        <v>495</v>
      </c>
      <c r="C174" s="154">
        <v>420000</v>
      </c>
      <c r="D174" s="154">
        <v>420000</v>
      </c>
      <c r="E174" s="154">
        <v>420000</v>
      </c>
    </row>
    <row r="175" spans="2:5" ht="18" hidden="1">
      <c r="B175" s="11" t="s">
        <v>496</v>
      </c>
      <c r="C175" s="154">
        <v>62000</v>
      </c>
      <c r="D175" s="154">
        <v>62000</v>
      </c>
      <c r="E175" s="154">
        <v>62000</v>
      </c>
    </row>
    <row r="176" ht="18" hidden="1"/>
    <row r="177" spans="3:5" ht="18" hidden="1">
      <c r="C177" s="154">
        <f>SUM(C167:C176)</f>
        <v>466805000</v>
      </c>
      <c r="D177" s="154">
        <f>SUM(D167:D176)</f>
        <v>466805000</v>
      </c>
      <c r="E177" s="154">
        <f>SUM(E167:E176)</f>
        <v>466805000</v>
      </c>
    </row>
    <row r="178" ht="18" hidden="1"/>
  </sheetData>
  <sheetProtection/>
  <mergeCells count="13">
    <mergeCell ref="B1:E1"/>
    <mergeCell ref="B3:F3"/>
    <mergeCell ref="A13:E13"/>
    <mergeCell ref="A14:E14"/>
    <mergeCell ref="D4:G4"/>
    <mergeCell ref="C5:E5"/>
    <mergeCell ref="C6:F6"/>
    <mergeCell ref="C7:F7"/>
    <mergeCell ref="C8:E8"/>
    <mergeCell ref="C9:F9"/>
    <mergeCell ref="C10:F10"/>
    <mergeCell ref="A15:E15"/>
    <mergeCell ref="B2:E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8"/>
  <sheetViews>
    <sheetView zoomScale="70" zoomScaleNormal="70" zoomScaleSheetLayoutView="80" zoomScalePageLayoutView="0" workbookViewId="0" topLeftCell="A1">
      <selection activeCell="A3" sqref="A3"/>
    </sheetView>
  </sheetViews>
  <sheetFormatPr defaultColWidth="9.00390625" defaultRowHeight="12.75"/>
  <cols>
    <col min="1" max="1" width="58.125" style="199" customWidth="1"/>
    <col min="2" max="2" width="7.25390625" style="16" customWidth="1"/>
    <col min="3" max="3" width="5.625" style="7" customWidth="1"/>
    <col min="4" max="4" width="5.75390625" style="7" customWidth="1"/>
    <col min="5" max="5" width="15.25390625" style="7" customWidth="1"/>
    <col min="6" max="6" width="5.375" style="7" customWidth="1"/>
    <col min="7" max="7" width="18.00390625" style="20" customWidth="1"/>
    <col min="8" max="8" width="15.875" style="20" customWidth="1"/>
    <col min="9" max="9" width="11.25390625" style="20" customWidth="1"/>
    <col min="10" max="10" width="14.875" style="0" bestFit="1" customWidth="1"/>
    <col min="11" max="11" width="12.625" style="0" bestFit="1" customWidth="1"/>
  </cols>
  <sheetData>
    <row r="1" spans="2:11" ht="16.5">
      <c r="B1" s="13"/>
      <c r="C1" s="13"/>
      <c r="D1" s="13"/>
      <c r="E1" s="549" t="s">
        <v>736</v>
      </c>
      <c r="F1" s="549"/>
      <c r="G1" s="549"/>
      <c r="H1" s="549"/>
      <c r="I1" s="549"/>
      <c r="J1" s="549"/>
      <c r="K1" s="549"/>
    </row>
    <row r="2" spans="2:11" ht="37.5" customHeight="1">
      <c r="B2" s="13"/>
      <c r="C2" s="13"/>
      <c r="D2" s="13"/>
      <c r="E2" s="569" t="s">
        <v>806</v>
      </c>
      <c r="F2" s="569"/>
      <c r="G2" s="569"/>
      <c r="H2" s="569"/>
      <c r="I2" s="569"/>
      <c r="J2" s="569"/>
      <c r="K2" s="569"/>
    </row>
    <row r="3" spans="2:11" ht="33" customHeight="1">
      <c r="B3" s="13"/>
      <c r="C3" s="13"/>
      <c r="D3" s="13"/>
      <c r="E3" s="560" t="s">
        <v>795</v>
      </c>
      <c r="F3" s="560"/>
      <c r="G3" s="560"/>
      <c r="H3" s="560"/>
      <c r="I3" s="560"/>
      <c r="J3" s="560"/>
      <c r="K3" s="387"/>
    </row>
    <row r="4" spans="2:11" ht="20.25" customHeight="1">
      <c r="B4" s="13"/>
      <c r="C4" s="13"/>
      <c r="D4" s="13"/>
      <c r="E4" s="13" t="s">
        <v>744</v>
      </c>
      <c r="F4" s="387"/>
      <c r="G4" s="387"/>
      <c r="H4" s="387"/>
      <c r="I4" s="387"/>
      <c r="J4" s="387"/>
      <c r="K4" s="387"/>
    </row>
    <row r="5" spans="2:11" ht="24.75" customHeight="1">
      <c r="B5" s="13"/>
      <c r="C5" s="13"/>
      <c r="D5" s="13"/>
      <c r="E5" s="13" t="s">
        <v>800</v>
      </c>
      <c r="F5" s="387"/>
      <c r="G5" s="387"/>
      <c r="H5" s="387"/>
      <c r="I5" s="387"/>
      <c r="J5" s="387"/>
      <c r="K5" s="387"/>
    </row>
    <row r="6" spans="2:11" ht="24" customHeight="1">
      <c r="B6" s="13"/>
      <c r="C6" s="13"/>
      <c r="D6" s="13"/>
      <c r="E6" s="13" t="s">
        <v>796</v>
      </c>
      <c r="F6" s="387"/>
      <c r="G6" s="387"/>
      <c r="H6" s="387"/>
      <c r="I6" s="387"/>
      <c r="J6" s="387"/>
      <c r="K6" s="387"/>
    </row>
    <row r="7" spans="2:11" ht="21.75" customHeight="1">
      <c r="B7" s="13"/>
      <c r="C7" s="13"/>
      <c r="D7" s="13"/>
      <c r="E7" s="549" t="s">
        <v>786</v>
      </c>
      <c r="F7" s="549"/>
      <c r="G7" s="549"/>
      <c r="H7" s="549"/>
      <c r="I7" s="549"/>
      <c r="J7" s="549"/>
      <c r="K7" s="549"/>
    </row>
    <row r="8" spans="2:11" ht="21.75" customHeight="1">
      <c r="B8" s="13"/>
      <c r="C8" s="13"/>
      <c r="D8" s="13"/>
      <c r="E8" s="13" t="s">
        <v>213</v>
      </c>
      <c r="F8" s="387"/>
      <c r="G8" s="387"/>
      <c r="H8" s="387"/>
      <c r="I8" s="387"/>
      <c r="J8" s="387"/>
      <c r="K8" s="387"/>
    </row>
    <row r="9" spans="2:11" ht="21.75" customHeight="1">
      <c r="B9" s="13"/>
      <c r="C9" s="13"/>
      <c r="D9" s="13"/>
      <c r="E9" s="13" t="s">
        <v>787</v>
      </c>
      <c r="F9" s="387"/>
      <c r="G9" s="387"/>
      <c r="H9" s="387"/>
      <c r="I9" s="387"/>
      <c r="J9" s="387"/>
      <c r="K9" s="387"/>
    </row>
    <row r="10" spans="2:11" ht="21.75" customHeight="1">
      <c r="B10" s="13"/>
      <c r="C10" s="13"/>
      <c r="D10" s="13"/>
      <c r="E10" s="13" t="s">
        <v>744</v>
      </c>
      <c r="F10" s="387"/>
      <c r="G10" s="387"/>
      <c r="H10" s="387"/>
      <c r="I10" s="387"/>
      <c r="J10" s="387"/>
      <c r="K10" s="387"/>
    </row>
    <row r="11" spans="2:11" ht="21.75" customHeight="1">
      <c r="B11" s="13"/>
      <c r="C11" s="13"/>
      <c r="D11" s="13"/>
      <c r="E11" s="13" t="s">
        <v>788</v>
      </c>
      <c r="F11" s="387"/>
      <c r="G11" s="387"/>
      <c r="H11" s="387"/>
      <c r="I11" s="387"/>
      <c r="J11" s="387"/>
      <c r="K11" s="387"/>
    </row>
    <row r="12" spans="2:11" ht="21.75" customHeight="1">
      <c r="B12" s="13"/>
      <c r="C12" s="13"/>
      <c r="D12" s="13"/>
      <c r="E12" s="13" t="s">
        <v>797</v>
      </c>
      <c r="F12" s="387"/>
      <c r="G12" s="387"/>
      <c r="H12" s="387"/>
      <c r="I12" s="387"/>
      <c r="J12" s="387"/>
      <c r="K12" s="387"/>
    </row>
    <row r="13" spans="2:11" ht="21.75" customHeight="1">
      <c r="B13" s="13"/>
      <c r="C13" s="13"/>
      <c r="D13" s="13"/>
      <c r="E13" s="387"/>
      <c r="F13" s="387"/>
      <c r="G13" s="387"/>
      <c r="H13" s="387"/>
      <c r="I13" s="387"/>
      <c r="J13" s="387"/>
      <c r="K13" s="387"/>
    </row>
    <row r="14" spans="2:9" ht="12" customHeight="1">
      <c r="B14" s="8"/>
      <c r="C14" s="13"/>
      <c r="D14" s="13"/>
      <c r="E14" s="13"/>
      <c r="F14" s="13"/>
      <c r="G14" s="13"/>
      <c r="H14" s="13"/>
      <c r="I14" s="13"/>
    </row>
    <row r="15" spans="1:9" ht="11.25" customHeight="1">
      <c r="A15"/>
      <c r="B15" s="160"/>
      <c r="C15" s="8"/>
      <c r="D15" s="8"/>
      <c r="E15" s="8"/>
      <c r="F15"/>
      <c r="G15"/>
      <c r="H15"/>
      <c r="I15"/>
    </row>
    <row r="16" spans="1:9" ht="17.25">
      <c r="A16" s="555" t="s">
        <v>88</v>
      </c>
      <c r="B16" s="555"/>
      <c r="C16" s="555"/>
      <c r="D16" s="555"/>
      <c r="E16" s="555"/>
      <c r="F16" s="555"/>
      <c r="G16" s="555"/>
      <c r="H16" s="555"/>
      <c r="I16" s="555"/>
    </row>
    <row r="17" spans="1:9" ht="16.5">
      <c r="A17" s="556" t="s">
        <v>522</v>
      </c>
      <c r="B17" s="556"/>
      <c r="C17" s="556"/>
      <c r="D17" s="556"/>
      <c r="E17" s="556"/>
      <c r="F17" s="556"/>
      <c r="G17" s="556"/>
      <c r="H17" s="556"/>
      <c r="I17" s="556"/>
    </row>
    <row r="18" spans="1:9" ht="17.25">
      <c r="A18" s="557" t="s">
        <v>777</v>
      </c>
      <c r="B18" s="557"/>
      <c r="C18" s="557"/>
      <c r="D18" s="557"/>
      <c r="E18" s="557"/>
      <c r="F18" s="557"/>
      <c r="G18" s="557"/>
      <c r="H18" s="557"/>
      <c r="I18" s="557"/>
    </row>
    <row r="19" spans="2:9" ht="15" customHeight="1" thickBot="1">
      <c r="B19" s="14"/>
      <c r="C19" s="6" t="s">
        <v>47</v>
      </c>
      <c r="D19" s="5"/>
      <c r="E19" s="5"/>
      <c r="F19" s="5"/>
      <c r="G19" s="19"/>
      <c r="H19" s="19"/>
      <c r="I19" s="19" t="s">
        <v>575</v>
      </c>
    </row>
    <row r="20" spans="1:9" ht="78" customHeight="1" thickBot="1">
      <c r="A20" s="495" t="s">
        <v>48</v>
      </c>
      <c r="B20" s="496"/>
      <c r="C20" s="497" t="s">
        <v>49</v>
      </c>
      <c r="D20" s="497" t="s">
        <v>50</v>
      </c>
      <c r="E20" s="497" t="s">
        <v>51</v>
      </c>
      <c r="F20" s="497" t="s">
        <v>52</v>
      </c>
      <c r="G20" s="498" t="s">
        <v>657</v>
      </c>
      <c r="H20" s="499" t="s">
        <v>771</v>
      </c>
      <c r="I20" s="498" t="s">
        <v>724</v>
      </c>
    </row>
    <row r="21" spans="1:9" ht="24" customHeight="1" hidden="1" thickBot="1">
      <c r="A21" s="66" t="s">
        <v>204</v>
      </c>
      <c r="B21" s="67">
        <v>901</v>
      </c>
      <c r="C21" s="68"/>
      <c r="D21" s="68"/>
      <c r="E21" s="68"/>
      <c r="F21" s="68"/>
      <c r="G21" s="69">
        <f>G22+G39</f>
        <v>0</v>
      </c>
      <c r="H21" s="69">
        <f>H22+H39</f>
        <v>4228800</v>
      </c>
      <c r="I21" s="69">
        <f>I22+I39</f>
        <v>4228800</v>
      </c>
    </row>
    <row r="22" spans="1:9" ht="17.25" hidden="1" thickBot="1">
      <c r="A22" s="44" t="s">
        <v>99</v>
      </c>
      <c r="B22" s="70">
        <v>901</v>
      </c>
      <c r="C22" s="46" t="s">
        <v>25</v>
      </c>
      <c r="D22" s="46"/>
      <c r="E22" s="46"/>
      <c r="F22" s="46"/>
      <c r="G22" s="71">
        <f>G23+G32</f>
        <v>0</v>
      </c>
      <c r="H22" s="71">
        <f>H23+H32</f>
        <v>4228400</v>
      </c>
      <c r="I22" s="71">
        <f>I23+I32</f>
        <v>4228400</v>
      </c>
    </row>
    <row r="23" spans="1:9" ht="8.25" customHeight="1" hidden="1" thickBot="1">
      <c r="A23" s="30" t="s">
        <v>214</v>
      </c>
      <c r="B23" s="72">
        <v>901</v>
      </c>
      <c r="C23" s="31" t="s">
        <v>25</v>
      </c>
      <c r="D23" s="32" t="s">
        <v>34</v>
      </c>
      <c r="E23" s="32"/>
      <c r="F23" s="32"/>
      <c r="G23" s="33">
        <f aca="true" t="shared" si="0" ref="G23:I24">G24</f>
        <v>0</v>
      </c>
      <c r="H23" s="33">
        <f t="shared" si="0"/>
        <v>3186700</v>
      </c>
      <c r="I23" s="33">
        <f t="shared" si="0"/>
        <v>3186700</v>
      </c>
    </row>
    <row r="24" spans="1:9" s="102" customFormat="1" ht="67.5" hidden="1" thickBot="1">
      <c r="A24" s="30" t="s">
        <v>320</v>
      </c>
      <c r="B24" s="72">
        <v>901</v>
      </c>
      <c r="C24" s="31" t="s">
        <v>25</v>
      </c>
      <c r="D24" s="32" t="s">
        <v>34</v>
      </c>
      <c r="E24" s="243" t="s">
        <v>336</v>
      </c>
      <c r="F24" s="238"/>
      <c r="G24" s="33">
        <f t="shared" si="0"/>
        <v>0</v>
      </c>
      <c r="H24" s="33">
        <f t="shared" si="0"/>
        <v>3186700</v>
      </c>
      <c r="I24" s="33">
        <f t="shared" si="0"/>
        <v>3186700</v>
      </c>
    </row>
    <row r="25" spans="1:9" s="102" customFormat="1" ht="51" hidden="1" thickBot="1">
      <c r="A25" s="30" t="s">
        <v>294</v>
      </c>
      <c r="B25" s="72">
        <v>901</v>
      </c>
      <c r="C25" s="31" t="s">
        <v>25</v>
      </c>
      <c r="D25" s="32" t="s">
        <v>34</v>
      </c>
      <c r="E25" s="32" t="s">
        <v>337</v>
      </c>
      <c r="F25" s="238"/>
      <c r="G25" s="33">
        <f>G26+G28</f>
        <v>0</v>
      </c>
      <c r="H25" s="33">
        <f>H26+H28</f>
        <v>3186700</v>
      </c>
      <c r="I25" s="33">
        <f>I26+I28</f>
        <v>3186700</v>
      </c>
    </row>
    <row r="26" spans="1:9" s="102" customFormat="1" ht="51" hidden="1" thickBot="1">
      <c r="A26" s="30" t="s">
        <v>252</v>
      </c>
      <c r="B26" s="72">
        <v>901</v>
      </c>
      <c r="C26" s="31" t="s">
        <v>25</v>
      </c>
      <c r="D26" s="32" t="s">
        <v>34</v>
      </c>
      <c r="E26" s="32" t="s">
        <v>338</v>
      </c>
      <c r="F26" s="238"/>
      <c r="G26" s="33">
        <f>G27</f>
        <v>0</v>
      </c>
      <c r="H26" s="33">
        <f>H27</f>
        <v>1274600</v>
      </c>
      <c r="I26" s="33">
        <f>I27</f>
        <v>1274600</v>
      </c>
    </row>
    <row r="27" spans="1:9" s="102" customFormat="1" ht="33.75" hidden="1" thickBot="1">
      <c r="A27" s="27" t="s">
        <v>253</v>
      </c>
      <c r="B27" s="73">
        <v>901</v>
      </c>
      <c r="C27" s="28" t="s">
        <v>25</v>
      </c>
      <c r="D27" s="29" t="s">
        <v>34</v>
      </c>
      <c r="E27" s="29" t="s">
        <v>338</v>
      </c>
      <c r="F27" s="29" t="s">
        <v>254</v>
      </c>
      <c r="G27" s="52"/>
      <c r="H27" s="52">
        <f>1192600+82000</f>
        <v>1274600</v>
      </c>
      <c r="I27" s="52">
        <f>1192600+82000</f>
        <v>1274600</v>
      </c>
    </row>
    <row r="28" spans="1:9" s="102" customFormat="1" ht="17.25" hidden="1" thickBot="1">
      <c r="A28" s="30" t="s">
        <v>255</v>
      </c>
      <c r="B28" s="72">
        <v>901</v>
      </c>
      <c r="C28" s="31" t="s">
        <v>25</v>
      </c>
      <c r="D28" s="32" t="s">
        <v>34</v>
      </c>
      <c r="E28" s="32" t="s">
        <v>339</v>
      </c>
      <c r="F28" s="29"/>
      <c r="G28" s="57">
        <f>G29+G30+G31</f>
        <v>0</v>
      </c>
      <c r="H28" s="57">
        <f>H29+H30+H31</f>
        <v>1912100</v>
      </c>
      <c r="I28" s="57">
        <f>I29+I30+I31</f>
        <v>1912100</v>
      </c>
    </row>
    <row r="29" spans="1:9" s="102" customFormat="1" ht="33.75" hidden="1" thickBot="1">
      <c r="A29" s="27" t="s">
        <v>253</v>
      </c>
      <c r="B29" s="73">
        <v>901</v>
      </c>
      <c r="C29" s="28" t="s">
        <v>25</v>
      </c>
      <c r="D29" s="29" t="s">
        <v>34</v>
      </c>
      <c r="E29" s="29" t="s">
        <v>339</v>
      </c>
      <c r="F29" s="29" t="s">
        <v>254</v>
      </c>
      <c r="G29" s="52"/>
      <c r="H29" s="52">
        <f>955000+288400+10000+85500</f>
        <v>1338900</v>
      </c>
      <c r="I29" s="52">
        <f>955000+288400+10000+85500</f>
        <v>1338900</v>
      </c>
    </row>
    <row r="30" spans="1:9" s="102" customFormat="1" ht="51" hidden="1" thickBot="1">
      <c r="A30" s="175" t="s">
        <v>256</v>
      </c>
      <c r="B30" s="73">
        <v>901</v>
      </c>
      <c r="C30" s="28" t="s">
        <v>25</v>
      </c>
      <c r="D30" s="29" t="s">
        <v>34</v>
      </c>
      <c r="E30" s="29" t="s">
        <v>339</v>
      </c>
      <c r="F30" s="29" t="s">
        <v>257</v>
      </c>
      <c r="G30" s="52"/>
      <c r="H30" s="52">
        <v>564900</v>
      </c>
      <c r="I30" s="52">
        <v>564900</v>
      </c>
    </row>
    <row r="31" spans="1:9" s="102" customFormat="1" ht="17.25" hidden="1" thickBot="1">
      <c r="A31" s="176" t="s">
        <v>258</v>
      </c>
      <c r="B31" s="73">
        <v>901</v>
      </c>
      <c r="C31" s="28" t="s">
        <v>25</v>
      </c>
      <c r="D31" s="29" t="s">
        <v>34</v>
      </c>
      <c r="E31" s="29" t="s">
        <v>339</v>
      </c>
      <c r="F31" s="29" t="s">
        <v>259</v>
      </c>
      <c r="G31" s="52"/>
      <c r="H31" s="52">
        <v>8300</v>
      </c>
      <c r="I31" s="52">
        <v>8300</v>
      </c>
    </row>
    <row r="32" spans="1:9" ht="51" hidden="1" thickBot="1">
      <c r="A32" s="30" t="s">
        <v>126</v>
      </c>
      <c r="B32" s="75">
        <v>901</v>
      </c>
      <c r="C32" s="31" t="s">
        <v>25</v>
      </c>
      <c r="D32" s="31" t="s">
        <v>31</v>
      </c>
      <c r="E32" s="32"/>
      <c r="F32" s="32"/>
      <c r="G32" s="57">
        <f aca="true" t="shared" si="1" ref="G32:I33">G33</f>
        <v>0</v>
      </c>
      <c r="H32" s="57">
        <f t="shared" si="1"/>
        <v>1041700</v>
      </c>
      <c r="I32" s="57">
        <f t="shared" si="1"/>
        <v>1041700</v>
      </c>
    </row>
    <row r="33" spans="1:9" ht="36" customHeight="1" hidden="1" thickBot="1">
      <c r="A33" s="27" t="s">
        <v>320</v>
      </c>
      <c r="B33" s="73">
        <v>901</v>
      </c>
      <c r="C33" s="28" t="s">
        <v>25</v>
      </c>
      <c r="D33" s="28" t="s">
        <v>31</v>
      </c>
      <c r="E33" s="236" t="s">
        <v>336</v>
      </c>
      <c r="F33" s="29"/>
      <c r="G33" s="52">
        <f t="shared" si="1"/>
        <v>0</v>
      </c>
      <c r="H33" s="52">
        <f t="shared" si="1"/>
        <v>1041700</v>
      </c>
      <c r="I33" s="52">
        <f t="shared" si="1"/>
        <v>1041700</v>
      </c>
    </row>
    <row r="34" spans="1:9" s="232" customFormat="1" ht="33.75" hidden="1" thickBot="1">
      <c r="A34" s="30" t="s">
        <v>293</v>
      </c>
      <c r="B34" s="72">
        <v>901</v>
      </c>
      <c r="C34" s="31" t="s">
        <v>25</v>
      </c>
      <c r="D34" s="31" t="s">
        <v>31</v>
      </c>
      <c r="E34" s="56" t="s">
        <v>342</v>
      </c>
      <c r="F34" s="32"/>
      <c r="G34" s="57">
        <f>G35+G37</f>
        <v>0</v>
      </c>
      <c r="H34" s="57">
        <f>H35+H37</f>
        <v>1041700</v>
      </c>
      <c r="I34" s="57">
        <f>I35+I37</f>
        <v>1041700</v>
      </c>
    </row>
    <row r="35" spans="1:9" s="102" customFormat="1" ht="23.25" customHeight="1" hidden="1" thickBot="1">
      <c r="A35" s="27" t="s">
        <v>260</v>
      </c>
      <c r="B35" s="73">
        <v>901</v>
      </c>
      <c r="C35" s="28" t="s">
        <v>25</v>
      </c>
      <c r="D35" s="28" t="s">
        <v>31</v>
      </c>
      <c r="E35" s="38" t="s">
        <v>343</v>
      </c>
      <c r="F35" s="28"/>
      <c r="G35" s="52">
        <f>G36</f>
        <v>0</v>
      </c>
      <c r="H35" s="52">
        <f>H36</f>
        <v>667100</v>
      </c>
      <c r="I35" s="52">
        <f>I36</f>
        <v>667100</v>
      </c>
    </row>
    <row r="36" spans="1:9" s="102" customFormat="1" ht="33.75" hidden="1" thickBot="1">
      <c r="A36" s="27" t="s">
        <v>253</v>
      </c>
      <c r="B36" s="73">
        <v>901</v>
      </c>
      <c r="C36" s="28" t="s">
        <v>25</v>
      </c>
      <c r="D36" s="28" t="s">
        <v>31</v>
      </c>
      <c r="E36" s="38" t="s">
        <v>343</v>
      </c>
      <c r="F36" s="29" t="s">
        <v>254</v>
      </c>
      <c r="G36" s="52"/>
      <c r="H36" s="52">
        <f>624200+42900</f>
        <v>667100</v>
      </c>
      <c r="I36" s="52">
        <f>624200+42900</f>
        <v>667100</v>
      </c>
    </row>
    <row r="37" spans="1:9" s="102" customFormat="1" ht="17.25" hidden="1" thickBot="1">
      <c r="A37" s="27" t="s">
        <v>255</v>
      </c>
      <c r="B37" s="73">
        <v>901</v>
      </c>
      <c r="C37" s="28" t="s">
        <v>25</v>
      </c>
      <c r="D37" s="28" t="s">
        <v>31</v>
      </c>
      <c r="E37" s="38" t="s">
        <v>467</v>
      </c>
      <c r="F37" s="28"/>
      <c r="G37" s="52">
        <f>G38</f>
        <v>0</v>
      </c>
      <c r="H37" s="52">
        <f>H38</f>
        <v>374600</v>
      </c>
      <c r="I37" s="52">
        <f>I38</f>
        <v>374600</v>
      </c>
    </row>
    <row r="38" spans="1:9" s="102" customFormat="1" ht="33.75" hidden="1" thickBot="1">
      <c r="A38" s="27" t="s">
        <v>253</v>
      </c>
      <c r="B38" s="73">
        <v>901</v>
      </c>
      <c r="C38" s="28" t="s">
        <v>25</v>
      </c>
      <c r="D38" s="28" t="s">
        <v>31</v>
      </c>
      <c r="E38" s="38" t="s">
        <v>467</v>
      </c>
      <c r="F38" s="29" t="s">
        <v>254</v>
      </c>
      <c r="G38" s="52"/>
      <c r="H38" s="52">
        <f>350500+24100</f>
        <v>374600</v>
      </c>
      <c r="I38" s="52">
        <f>350500+24100</f>
        <v>374600</v>
      </c>
    </row>
    <row r="39" spans="1:9" ht="3" customHeight="1" hidden="1" thickBot="1">
      <c r="A39" s="30" t="s">
        <v>53</v>
      </c>
      <c r="B39" s="72">
        <v>901</v>
      </c>
      <c r="C39" s="32" t="s">
        <v>24</v>
      </c>
      <c r="D39" s="32"/>
      <c r="E39" s="38"/>
      <c r="F39" s="38"/>
      <c r="G39" s="118">
        <f aca="true" t="shared" si="2" ref="G39:I43">G40</f>
        <v>0</v>
      </c>
      <c r="H39" s="118">
        <f t="shared" si="2"/>
        <v>400</v>
      </c>
      <c r="I39" s="118">
        <f t="shared" si="2"/>
        <v>400</v>
      </c>
    </row>
    <row r="40" spans="1:9" ht="33.75" hidden="1" thickBot="1">
      <c r="A40" s="172" t="s">
        <v>225</v>
      </c>
      <c r="B40" s="72">
        <v>901</v>
      </c>
      <c r="C40" s="32" t="s">
        <v>24</v>
      </c>
      <c r="D40" s="32" t="s">
        <v>29</v>
      </c>
      <c r="E40" s="56"/>
      <c r="F40" s="56"/>
      <c r="G40" s="118">
        <f t="shared" si="2"/>
        <v>0</v>
      </c>
      <c r="H40" s="118">
        <f t="shared" si="2"/>
        <v>400</v>
      </c>
      <c r="I40" s="118">
        <f t="shared" si="2"/>
        <v>400</v>
      </c>
    </row>
    <row r="41" spans="1:9" s="102" customFormat="1" ht="67.5" hidden="1" thickBot="1">
      <c r="A41" s="268" t="s">
        <v>371</v>
      </c>
      <c r="B41" s="72">
        <v>901</v>
      </c>
      <c r="C41" s="32" t="s">
        <v>24</v>
      </c>
      <c r="D41" s="32" t="s">
        <v>29</v>
      </c>
      <c r="E41" s="282" t="s">
        <v>357</v>
      </c>
      <c r="F41" s="223"/>
      <c r="G41" s="118">
        <f t="shared" si="2"/>
        <v>0</v>
      </c>
      <c r="H41" s="118">
        <f t="shared" si="2"/>
        <v>400</v>
      </c>
      <c r="I41" s="118">
        <f t="shared" si="2"/>
        <v>400</v>
      </c>
    </row>
    <row r="42" spans="1:9" s="102" customFormat="1" ht="33.75" hidden="1" thickBot="1">
      <c r="A42" s="214" t="s">
        <v>469</v>
      </c>
      <c r="B42" s="73">
        <v>901</v>
      </c>
      <c r="C42" s="29" t="s">
        <v>24</v>
      </c>
      <c r="D42" s="29" t="s">
        <v>29</v>
      </c>
      <c r="E42" s="274" t="s">
        <v>470</v>
      </c>
      <c r="F42" s="238"/>
      <c r="G42" s="184">
        <f t="shared" si="2"/>
        <v>0</v>
      </c>
      <c r="H42" s="184">
        <f t="shared" si="2"/>
        <v>400</v>
      </c>
      <c r="I42" s="184">
        <f t="shared" si="2"/>
        <v>400</v>
      </c>
    </row>
    <row r="43" spans="1:9" s="102" customFormat="1" ht="33.75" hidden="1" thickBot="1">
      <c r="A43" s="214" t="s">
        <v>487</v>
      </c>
      <c r="B43" s="73">
        <v>901</v>
      </c>
      <c r="C43" s="29" t="s">
        <v>24</v>
      </c>
      <c r="D43" s="29" t="s">
        <v>29</v>
      </c>
      <c r="E43" s="274" t="s">
        <v>471</v>
      </c>
      <c r="F43" s="238"/>
      <c r="G43" s="184">
        <f t="shared" si="2"/>
        <v>0</v>
      </c>
      <c r="H43" s="184">
        <f t="shared" si="2"/>
        <v>400</v>
      </c>
      <c r="I43" s="184">
        <f t="shared" si="2"/>
        <v>400</v>
      </c>
    </row>
    <row r="44" spans="1:9" s="102" customFormat="1" ht="51" hidden="1" thickBot="1">
      <c r="A44" s="260" t="s">
        <v>256</v>
      </c>
      <c r="B44" s="73">
        <v>901</v>
      </c>
      <c r="C44" s="29" t="s">
        <v>24</v>
      </c>
      <c r="D44" s="29" t="s">
        <v>29</v>
      </c>
      <c r="E44" s="274" t="s">
        <v>471</v>
      </c>
      <c r="F44" s="238">
        <v>240</v>
      </c>
      <c r="G44" s="184"/>
      <c r="H44" s="184">
        <v>400</v>
      </c>
      <c r="I44" s="184">
        <v>400</v>
      </c>
    </row>
    <row r="45" spans="1:9" ht="33" customHeight="1" thickBot="1">
      <c r="A45" s="66" t="s">
        <v>601</v>
      </c>
      <c r="B45" s="341" t="s">
        <v>524</v>
      </c>
      <c r="C45" s="68"/>
      <c r="D45" s="68"/>
      <c r="E45" s="68"/>
      <c r="F45" s="68"/>
      <c r="G45" s="69"/>
      <c r="H45" s="69"/>
      <c r="I45" s="69"/>
    </row>
    <row r="46" spans="1:9" ht="16.5">
      <c r="A46" s="44" t="s">
        <v>99</v>
      </c>
      <c r="B46" s="74" t="s">
        <v>524</v>
      </c>
      <c r="C46" s="46" t="s">
        <v>25</v>
      </c>
      <c r="D46" s="46"/>
      <c r="E46" s="46"/>
      <c r="F46" s="46"/>
      <c r="G46" s="94">
        <f>G47+G52+G65</f>
        <v>10231001</v>
      </c>
      <c r="H46" s="94">
        <f>H47+H52+H65</f>
        <v>6575900.69</v>
      </c>
      <c r="I46" s="398">
        <f aca="true" t="shared" si="3" ref="I46:I72">H46*100/G46</f>
        <v>64.27426495217819</v>
      </c>
    </row>
    <row r="47" spans="1:9" ht="39" customHeight="1">
      <c r="A47" s="30" t="s">
        <v>56</v>
      </c>
      <c r="B47" s="75" t="s">
        <v>524</v>
      </c>
      <c r="C47" s="31" t="s">
        <v>25</v>
      </c>
      <c r="D47" s="32" t="s">
        <v>30</v>
      </c>
      <c r="E47" s="32"/>
      <c r="F47" s="32"/>
      <c r="G47" s="57">
        <f aca="true" t="shared" si="4" ref="G47:H50">G48</f>
        <v>2514758</v>
      </c>
      <c r="H47" s="57">
        <f t="shared" si="4"/>
        <v>1864851.54</v>
      </c>
      <c r="I47" s="398">
        <f t="shared" si="3"/>
        <v>74.15630211734091</v>
      </c>
    </row>
    <row r="48" spans="1:9" s="1" customFormat="1" ht="69.75" customHeight="1">
      <c r="A48" s="30" t="s">
        <v>320</v>
      </c>
      <c r="B48" s="72" t="s">
        <v>524</v>
      </c>
      <c r="C48" s="31" t="s">
        <v>25</v>
      </c>
      <c r="D48" s="31" t="s">
        <v>30</v>
      </c>
      <c r="E48" s="243" t="s">
        <v>336</v>
      </c>
      <c r="F48" s="32"/>
      <c r="G48" s="57">
        <f t="shared" si="4"/>
        <v>2514758</v>
      </c>
      <c r="H48" s="57">
        <f t="shared" si="4"/>
        <v>1864851.54</v>
      </c>
      <c r="I48" s="398">
        <f t="shared" si="3"/>
        <v>74.15630211734091</v>
      </c>
    </row>
    <row r="49" spans="1:9" s="232" customFormat="1" ht="36" customHeight="1">
      <c r="A49" s="30" t="s">
        <v>295</v>
      </c>
      <c r="B49" s="72" t="s">
        <v>524</v>
      </c>
      <c r="C49" s="31" t="s">
        <v>25</v>
      </c>
      <c r="D49" s="31" t="s">
        <v>30</v>
      </c>
      <c r="E49" s="32" t="s">
        <v>334</v>
      </c>
      <c r="F49" s="32"/>
      <c r="G49" s="57">
        <f t="shared" si="4"/>
        <v>2514758</v>
      </c>
      <c r="H49" s="57">
        <f t="shared" si="4"/>
        <v>1864851.54</v>
      </c>
      <c r="I49" s="398">
        <f t="shared" si="3"/>
        <v>74.15630211734091</v>
      </c>
    </row>
    <row r="50" spans="1:9" s="102" customFormat="1" ht="16.5">
      <c r="A50" s="27" t="s">
        <v>118</v>
      </c>
      <c r="B50" s="73" t="s">
        <v>524</v>
      </c>
      <c r="C50" s="28" t="s">
        <v>25</v>
      </c>
      <c r="D50" s="28" t="s">
        <v>30</v>
      </c>
      <c r="E50" s="29" t="s">
        <v>335</v>
      </c>
      <c r="F50" s="29"/>
      <c r="G50" s="52">
        <f t="shared" si="4"/>
        <v>2514758</v>
      </c>
      <c r="H50" s="52">
        <f t="shared" si="4"/>
        <v>1864851.54</v>
      </c>
      <c r="I50" s="398">
        <f t="shared" si="3"/>
        <v>74.15630211734091</v>
      </c>
    </row>
    <row r="51" spans="1:9" s="102" customFormat="1" ht="35.25" customHeight="1">
      <c r="A51" s="27" t="s">
        <v>253</v>
      </c>
      <c r="B51" s="73" t="s">
        <v>524</v>
      </c>
      <c r="C51" s="28" t="s">
        <v>25</v>
      </c>
      <c r="D51" s="28" t="s">
        <v>30</v>
      </c>
      <c r="E51" s="29" t="s">
        <v>335</v>
      </c>
      <c r="F51" s="29" t="s">
        <v>254</v>
      </c>
      <c r="G51" s="52">
        <v>2514758</v>
      </c>
      <c r="H51" s="52">
        <v>1864851.54</v>
      </c>
      <c r="I51" s="398">
        <f t="shared" si="3"/>
        <v>74.15630211734091</v>
      </c>
    </row>
    <row r="52" spans="1:9" ht="71.25" customHeight="1">
      <c r="A52" s="30" t="s">
        <v>153</v>
      </c>
      <c r="B52" s="100" t="s">
        <v>524</v>
      </c>
      <c r="C52" s="45" t="s">
        <v>25</v>
      </c>
      <c r="D52" s="79" t="s">
        <v>28</v>
      </c>
      <c r="E52" s="79"/>
      <c r="F52" s="79"/>
      <c r="G52" s="60">
        <f>G53</f>
        <v>7566243</v>
      </c>
      <c r="H52" s="60">
        <f>H53</f>
        <v>4711049.15</v>
      </c>
      <c r="I52" s="398">
        <f t="shared" si="3"/>
        <v>62.264047691833326</v>
      </c>
    </row>
    <row r="53" spans="1:9" ht="72.75" customHeight="1">
      <c r="A53" s="30" t="s">
        <v>320</v>
      </c>
      <c r="B53" s="72" t="s">
        <v>524</v>
      </c>
      <c r="C53" s="31" t="s">
        <v>25</v>
      </c>
      <c r="D53" s="31" t="s">
        <v>28</v>
      </c>
      <c r="E53" s="243" t="s">
        <v>336</v>
      </c>
      <c r="F53" s="29"/>
      <c r="G53" s="57">
        <f>G54</f>
        <v>7566243</v>
      </c>
      <c r="H53" s="57">
        <f>H54</f>
        <v>4711049.15</v>
      </c>
      <c r="I53" s="398">
        <f t="shared" si="3"/>
        <v>62.264047691833326</v>
      </c>
    </row>
    <row r="54" spans="1:9" s="1" customFormat="1" ht="20.25" customHeight="1">
      <c r="A54" s="30" t="s">
        <v>296</v>
      </c>
      <c r="B54" s="72" t="s">
        <v>524</v>
      </c>
      <c r="C54" s="31" t="s">
        <v>25</v>
      </c>
      <c r="D54" s="31" t="s">
        <v>28</v>
      </c>
      <c r="E54" s="56" t="s">
        <v>340</v>
      </c>
      <c r="F54" s="32"/>
      <c r="G54" s="118">
        <f>G55+G59+G60+G63</f>
        <v>7566243</v>
      </c>
      <c r="H54" s="118">
        <f>H55+H59+H60+H63</f>
        <v>4711049.15</v>
      </c>
      <c r="I54" s="398">
        <f t="shared" si="3"/>
        <v>62.264047691833326</v>
      </c>
    </row>
    <row r="55" spans="1:9" s="102" customFormat="1" ht="16.5">
      <c r="A55" s="27" t="s">
        <v>255</v>
      </c>
      <c r="B55" s="73" t="s">
        <v>524</v>
      </c>
      <c r="C55" s="28" t="s">
        <v>25</v>
      </c>
      <c r="D55" s="28" t="s">
        <v>28</v>
      </c>
      <c r="E55" s="38" t="s">
        <v>341</v>
      </c>
      <c r="F55" s="29"/>
      <c r="G55" s="52">
        <f>G56+G57+G61+G62</f>
        <v>7546427</v>
      </c>
      <c r="H55" s="52">
        <f>H56+H57+H61+H62</f>
        <v>4697505.15</v>
      </c>
      <c r="I55" s="398">
        <f t="shared" si="3"/>
        <v>62.248069848154636</v>
      </c>
    </row>
    <row r="56" spans="1:9" s="102" customFormat="1" ht="40.5" customHeight="1">
      <c r="A56" s="27" t="s">
        <v>253</v>
      </c>
      <c r="B56" s="73" t="s">
        <v>524</v>
      </c>
      <c r="C56" s="28" t="s">
        <v>25</v>
      </c>
      <c r="D56" s="28" t="s">
        <v>28</v>
      </c>
      <c r="E56" s="38" t="s">
        <v>341</v>
      </c>
      <c r="F56" s="29" t="s">
        <v>254</v>
      </c>
      <c r="G56" s="396">
        <v>4220100</v>
      </c>
      <c r="H56" s="52">
        <v>3179926.59</v>
      </c>
      <c r="I56" s="398">
        <f t="shared" si="3"/>
        <v>75.35192507286557</v>
      </c>
    </row>
    <row r="57" spans="1:10" s="102" customFormat="1" ht="30" customHeight="1">
      <c r="A57" s="175" t="s">
        <v>256</v>
      </c>
      <c r="B57" s="73" t="s">
        <v>524</v>
      </c>
      <c r="C57" s="28" t="s">
        <v>25</v>
      </c>
      <c r="D57" s="28" t="s">
        <v>28</v>
      </c>
      <c r="E57" s="38" t="s">
        <v>341</v>
      </c>
      <c r="F57" s="29" t="s">
        <v>257</v>
      </c>
      <c r="G57" s="396">
        <v>2796327</v>
      </c>
      <c r="H57" s="52">
        <v>1515578.56</v>
      </c>
      <c r="I57" s="398">
        <f t="shared" si="3"/>
        <v>54.198903061051155</v>
      </c>
      <c r="J57" s="406"/>
    </row>
    <row r="58" spans="1:10" s="102" customFormat="1" ht="51" customHeight="1">
      <c r="A58" s="453" t="s">
        <v>684</v>
      </c>
      <c r="B58" s="435" t="s">
        <v>524</v>
      </c>
      <c r="C58" s="121" t="s">
        <v>25</v>
      </c>
      <c r="D58" s="121" t="s">
        <v>28</v>
      </c>
      <c r="E58" s="397" t="s">
        <v>340</v>
      </c>
      <c r="F58" s="397"/>
      <c r="G58" s="396">
        <f>G59+G60</f>
        <v>18816</v>
      </c>
      <c r="H58" s="396">
        <f>H59+H60</f>
        <v>12544</v>
      </c>
      <c r="I58" s="398">
        <f t="shared" si="3"/>
        <v>66.66666666666667</v>
      </c>
      <c r="J58" s="406"/>
    </row>
    <row r="59" spans="1:10" s="102" customFormat="1" ht="33" customHeight="1">
      <c r="A59" s="453" t="s">
        <v>256</v>
      </c>
      <c r="B59" s="435" t="s">
        <v>524</v>
      </c>
      <c r="C59" s="121" t="s">
        <v>25</v>
      </c>
      <c r="D59" s="121" t="s">
        <v>28</v>
      </c>
      <c r="E59" s="397" t="s">
        <v>679</v>
      </c>
      <c r="F59" s="397" t="s">
        <v>257</v>
      </c>
      <c r="G59" s="396">
        <v>18627.84</v>
      </c>
      <c r="H59" s="52">
        <v>12418.56</v>
      </c>
      <c r="I59" s="398">
        <f t="shared" si="3"/>
        <v>66.66666666666667</v>
      </c>
      <c r="J59" s="406"/>
    </row>
    <row r="60" spans="1:10" s="102" customFormat="1" ht="30" customHeight="1">
      <c r="A60" s="453" t="s">
        <v>256</v>
      </c>
      <c r="B60" s="435" t="s">
        <v>524</v>
      </c>
      <c r="C60" s="121" t="s">
        <v>25</v>
      </c>
      <c r="D60" s="121" t="s">
        <v>28</v>
      </c>
      <c r="E60" s="397" t="s">
        <v>680</v>
      </c>
      <c r="F60" s="397" t="s">
        <v>257</v>
      </c>
      <c r="G60" s="396">
        <v>188.16</v>
      </c>
      <c r="H60" s="52">
        <v>125.44</v>
      </c>
      <c r="I60" s="398">
        <f t="shared" si="3"/>
        <v>66.66666666666667</v>
      </c>
      <c r="J60" s="406"/>
    </row>
    <row r="61" spans="1:9" s="102" customFormat="1" ht="24.75" customHeight="1">
      <c r="A61" s="176" t="s">
        <v>310</v>
      </c>
      <c r="B61" s="73" t="s">
        <v>524</v>
      </c>
      <c r="C61" s="28" t="s">
        <v>25</v>
      </c>
      <c r="D61" s="28" t="s">
        <v>28</v>
      </c>
      <c r="E61" s="38" t="s">
        <v>341</v>
      </c>
      <c r="F61" s="29" t="s">
        <v>309</v>
      </c>
      <c r="G61" s="396">
        <v>70000</v>
      </c>
      <c r="H61" s="52">
        <v>0</v>
      </c>
      <c r="I61" s="398">
        <f t="shared" si="3"/>
        <v>0</v>
      </c>
    </row>
    <row r="62" spans="1:9" s="102" customFormat="1" ht="21" customHeight="1">
      <c r="A62" s="176" t="s">
        <v>258</v>
      </c>
      <c r="B62" s="73" t="s">
        <v>524</v>
      </c>
      <c r="C62" s="28" t="s">
        <v>25</v>
      </c>
      <c r="D62" s="28" t="s">
        <v>28</v>
      </c>
      <c r="E62" s="38" t="s">
        <v>341</v>
      </c>
      <c r="F62" s="29" t="s">
        <v>259</v>
      </c>
      <c r="G62" s="396">
        <v>460000</v>
      </c>
      <c r="H62" s="52">
        <v>2000</v>
      </c>
      <c r="I62" s="398">
        <f t="shared" si="3"/>
        <v>0.43478260869565216</v>
      </c>
    </row>
    <row r="63" spans="1:9" s="102" customFormat="1" ht="61.5" customHeight="1">
      <c r="A63" s="449" t="s">
        <v>325</v>
      </c>
      <c r="B63" s="73" t="s">
        <v>524</v>
      </c>
      <c r="C63" s="28" t="s">
        <v>25</v>
      </c>
      <c r="D63" s="28" t="s">
        <v>28</v>
      </c>
      <c r="E63" s="38" t="s">
        <v>641</v>
      </c>
      <c r="F63" s="29"/>
      <c r="G63" s="52">
        <f>G64</f>
        <v>1000</v>
      </c>
      <c r="H63" s="52">
        <f>H64</f>
        <v>1000</v>
      </c>
      <c r="I63" s="398">
        <f t="shared" si="3"/>
        <v>100</v>
      </c>
    </row>
    <row r="64" spans="1:9" s="102" customFormat="1" ht="33.75" customHeight="1">
      <c r="A64" s="175" t="s">
        <v>256</v>
      </c>
      <c r="B64" s="73" t="s">
        <v>524</v>
      </c>
      <c r="C64" s="28" t="s">
        <v>25</v>
      </c>
      <c r="D64" s="28" t="s">
        <v>28</v>
      </c>
      <c r="E64" s="38" t="s">
        <v>641</v>
      </c>
      <c r="F64" s="29" t="s">
        <v>257</v>
      </c>
      <c r="G64" s="52">
        <v>1000</v>
      </c>
      <c r="H64" s="52">
        <v>1000</v>
      </c>
      <c r="I64" s="398">
        <f t="shared" si="3"/>
        <v>100</v>
      </c>
    </row>
    <row r="65" spans="1:9" s="158" customFormat="1" ht="18" customHeight="1">
      <c r="A65" s="157" t="s">
        <v>209</v>
      </c>
      <c r="B65" s="72" t="s">
        <v>524</v>
      </c>
      <c r="C65" s="240" t="s">
        <v>25</v>
      </c>
      <c r="D65" s="240" t="s">
        <v>33</v>
      </c>
      <c r="E65" s="240"/>
      <c r="F65" s="240"/>
      <c r="G65" s="118">
        <f aca="true" t="shared" si="5" ref="G65:H68">G66</f>
        <v>150000</v>
      </c>
      <c r="H65" s="118">
        <f t="shared" si="5"/>
        <v>0</v>
      </c>
      <c r="I65" s="398">
        <f t="shared" si="3"/>
        <v>0</v>
      </c>
    </row>
    <row r="66" spans="1:9" s="102" customFormat="1" ht="49.5" customHeight="1">
      <c r="A66" s="251" t="s">
        <v>623</v>
      </c>
      <c r="B66" s="72" t="s">
        <v>524</v>
      </c>
      <c r="C66" s="240" t="s">
        <v>25</v>
      </c>
      <c r="D66" s="240" t="s">
        <v>33</v>
      </c>
      <c r="E66" s="366" t="s">
        <v>531</v>
      </c>
      <c r="F66" s="220"/>
      <c r="G66" s="118">
        <f t="shared" si="5"/>
        <v>150000</v>
      </c>
      <c r="H66" s="118">
        <f t="shared" si="5"/>
        <v>0</v>
      </c>
      <c r="I66" s="398">
        <f t="shared" si="3"/>
        <v>0</v>
      </c>
    </row>
    <row r="67" spans="1:9" s="102" customFormat="1" ht="33">
      <c r="A67" s="213" t="s">
        <v>392</v>
      </c>
      <c r="B67" s="73" t="s">
        <v>524</v>
      </c>
      <c r="C67" s="241" t="s">
        <v>25</v>
      </c>
      <c r="D67" s="241" t="s">
        <v>33</v>
      </c>
      <c r="E67" s="277" t="s">
        <v>532</v>
      </c>
      <c r="F67" s="238"/>
      <c r="G67" s="52">
        <f t="shared" si="5"/>
        <v>150000</v>
      </c>
      <c r="H67" s="52">
        <f t="shared" si="5"/>
        <v>0</v>
      </c>
      <c r="I67" s="398">
        <f t="shared" si="3"/>
        <v>0</v>
      </c>
    </row>
    <row r="68" spans="1:9" s="102" customFormat="1" ht="19.5" customHeight="1">
      <c r="A68" s="213" t="s">
        <v>210</v>
      </c>
      <c r="B68" s="73" t="s">
        <v>524</v>
      </c>
      <c r="C68" s="241" t="s">
        <v>25</v>
      </c>
      <c r="D68" s="241" t="s">
        <v>33</v>
      </c>
      <c r="E68" s="277" t="s">
        <v>533</v>
      </c>
      <c r="F68" s="238"/>
      <c r="G68" s="52">
        <f t="shared" si="5"/>
        <v>150000</v>
      </c>
      <c r="H68" s="52">
        <f t="shared" si="5"/>
        <v>0</v>
      </c>
      <c r="I68" s="398">
        <f t="shared" si="3"/>
        <v>0</v>
      </c>
    </row>
    <row r="69" spans="1:9" s="102" customFormat="1" ht="23.25" customHeight="1">
      <c r="A69" s="176" t="s">
        <v>261</v>
      </c>
      <c r="B69" s="73" t="s">
        <v>524</v>
      </c>
      <c r="C69" s="241" t="s">
        <v>25</v>
      </c>
      <c r="D69" s="241" t="s">
        <v>33</v>
      </c>
      <c r="E69" s="277" t="s">
        <v>533</v>
      </c>
      <c r="F69" s="238">
        <v>870</v>
      </c>
      <c r="G69" s="52">
        <v>150000</v>
      </c>
      <c r="H69" s="52">
        <v>0</v>
      </c>
      <c r="I69" s="398">
        <f t="shared" si="3"/>
        <v>0</v>
      </c>
    </row>
    <row r="70" spans="1:9" s="1" customFormat="1" ht="18" customHeight="1">
      <c r="A70" s="30" t="s">
        <v>158</v>
      </c>
      <c r="B70" s="72" t="s">
        <v>524</v>
      </c>
      <c r="C70" s="31" t="s">
        <v>30</v>
      </c>
      <c r="D70" s="31"/>
      <c r="E70" s="243"/>
      <c r="F70" s="32"/>
      <c r="G70" s="395">
        <f>G71</f>
        <v>412500</v>
      </c>
      <c r="H70" s="395">
        <f>H71</f>
        <v>282353.65</v>
      </c>
      <c r="I70" s="398">
        <f t="shared" si="3"/>
        <v>68.44936969696971</v>
      </c>
    </row>
    <row r="71" spans="1:9" ht="17.25" customHeight="1">
      <c r="A71" s="30" t="s">
        <v>159</v>
      </c>
      <c r="B71" s="72" t="s">
        <v>524</v>
      </c>
      <c r="C71" s="32" t="s">
        <v>30</v>
      </c>
      <c r="D71" s="32" t="s">
        <v>34</v>
      </c>
      <c r="E71" s="56"/>
      <c r="F71" s="220"/>
      <c r="G71" s="395">
        <f>G72</f>
        <v>412500</v>
      </c>
      <c r="H71" s="395">
        <f>H72</f>
        <v>282353.65</v>
      </c>
      <c r="I71" s="398">
        <f t="shared" si="3"/>
        <v>68.44936969696971</v>
      </c>
    </row>
    <row r="72" spans="1:9" ht="50.25" customHeight="1">
      <c r="A72" s="175" t="s">
        <v>320</v>
      </c>
      <c r="B72" s="76" t="s">
        <v>524</v>
      </c>
      <c r="C72" s="29" t="s">
        <v>30</v>
      </c>
      <c r="D72" s="29" t="s">
        <v>34</v>
      </c>
      <c r="E72" s="393" t="s">
        <v>336</v>
      </c>
      <c r="F72" s="29"/>
      <c r="G72" s="396">
        <f aca="true" t="shared" si="6" ref="G72:H74">G73</f>
        <v>412500</v>
      </c>
      <c r="H72" s="396">
        <f t="shared" si="6"/>
        <v>282353.65</v>
      </c>
      <c r="I72" s="398">
        <f t="shared" si="3"/>
        <v>68.44936969696971</v>
      </c>
    </row>
    <row r="73" spans="1:9" ht="18" customHeight="1">
      <c r="A73" s="81" t="s">
        <v>100</v>
      </c>
      <c r="B73" s="76" t="s">
        <v>524</v>
      </c>
      <c r="C73" s="29" t="s">
        <v>30</v>
      </c>
      <c r="D73" s="29" t="s">
        <v>34</v>
      </c>
      <c r="E73" s="393" t="s">
        <v>348</v>
      </c>
      <c r="F73" s="29"/>
      <c r="G73" s="396">
        <f t="shared" si="6"/>
        <v>412500</v>
      </c>
      <c r="H73" s="396">
        <f t="shared" si="6"/>
        <v>282353.65</v>
      </c>
      <c r="I73" s="398">
        <f aca="true" t="shared" si="7" ref="I73:I127">H73*100/G73</f>
        <v>68.44936969696971</v>
      </c>
    </row>
    <row r="74" spans="1:9" ht="34.5" customHeight="1">
      <c r="A74" s="175" t="s">
        <v>160</v>
      </c>
      <c r="B74" s="76" t="s">
        <v>524</v>
      </c>
      <c r="C74" s="29" t="s">
        <v>30</v>
      </c>
      <c r="D74" s="29" t="s">
        <v>34</v>
      </c>
      <c r="E74" s="393" t="s">
        <v>468</v>
      </c>
      <c r="F74" s="29"/>
      <c r="G74" s="396">
        <f t="shared" si="6"/>
        <v>412500</v>
      </c>
      <c r="H74" s="396">
        <f t="shared" si="6"/>
        <v>282353.65</v>
      </c>
      <c r="I74" s="398">
        <f t="shared" si="7"/>
        <v>68.44936969696971</v>
      </c>
    </row>
    <row r="75" spans="1:9" ht="33" customHeight="1">
      <c r="A75" s="194" t="s">
        <v>253</v>
      </c>
      <c r="B75" s="77" t="s">
        <v>524</v>
      </c>
      <c r="C75" s="38" t="s">
        <v>30</v>
      </c>
      <c r="D75" s="38" t="s">
        <v>34</v>
      </c>
      <c r="E75" s="38" t="s">
        <v>468</v>
      </c>
      <c r="F75" s="38" t="s">
        <v>254</v>
      </c>
      <c r="G75" s="396">
        <v>412500</v>
      </c>
      <c r="H75" s="52">
        <v>282353.65</v>
      </c>
      <c r="I75" s="398">
        <f t="shared" si="7"/>
        <v>68.44936969696971</v>
      </c>
    </row>
    <row r="76" spans="1:9" ht="37.5" customHeight="1">
      <c r="A76" s="520" t="s">
        <v>70</v>
      </c>
      <c r="B76" s="75" t="s">
        <v>524</v>
      </c>
      <c r="C76" s="32" t="s">
        <v>34</v>
      </c>
      <c r="D76" s="32"/>
      <c r="E76" s="56"/>
      <c r="F76" s="32"/>
      <c r="G76" s="118">
        <f>G77+G86</f>
        <v>447959</v>
      </c>
      <c r="H76" s="118">
        <f>H77+H86</f>
        <v>136008.5</v>
      </c>
      <c r="I76" s="398">
        <f t="shared" si="7"/>
        <v>30.36181882716945</v>
      </c>
    </row>
    <row r="77" spans="1:9" ht="39" customHeight="1">
      <c r="A77" s="521" t="s">
        <v>667</v>
      </c>
      <c r="B77" s="75" t="s">
        <v>524</v>
      </c>
      <c r="C77" s="31" t="s">
        <v>34</v>
      </c>
      <c r="D77" s="31" t="s">
        <v>32</v>
      </c>
      <c r="E77" s="201"/>
      <c r="F77" s="48"/>
      <c r="G77" s="183">
        <f>G78</f>
        <v>173469</v>
      </c>
      <c r="H77" s="183">
        <f>H78</f>
        <v>136008.5</v>
      </c>
      <c r="I77" s="398">
        <f t="shared" si="7"/>
        <v>78.40507525840351</v>
      </c>
    </row>
    <row r="78" spans="1:9" s="102" customFormat="1" ht="88.5" customHeight="1">
      <c r="A78" s="521" t="s">
        <v>623</v>
      </c>
      <c r="B78" s="75" t="s">
        <v>524</v>
      </c>
      <c r="C78" s="31" t="s">
        <v>34</v>
      </c>
      <c r="D78" s="31" t="s">
        <v>32</v>
      </c>
      <c r="E78" s="366" t="s">
        <v>531</v>
      </c>
      <c r="F78" s="220"/>
      <c r="G78" s="118">
        <f>G79</f>
        <v>173469</v>
      </c>
      <c r="H78" s="118">
        <f>H79</f>
        <v>136008.5</v>
      </c>
      <c r="I78" s="398">
        <f t="shared" si="7"/>
        <v>78.40507525840351</v>
      </c>
    </row>
    <row r="79" spans="1:9" s="102" customFormat="1" ht="33" customHeight="1">
      <c r="A79" s="522" t="s">
        <v>392</v>
      </c>
      <c r="B79" s="76" t="s">
        <v>524</v>
      </c>
      <c r="C79" s="28" t="s">
        <v>34</v>
      </c>
      <c r="D79" s="28" t="s">
        <v>32</v>
      </c>
      <c r="E79" s="38" t="s">
        <v>532</v>
      </c>
      <c r="F79" s="220"/>
      <c r="G79" s="184">
        <f>G80+G82+G84</f>
        <v>173469</v>
      </c>
      <c r="H79" s="184">
        <f>H80+H82+H84</f>
        <v>136008.5</v>
      </c>
      <c r="I79" s="398">
        <f t="shared" si="7"/>
        <v>78.40507525840351</v>
      </c>
    </row>
    <row r="80" spans="1:9" s="102" customFormat="1" ht="50.25">
      <c r="A80" s="522" t="s">
        <v>525</v>
      </c>
      <c r="B80" s="76" t="s">
        <v>524</v>
      </c>
      <c r="C80" s="28" t="s">
        <v>34</v>
      </c>
      <c r="D80" s="28" t="s">
        <v>32</v>
      </c>
      <c r="E80" s="38" t="s">
        <v>535</v>
      </c>
      <c r="F80" s="220"/>
      <c r="G80" s="184">
        <f>G81</f>
        <v>100000</v>
      </c>
      <c r="H80" s="184">
        <f>H81</f>
        <v>62539.5</v>
      </c>
      <c r="I80" s="398">
        <f t="shared" si="7"/>
        <v>62.5395</v>
      </c>
    </row>
    <row r="81" spans="1:9" s="102" customFormat="1" ht="33.75" customHeight="1">
      <c r="A81" s="522" t="s">
        <v>256</v>
      </c>
      <c r="B81" s="76" t="s">
        <v>524</v>
      </c>
      <c r="C81" s="28" t="s">
        <v>34</v>
      </c>
      <c r="D81" s="28" t="s">
        <v>32</v>
      </c>
      <c r="E81" s="38" t="s">
        <v>535</v>
      </c>
      <c r="F81" s="220">
        <v>240</v>
      </c>
      <c r="G81" s="184">
        <v>100000</v>
      </c>
      <c r="H81" s="184">
        <v>62539.5</v>
      </c>
      <c r="I81" s="398">
        <f t="shared" si="7"/>
        <v>62.5395</v>
      </c>
    </row>
    <row r="82" spans="1:9" s="102" customFormat="1" ht="75" customHeight="1">
      <c r="A82" s="523" t="s">
        <v>699</v>
      </c>
      <c r="B82" s="434" t="s">
        <v>524</v>
      </c>
      <c r="C82" s="121" t="s">
        <v>34</v>
      </c>
      <c r="D82" s="121" t="s">
        <v>32</v>
      </c>
      <c r="E82" s="397" t="s">
        <v>643</v>
      </c>
      <c r="F82" s="410"/>
      <c r="G82" s="398">
        <f>G83</f>
        <v>72000</v>
      </c>
      <c r="H82" s="398">
        <f>H83</f>
        <v>72000</v>
      </c>
      <c r="I82" s="398">
        <f t="shared" si="7"/>
        <v>100</v>
      </c>
    </row>
    <row r="83" spans="1:9" s="102" customFormat="1" ht="33" customHeight="1">
      <c r="A83" s="522" t="s">
        <v>256</v>
      </c>
      <c r="B83" s="434" t="s">
        <v>524</v>
      </c>
      <c r="C83" s="121" t="s">
        <v>34</v>
      </c>
      <c r="D83" s="121" t="s">
        <v>32</v>
      </c>
      <c r="E83" s="397" t="s">
        <v>643</v>
      </c>
      <c r="F83" s="410">
        <v>240</v>
      </c>
      <c r="G83" s="398">
        <v>72000</v>
      </c>
      <c r="H83" s="184">
        <v>72000</v>
      </c>
      <c r="I83" s="398">
        <f t="shared" si="7"/>
        <v>100</v>
      </c>
    </row>
    <row r="84" spans="1:9" s="102" customFormat="1" ht="57" customHeight="1">
      <c r="A84" s="523" t="s">
        <v>644</v>
      </c>
      <c r="B84" s="434" t="s">
        <v>524</v>
      </c>
      <c r="C84" s="121" t="s">
        <v>34</v>
      </c>
      <c r="D84" s="121" t="s">
        <v>32</v>
      </c>
      <c r="E84" s="397" t="s">
        <v>654</v>
      </c>
      <c r="F84" s="410"/>
      <c r="G84" s="398">
        <f>G85</f>
        <v>1469</v>
      </c>
      <c r="H84" s="398">
        <f>H85</f>
        <v>1469</v>
      </c>
      <c r="I84" s="398">
        <f t="shared" si="7"/>
        <v>100</v>
      </c>
    </row>
    <row r="85" spans="1:9" s="102" customFormat="1" ht="33.75" customHeight="1">
      <c r="A85" s="522" t="s">
        <v>256</v>
      </c>
      <c r="B85" s="434" t="s">
        <v>524</v>
      </c>
      <c r="C85" s="121" t="s">
        <v>34</v>
      </c>
      <c r="D85" s="121" t="s">
        <v>32</v>
      </c>
      <c r="E85" s="397" t="s">
        <v>654</v>
      </c>
      <c r="F85" s="410">
        <v>240</v>
      </c>
      <c r="G85" s="398">
        <v>1469</v>
      </c>
      <c r="H85" s="184">
        <v>1469</v>
      </c>
      <c r="I85" s="398">
        <f t="shared" si="7"/>
        <v>100</v>
      </c>
    </row>
    <row r="86" spans="1:9" s="102" customFormat="1" ht="36" customHeight="1">
      <c r="A86" s="521" t="s">
        <v>667</v>
      </c>
      <c r="B86" s="465" t="s">
        <v>524</v>
      </c>
      <c r="C86" s="96" t="s">
        <v>34</v>
      </c>
      <c r="D86" s="96" t="s">
        <v>32</v>
      </c>
      <c r="E86" s="95"/>
      <c r="F86" s="442"/>
      <c r="G86" s="97">
        <f>G87</f>
        <v>274490</v>
      </c>
      <c r="H86" s="97">
        <f>H87</f>
        <v>0</v>
      </c>
      <c r="I86" s="398">
        <f t="shared" si="7"/>
        <v>0</v>
      </c>
    </row>
    <row r="87" spans="1:9" s="102" customFormat="1" ht="87" customHeight="1">
      <c r="A87" s="521" t="s">
        <v>623</v>
      </c>
      <c r="B87" s="435" t="s">
        <v>524</v>
      </c>
      <c r="C87" s="121" t="s">
        <v>34</v>
      </c>
      <c r="D87" s="121" t="s">
        <v>32</v>
      </c>
      <c r="E87" s="397" t="s">
        <v>532</v>
      </c>
      <c r="F87" s="410"/>
      <c r="G87" s="398">
        <f>G88+G90</f>
        <v>274490</v>
      </c>
      <c r="H87" s="398">
        <f>H88+H90</f>
        <v>0</v>
      </c>
      <c r="I87" s="398">
        <f t="shared" si="7"/>
        <v>0</v>
      </c>
    </row>
    <row r="88" spans="1:9" s="102" customFormat="1" ht="36" customHeight="1">
      <c r="A88" s="522" t="s">
        <v>606</v>
      </c>
      <c r="B88" s="435" t="s">
        <v>524</v>
      </c>
      <c r="C88" s="121" t="s">
        <v>34</v>
      </c>
      <c r="D88" s="121" t="s">
        <v>32</v>
      </c>
      <c r="E88" s="397" t="s">
        <v>642</v>
      </c>
      <c r="F88" s="410"/>
      <c r="G88" s="398">
        <f>G89</f>
        <v>269000</v>
      </c>
      <c r="H88" s="398">
        <f>H89</f>
        <v>0</v>
      </c>
      <c r="I88" s="398">
        <f t="shared" si="7"/>
        <v>0</v>
      </c>
    </row>
    <row r="89" spans="1:9" s="102" customFormat="1" ht="36.75" customHeight="1">
      <c r="A89" s="522" t="s">
        <v>256</v>
      </c>
      <c r="B89" s="435" t="s">
        <v>524</v>
      </c>
      <c r="C89" s="121" t="s">
        <v>34</v>
      </c>
      <c r="D89" s="121" t="s">
        <v>32</v>
      </c>
      <c r="E89" s="397" t="s">
        <v>642</v>
      </c>
      <c r="F89" s="410">
        <v>240</v>
      </c>
      <c r="G89" s="398">
        <v>269000</v>
      </c>
      <c r="H89" s="184">
        <v>0</v>
      </c>
      <c r="I89" s="398">
        <f t="shared" si="7"/>
        <v>0</v>
      </c>
    </row>
    <row r="90" spans="1:9" s="102" customFormat="1" ht="33" customHeight="1">
      <c r="A90" s="522" t="s">
        <v>606</v>
      </c>
      <c r="B90" s="435" t="s">
        <v>524</v>
      </c>
      <c r="C90" s="121" t="s">
        <v>34</v>
      </c>
      <c r="D90" s="121" t="s">
        <v>32</v>
      </c>
      <c r="E90" s="397" t="s">
        <v>653</v>
      </c>
      <c r="F90" s="410"/>
      <c r="G90" s="398">
        <f>G91</f>
        <v>5490</v>
      </c>
      <c r="H90" s="398">
        <f>H91</f>
        <v>0</v>
      </c>
      <c r="I90" s="398">
        <f t="shared" si="7"/>
        <v>0</v>
      </c>
    </row>
    <row r="91" spans="1:9" s="102" customFormat="1" ht="33" customHeight="1">
      <c r="A91" s="522" t="s">
        <v>256</v>
      </c>
      <c r="B91" s="435" t="s">
        <v>524</v>
      </c>
      <c r="C91" s="121" t="s">
        <v>34</v>
      </c>
      <c r="D91" s="121" t="s">
        <v>32</v>
      </c>
      <c r="E91" s="397" t="s">
        <v>653</v>
      </c>
      <c r="F91" s="410">
        <v>240</v>
      </c>
      <c r="G91" s="398">
        <v>5490</v>
      </c>
      <c r="H91" s="184">
        <v>0</v>
      </c>
      <c r="I91" s="398">
        <f t="shared" si="7"/>
        <v>0</v>
      </c>
    </row>
    <row r="92" spans="1:9" ht="18" customHeight="1">
      <c r="A92" s="520" t="s">
        <v>101</v>
      </c>
      <c r="B92" s="72" t="s">
        <v>524</v>
      </c>
      <c r="C92" s="32" t="s">
        <v>28</v>
      </c>
      <c r="D92" s="32"/>
      <c r="E92" s="56"/>
      <c r="F92" s="32"/>
      <c r="G92" s="118">
        <f>G125+G93</f>
        <v>203119532.91</v>
      </c>
      <c r="H92" s="118">
        <f>H125+H93</f>
        <v>53825243.199999996</v>
      </c>
      <c r="I92" s="398">
        <f t="shared" si="7"/>
        <v>26.49929449367598</v>
      </c>
    </row>
    <row r="93" spans="1:9" ht="16.5">
      <c r="A93" s="520" t="s">
        <v>150</v>
      </c>
      <c r="B93" s="72" t="s">
        <v>524</v>
      </c>
      <c r="C93" s="32" t="s">
        <v>28</v>
      </c>
      <c r="D93" s="32" t="s">
        <v>26</v>
      </c>
      <c r="E93" s="56"/>
      <c r="F93" s="32"/>
      <c r="G93" s="94">
        <f>G94</f>
        <v>199606602.91</v>
      </c>
      <c r="H93" s="94">
        <f>H94</f>
        <v>51650932.83</v>
      </c>
      <c r="I93" s="398">
        <f t="shared" si="7"/>
        <v>25.876364848155212</v>
      </c>
    </row>
    <row r="94" spans="1:9" ht="18.75" customHeight="1">
      <c r="A94" s="520" t="s">
        <v>625</v>
      </c>
      <c r="B94" s="72" t="s">
        <v>524</v>
      </c>
      <c r="C94" s="32" t="s">
        <v>28</v>
      </c>
      <c r="D94" s="32" t="s">
        <v>26</v>
      </c>
      <c r="E94" s="56" t="s">
        <v>536</v>
      </c>
      <c r="F94" s="32"/>
      <c r="G94" s="94">
        <f>G95+G101+G103+G106+G111+G117+G122</f>
        <v>199606602.91</v>
      </c>
      <c r="H94" s="94">
        <f>H95+H103+H106+H111+H117+H122</f>
        <v>51650932.83</v>
      </c>
      <c r="I94" s="398">
        <f t="shared" si="7"/>
        <v>25.876364848155212</v>
      </c>
    </row>
    <row r="95" spans="1:9" ht="33" customHeight="1">
      <c r="A95" s="524" t="s">
        <v>436</v>
      </c>
      <c r="B95" s="73" t="s">
        <v>524</v>
      </c>
      <c r="C95" s="29" t="s">
        <v>28</v>
      </c>
      <c r="D95" s="29" t="s">
        <v>26</v>
      </c>
      <c r="E95" s="38" t="s">
        <v>537</v>
      </c>
      <c r="F95" s="29"/>
      <c r="G95" s="93">
        <f>G96</f>
        <v>5976900</v>
      </c>
      <c r="H95" s="93">
        <f>H96</f>
        <v>3124485.9</v>
      </c>
      <c r="I95" s="398">
        <f t="shared" si="7"/>
        <v>52.27602770667068</v>
      </c>
    </row>
    <row r="96" spans="1:9" ht="50.25">
      <c r="A96" s="524" t="s">
        <v>286</v>
      </c>
      <c r="B96" s="73" t="s">
        <v>524</v>
      </c>
      <c r="C96" s="29" t="s">
        <v>28</v>
      </c>
      <c r="D96" s="29" t="s">
        <v>26</v>
      </c>
      <c r="E96" s="38" t="s">
        <v>538</v>
      </c>
      <c r="F96" s="29"/>
      <c r="G96" s="93">
        <f>G97+G98</f>
        <v>5976900</v>
      </c>
      <c r="H96" s="93">
        <f>H97+H98</f>
        <v>3124485.9</v>
      </c>
      <c r="I96" s="398">
        <f t="shared" si="7"/>
        <v>52.27602770667068</v>
      </c>
    </row>
    <row r="97" spans="1:9" ht="50.25">
      <c r="A97" s="524" t="s">
        <v>256</v>
      </c>
      <c r="B97" s="73" t="s">
        <v>524</v>
      </c>
      <c r="C97" s="29" t="s">
        <v>28</v>
      </c>
      <c r="D97" s="29" t="s">
        <v>26</v>
      </c>
      <c r="E97" s="38" t="s">
        <v>538</v>
      </c>
      <c r="F97" s="29">
        <v>240</v>
      </c>
      <c r="G97" s="93">
        <v>5111900</v>
      </c>
      <c r="H97" s="93">
        <v>2259485.9</v>
      </c>
      <c r="I97" s="398">
        <f t="shared" si="7"/>
        <v>44.20051057336802</v>
      </c>
    </row>
    <row r="98" spans="1:9" ht="53.25" customHeight="1">
      <c r="A98" s="524" t="s">
        <v>286</v>
      </c>
      <c r="B98" s="73" t="s">
        <v>524</v>
      </c>
      <c r="C98" s="29" t="s">
        <v>28</v>
      </c>
      <c r="D98" s="29" t="s">
        <v>26</v>
      </c>
      <c r="E98" s="38" t="s">
        <v>538</v>
      </c>
      <c r="F98" s="397"/>
      <c r="G98" s="421">
        <f>G99</f>
        <v>865000</v>
      </c>
      <c r="H98" s="421">
        <f>H99</f>
        <v>865000</v>
      </c>
      <c r="I98" s="398">
        <f t="shared" si="7"/>
        <v>100</v>
      </c>
    </row>
    <row r="99" spans="1:9" ht="53.25" customHeight="1">
      <c r="A99" s="525" t="s">
        <v>682</v>
      </c>
      <c r="B99" s="73" t="s">
        <v>524</v>
      </c>
      <c r="C99" s="29" t="s">
        <v>28</v>
      </c>
      <c r="D99" s="29" t="s">
        <v>26</v>
      </c>
      <c r="E99" s="38" t="s">
        <v>538</v>
      </c>
      <c r="F99" s="397"/>
      <c r="G99" s="421">
        <f>G100</f>
        <v>865000</v>
      </c>
      <c r="H99" s="421">
        <f>H100</f>
        <v>865000</v>
      </c>
      <c r="I99" s="398">
        <f t="shared" si="7"/>
        <v>100</v>
      </c>
    </row>
    <row r="100" spans="1:9" ht="39.75" customHeight="1">
      <c r="A100" s="522" t="s">
        <v>666</v>
      </c>
      <c r="B100" s="73" t="s">
        <v>524</v>
      </c>
      <c r="C100" s="29" t="s">
        <v>28</v>
      </c>
      <c r="D100" s="29" t="s">
        <v>26</v>
      </c>
      <c r="E100" s="38" t="s">
        <v>538</v>
      </c>
      <c r="F100" s="397" t="s">
        <v>658</v>
      </c>
      <c r="G100" s="421">
        <v>865000</v>
      </c>
      <c r="H100" s="93">
        <v>865000</v>
      </c>
      <c r="I100" s="398">
        <f t="shared" si="7"/>
        <v>100</v>
      </c>
    </row>
    <row r="101" spans="1:9" ht="66.75" customHeight="1">
      <c r="A101" s="81" t="s">
        <v>785</v>
      </c>
      <c r="B101" s="73" t="s">
        <v>524</v>
      </c>
      <c r="C101" s="29" t="s">
        <v>28</v>
      </c>
      <c r="D101" s="29" t="s">
        <v>26</v>
      </c>
      <c r="E101" s="38" t="s">
        <v>784</v>
      </c>
      <c r="F101" s="397"/>
      <c r="G101" s="421">
        <f>G102</f>
        <v>9552341.91</v>
      </c>
      <c r="H101" s="93">
        <v>0</v>
      </c>
      <c r="I101" s="398">
        <v>0</v>
      </c>
    </row>
    <row r="102" spans="1:9" ht="39.75" customHeight="1">
      <c r="A102" s="524" t="s">
        <v>256</v>
      </c>
      <c r="B102" s="73" t="s">
        <v>524</v>
      </c>
      <c r="C102" s="29" t="s">
        <v>28</v>
      </c>
      <c r="D102" s="29" t="s">
        <v>26</v>
      </c>
      <c r="E102" s="38" t="s">
        <v>784</v>
      </c>
      <c r="F102" s="397" t="s">
        <v>257</v>
      </c>
      <c r="G102" s="421">
        <v>9552341.91</v>
      </c>
      <c r="H102" s="93">
        <v>0</v>
      </c>
      <c r="I102" s="398">
        <v>0</v>
      </c>
    </row>
    <row r="103" spans="1:9" ht="23.25" customHeight="1">
      <c r="A103" s="521" t="s">
        <v>609</v>
      </c>
      <c r="B103" s="72" t="s">
        <v>524</v>
      </c>
      <c r="C103" s="32" t="s">
        <v>28</v>
      </c>
      <c r="D103" s="32" t="s">
        <v>26</v>
      </c>
      <c r="E103" s="95" t="s">
        <v>612</v>
      </c>
      <c r="F103" s="95"/>
      <c r="G103" s="426">
        <f>G104</f>
        <v>8672000</v>
      </c>
      <c r="H103" s="426">
        <f>H104</f>
        <v>8506399.92</v>
      </c>
      <c r="I103" s="398">
        <f t="shared" si="7"/>
        <v>98.09040498154981</v>
      </c>
    </row>
    <row r="104" spans="1:9" ht="39" customHeight="1">
      <c r="A104" s="522" t="s">
        <v>610</v>
      </c>
      <c r="B104" s="73" t="s">
        <v>524</v>
      </c>
      <c r="C104" s="29" t="s">
        <v>28</v>
      </c>
      <c r="D104" s="29" t="s">
        <v>26</v>
      </c>
      <c r="E104" s="397" t="s">
        <v>611</v>
      </c>
      <c r="F104" s="461"/>
      <c r="G104" s="421">
        <f>G105</f>
        <v>8672000</v>
      </c>
      <c r="H104" s="421">
        <f>H105</f>
        <v>8506399.92</v>
      </c>
      <c r="I104" s="398">
        <f t="shared" si="7"/>
        <v>98.09040498154981</v>
      </c>
    </row>
    <row r="105" spans="1:10" ht="35.25" customHeight="1">
      <c r="A105" s="524" t="s">
        <v>256</v>
      </c>
      <c r="B105" s="73" t="s">
        <v>524</v>
      </c>
      <c r="C105" s="29" t="s">
        <v>28</v>
      </c>
      <c r="D105" s="29" t="s">
        <v>26</v>
      </c>
      <c r="E105" s="397" t="s">
        <v>611</v>
      </c>
      <c r="F105" s="397" t="s">
        <v>257</v>
      </c>
      <c r="G105" s="421">
        <v>8672000</v>
      </c>
      <c r="H105" s="421">
        <v>8506399.92</v>
      </c>
      <c r="I105" s="398">
        <f t="shared" si="7"/>
        <v>98.09040498154981</v>
      </c>
      <c r="J105" s="407"/>
    </row>
    <row r="106" spans="1:9" ht="23.25" customHeight="1">
      <c r="A106" s="520" t="s">
        <v>625</v>
      </c>
      <c r="B106" s="72" t="s">
        <v>524</v>
      </c>
      <c r="C106" s="32" t="s">
        <v>28</v>
      </c>
      <c r="D106" s="32" t="s">
        <v>26</v>
      </c>
      <c r="E106" s="56" t="s">
        <v>536</v>
      </c>
      <c r="F106" s="95"/>
      <c r="G106" s="426">
        <f>G107+G109</f>
        <v>10101015</v>
      </c>
      <c r="H106" s="426">
        <f>H107+H109</f>
        <v>1633267</v>
      </c>
      <c r="I106" s="398">
        <f t="shared" si="7"/>
        <v>16.169335457872304</v>
      </c>
    </row>
    <row r="107" spans="1:9" ht="99" customHeight="1">
      <c r="A107" s="450" t="s">
        <v>700</v>
      </c>
      <c r="B107" s="73" t="s">
        <v>524</v>
      </c>
      <c r="C107" s="29" t="s">
        <v>28</v>
      </c>
      <c r="D107" s="29" t="s">
        <v>26</v>
      </c>
      <c r="E107" s="397" t="s">
        <v>645</v>
      </c>
      <c r="F107" s="397"/>
      <c r="G107" s="421">
        <f>G108</f>
        <v>10000000</v>
      </c>
      <c r="H107" s="421">
        <f>H108</f>
        <v>1616933</v>
      </c>
      <c r="I107" s="398">
        <f t="shared" si="7"/>
        <v>16.16933</v>
      </c>
    </row>
    <row r="108" spans="1:9" ht="36.75" customHeight="1">
      <c r="A108" s="524" t="s">
        <v>256</v>
      </c>
      <c r="B108" s="73" t="s">
        <v>524</v>
      </c>
      <c r="C108" s="29" t="s">
        <v>28</v>
      </c>
      <c r="D108" s="29" t="s">
        <v>26</v>
      </c>
      <c r="E108" s="397" t="s">
        <v>645</v>
      </c>
      <c r="F108" s="397" t="s">
        <v>257</v>
      </c>
      <c r="G108" s="421">
        <v>10000000</v>
      </c>
      <c r="H108" s="93">
        <v>1616933</v>
      </c>
      <c r="I108" s="398">
        <f t="shared" si="7"/>
        <v>16.16933</v>
      </c>
    </row>
    <row r="109" spans="1:14" ht="94.5" customHeight="1">
      <c r="A109" s="450" t="s">
        <v>700</v>
      </c>
      <c r="B109" s="73" t="s">
        <v>524</v>
      </c>
      <c r="C109" s="29" t="s">
        <v>28</v>
      </c>
      <c r="D109" s="29" t="s">
        <v>26</v>
      </c>
      <c r="E109" s="397" t="s">
        <v>655</v>
      </c>
      <c r="F109" s="397"/>
      <c r="G109" s="421">
        <f>G110</f>
        <v>101015</v>
      </c>
      <c r="H109" s="421">
        <f>H110</f>
        <v>16334</v>
      </c>
      <c r="I109" s="398">
        <f t="shared" si="7"/>
        <v>16.16987576102559</v>
      </c>
      <c r="N109" s="474"/>
    </row>
    <row r="110" spans="1:9" ht="35.25" customHeight="1">
      <c r="A110" s="524" t="s">
        <v>256</v>
      </c>
      <c r="B110" s="73" t="s">
        <v>524</v>
      </c>
      <c r="C110" s="29" t="s">
        <v>28</v>
      </c>
      <c r="D110" s="29" t="s">
        <v>26</v>
      </c>
      <c r="E110" s="397" t="s">
        <v>655</v>
      </c>
      <c r="F110" s="397" t="s">
        <v>257</v>
      </c>
      <c r="G110" s="421">
        <v>101015</v>
      </c>
      <c r="H110" s="93">
        <v>16334</v>
      </c>
      <c r="I110" s="398">
        <f t="shared" si="7"/>
        <v>16.16987576102559</v>
      </c>
    </row>
    <row r="111" spans="1:9" ht="21" customHeight="1">
      <c r="A111" s="520" t="s">
        <v>625</v>
      </c>
      <c r="B111" s="73" t="s">
        <v>524</v>
      </c>
      <c r="C111" s="29" t="s">
        <v>28</v>
      </c>
      <c r="D111" s="29" t="s">
        <v>26</v>
      </c>
      <c r="E111" s="397"/>
      <c r="F111" s="397"/>
      <c r="G111" s="421">
        <f>G112</f>
        <v>118282829</v>
      </c>
      <c r="H111" s="421">
        <f>H112</f>
        <v>0</v>
      </c>
      <c r="I111" s="398">
        <f t="shared" si="7"/>
        <v>0</v>
      </c>
    </row>
    <row r="112" spans="1:9" ht="51" customHeight="1">
      <c r="A112" s="524" t="s">
        <v>701</v>
      </c>
      <c r="B112" s="73" t="s">
        <v>524</v>
      </c>
      <c r="C112" s="29" t="s">
        <v>28</v>
      </c>
      <c r="D112" s="29" t="s">
        <v>26</v>
      </c>
      <c r="E112" s="397" t="s">
        <v>695</v>
      </c>
      <c r="F112" s="397"/>
      <c r="G112" s="421">
        <f>G113+G115</f>
        <v>118282829</v>
      </c>
      <c r="H112" s="421">
        <f>H113+H115</f>
        <v>0</v>
      </c>
      <c r="I112" s="398">
        <f t="shared" si="7"/>
        <v>0</v>
      </c>
    </row>
    <row r="113" spans="1:9" ht="51" customHeight="1">
      <c r="A113" s="525" t="s">
        <v>682</v>
      </c>
      <c r="B113" s="73" t="s">
        <v>524</v>
      </c>
      <c r="C113" s="29" t="s">
        <v>28</v>
      </c>
      <c r="D113" s="29" t="s">
        <v>26</v>
      </c>
      <c r="E113" s="397" t="s">
        <v>695</v>
      </c>
      <c r="F113" s="397"/>
      <c r="G113" s="421">
        <f>G114</f>
        <v>117100000</v>
      </c>
      <c r="H113" s="421">
        <f>H114</f>
        <v>0</v>
      </c>
      <c r="I113" s="398">
        <f t="shared" si="7"/>
        <v>0</v>
      </c>
    </row>
    <row r="114" spans="1:9" ht="37.5" customHeight="1">
      <c r="A114" s="522" t="s">
        <v>666</v>
      </c>
      <c r="B114" s="435" t="s">
        <v>524</v>
      </c>
      <c r="C114" s="397" t="s">
        <v>28</v>
      </c>
      <c r="D114" s="397" t="s">
        <v>26</v>
      </c>
      <c r="E114" s="397" t="s">
        <v>695</v>
      </c>
      <c r="F114" s="397" t="s">
        <v>658</v>
      </c>
      <c r="G114" s="421">
        <v>117100000</v>
      </c>
      <c r="H114" s="93">
        <v>0</v>
      </c>
      <c r="I114" s="398">
        <f t="shared" si="7"/>
        <v>0</v>
      </c>
    </row>
    <row r="115" spans="1:9" ht="55.5" customHeight="1">
      <c r="A115" s="525" t="s">
        <v>682</v>
      </c>
      <c r="B115" s="435" t="s">
        <v>524</v>
      </c>
      <c r="C115" s="397" t="s">
        <v>28</v>
      </c>
      <c r="D115" s="397" t="s">
        <v>26</v>
      </c>
      <c r="E115" s="397" t="s">
        <v>696</v>
      </c>
      <c r="F115" s="397"/>
      <c r="G115" s="421">
        <f>G116</f>
        <v>1182829</v>
      </c>
      <c r="H115" s="421">
        <f>H116</f>
        <v>0</v>
      </c>
      <c r="I115" s="398">
        <f t="shared" si="7"/>
        <v>0</v>
      </c>
    </row>
    <row r="116" spans="1:9" ht="45" customHeight="1">
      <c r="A116" s="522" t="s">
        <v>666</v>
      </c>
      <c r="B116" s="435" t="s">
        <v>524</v>
      </c>
      <c r="C116" s="397" t="s">
        <v>28</v>
      </c>
      <c r="D116" s="397" t="s">
        <v>26</v>
      </c>
      <c r="E116" s="397" t="s">
        <v>696</v>
      </c>
      <c r="F116" s="397" t="s">
        <v>658</v>
      </c>
      <c r="G116" s="421">
        <v>1182829</v>
      </c>
      <c r="H116" s="93">
        <v>0</v>
      </c>
      <c r="I116" s="398">
        <f t="shared" si="7"/>
        <v>0</v>
      </c>
    </row>
    <row r="117" spans="1:9" ht="24" customHeight="1">
      <c r="A117" s="520" t="s">
        <v>625</v>
      </c>
      <c r="B117" s="435" t="s">
        <v>524</v>
      </c>
      <c r="C117" s="397" t="s">
        <v>28</v>
      </c>
      <c r="D117" s="397" t="s">
        <v>26</v>
      </c>
      <c r="E117" s="397"/>
      <c r="F117" s="397"/>
      <c r="G117" s="421">
        <f>G118+G120</f>
        <v>5050517</v>
      </c>
      <c r="H117" s="421">
        <f>H118+H120</f>
        <v>3300000</v>
      </c>
      <c r="I117" s="398">
        <f t="shared" si="7"/>
        <v>65.33984540592577</v>
      </c>
    </row>
    <row r="118" spans="1:14" ht="54.75" customHeight="1">
      <c r="A118" s="522" t="s">
        <v>698</v>
      </c>
      <c r="B118" s="435" t="s">
        <v>524</v>
      </c>
      <c r="C118" s="397" t="s">
        <v>28</v>
      </c>
      <c r="D118" s="397" t="s">
        <v>26</v>
      </c>
      <c r="E118" s="397" t="s">
        <v>697</v>
      </c>
      <c r="F118" s="397"/>
      <c r="G118" s="421">
        <f>G119</f>
        <v>5000000</v>
      </c>
      <c r="H118" s="421">
        <f>H119</f>
        <v>3267000</v>
      </c>
      <c r="I118" s="398">
        <f t="shared" si="7"/>
        <v>65.34</v>
      </c>
      <c r="N118" s="477"/>
    </row>
    <row r="119" spans="1:9" ht="34.5" customHeight="1">
      <c r="A119" s="524" t="s">
        <v>256</v>
      </c>
      <c r="B119" s="435" t="s">
        <v>524</v>
      </c>
      <c r="C119" s="397" t="s">
        <v>28</v>
      </c>
      <c r="D119" s="397" t="s">
        <v>26</v>
      </c>
      <c r="E119" s="397" t="s">
        <v>697</v>
      </c>
      <c r="F119" s="397" t="s">
        <v>257</v>
      </c>
      <c r="G119" s="421">
        <v>5000000</v>
      </c>
      <c r="H119" s="93">
        <v>3267000</v>
      </c>
      <c r="I119" s="398">
        <f t="shared" si="7"/>
        <v>65.34</v>
      </c>
    </row>
    <row r="120" spans="1:9" ht="54" customHeight="1">
      <c r="A120" s="522" t="s">
        <v>698</v>
      </c>
      <c r="B120" s="435" t="s">
        <v>524</v>
      </c>
      <c r="C120" s="397" t="s">
        <v>28</v>
      </c>
      <c r="D120" s="397" t="s">
        <v>26</v>
      </c>
      <c r="E120" s="397" t="s">
        <v>702</v>
      </c>
      <c r="F120" s="397"/>
      <c r="G120" s="421">
        <f>G121</f>
        <v>50517</v>
      </c>
      <c r="H120" s="421">
        <f>H121</f>
        <v>33000</v>
      </c>
      <c r="I120" s="398">
        <f t="shared" si="7"/>
        <v>65.32454421283924</v>
      </c>
    </row>
    <row r="121" spans="1:9" ht="34.5" customHeight="1">
      <c r="A121" s="524" t="s">
        <v>256</v>
      </c>
      <c r="B121" s="435" t="s">
        <v>524</v>
      </c>
      <c r="C121" s="397" t="s">
        <v>28</v>
      </c>
      <c r="D121" s="397" t="s">
        <v>26</v>
      </c>
      <c r="E121" s="397" t="s">
        <v>702</v>
      </c>
      <c r="F121" s="397" t="s">
        <v>257</v>
      </c>
      <c r="G121" s="421">
        <v>50517</v>
      </c>
      <c r="H121" s="93">
        <v>33000</v>
      </c>
      <c r="I121" s="398">
        <f t="shared" si="7"/>
        <v>65.32454421283924</v>
      </c>
    </row>
    <row r="122" spans="1:9" ht="49.5" customHeight="1">
      <c r="A122" s="526" t="s">
        <v>661</v>
      </c>
      <c r="B122" s="435" t="s">
        <v>524</v>
      </c>
      <c r="C122" s="397" t="s">
        <v>28</v>
      </c>
      <c r="D122" s="397" t="s">
        <v>26</v>
      </c>
      <c r="E122" s="397"/>
      <c r="F122" s="397"/>
      <c r="G122" s="421">
        <f>G123</f>
        <v>41971000</v>
      </c>
      <c r="H122" s="421">
        <f>H123</f>
        <v>35086780.01</v>
      </c>
      <c r="I122" s="398">
        <f t="shared" si="7"/>
        <v>83.59767460865837</v>
      </c>
    </row>
    <row r="123" spans="1:9" ht="57" customHeight="1">
      <c r="A123" s="522" t="s">
        <v>714</v>
      </c>
      <c r="B123" s="435" t="s">
        <v>524</v>
      </c>
      <c r="C123" s="397" t="s">
        <v>28</v>
      </c>
      <c r="D123" s="397" t="s">
        <v>26</v>
      </c>
      <c r="E123" s="397" t="s">
        <v>713</v>
      </c>
      <c r="F123" s="397"/>
      <c r="G123" s="421">
        <f>G124</f>
        <v>41971000</v>
      </c>
      <c r="H123" s="421">
        <f>H124</f>
        <v>35086780.01</v>
      </c>
      <c r="I123" s="398">
        <f t="shared" si="7"/>
        <v>83.59767460865837</v>
      </c>
    </row>
    <row r="124" spans="1:9" ht="34.5" customHeight="1">
      <c r="A124" s="522" t="s">
        <v>256</v>
      </c>
      <c r="B124" s="435" t="s">
        <v>524</v>
      </c>
      <c r="C124" s="397" t="s">
        <v>28</v>
      </c>
      <c r="D124" s="397" t="s">
        <v>26</v>
      </c>
      <c r="E124" s="397" t="s">
        <v>713</v>
      </c>
      <c r="F124" s="397" t="s">
        <v>257</v>
      </c>
      <c r="G124" s="421">
        <v>41971000</v>
      </c>
      <c r="H124" s="93">
        <v>35086780.01</v>
      </c>
      <c r="I124" s="398">
        <f t="shared" si="7"/>
        <v>83.59767460865837</v>
      </c>
    </row>
    <row r="125" spans="1:9" ht="18.75" customHeight="1">
      <c r="A125" s="520" t="s">
        <v>36</v>
      </c>
      <c r="B125" s="75" t="s">
        <v>524</v>
      </c>
      <c r="C125" s="32" t="s">
        <v>28</v>
      </c>
      <c r="D125" s="32" t="s">
        <v>62</v>
      </c>
      <c r="E125" s="56"/>
      <c r="F125" s="32"/>
      <c r="G125" s="94">
        <f>G126+G131</f>
        <v>3512930</v>
      </c>
      <c r="H125" s="94">
        <f>H126+H131</f>
        <v>2174310.37</v>
      </c>
      <c r="I125" s="398">
        <f t="shared" si="7"/>
        <v>61.89449747077226</v>
      </c>
    </row>
    <row r="126" spans="1:14" s="102" customFormat="1" ht="35.25" customHeight="1">
      <c r="A126" s="521" t="s">
        <v>626</v>
      </c>
      <c r="B126" s="75" t="s">
        <v>524</v>
      </c>
      <c r="C126" s="32" t="s">
        <v>28</v>
      </c>
      <c r="D126" s="32" t="s">
        <v>62</v>
      </c>
      <c r="E126" s="366" t="s">
        <v>539</v>
      </c>
      <c r="F126" s="220"/>
      <c r="G126" s="118">
        <f aca="true" t="shared" si="8" ref="G126:H128">G127</f>
        <v>13500</v>
      </c>
      <c r="H126" s="118">
        <f t="shared" si="8"/>
        <v>0</v>
      </c>
      <c r="I126" s="398">
        <f t="shared" si="7"/>
        <v>0</v>
      </c>
      <c r="N126"/>
    </row>
    <row r="127" spans="1:9" s="102" customFormat="1" ht="19.5" customHeight="1">
      <c r="A127" s="522" t="s">
        <v>387</v>
      </c>
      <c r="B127" s="76" t="s">
        <v>524</v>
      </c>
      <c r="C127" s="29" t="s">
        <v>28</v>
      </c>
      <c r="D127" s="29" t="s">
        <v>62</v>
      </c>
      <c r="E127" s="277" t="s">
        <v>540</v>
      </c>
      <c r="F127" s="220"/>
      <c r="G127" s="184">
        <f t="shared" si="8"/>
        <v>13500</v>
      </c>
      <c r="H127" s="184">
        <f t="shared" si="8"/>
        <v>0</v>
      </c>
      <c r="I127" s="398">
        <f t="shared" si="7"/>
        <v>0</v>
      </c>
    </row>
    <row r="128" spans="1:9" s="102" customFormat="1" ht="36" customHeight="1">
      <c r="A128" s="527" t="s">
        <v>361</v>
      </c>
      <c r="B128" s="76" t="s">
        <v>524</v>
      </c>
      <c r="C128" s="29" t="s">
        <v>28</v>
      </c>
      <c r="D128" s="29" t="s">
        <v>62</v>
      </c>
      <c r="E128" s="277" t="s">
        <v>541</v>
      </c>
      <c r="F128" s="220"/>
      <c r="G128" s="184">
        <f t="shared" si="8"/>
        <v>13500</v>
      </c>
      <c r="H128" s="184">
        <f t="shared" si="8"/>
        <v>0</v>
      </c>
      <c r="I128" s="398">
        <f aca="true" t="shared" si="9" ref="I128:I177">H128*100/G128</f>
        <v>0</v>
      </c>
    </row>
    <row r="129" spans="1:9" s="102" customFormat="1" ht="34.5" customHeight="1">
      <c r="A129" s="522" t="s">
        <v>256</v>
      </c>
      <c r="B129" s="76" t="s">
        <v>524</v>
      </c>
      <c r="C129" s="29" t="s">
        <v>28</v>
      </c>
      <c r="D129" s="29" t="s">
        <v>62</v>
      </c>
      <c r="E129" s="277" t="s">
        <v>541</v>
      </c>
      <c r="F129" s="220">
        <v>240</v>
      </c>
      <c r="G129" s="184">
        <v>13500</v>
      </c>
      <c r="H129" s="184">
        <v>0</v>
      </c>
      <c r="I129" s="398">
        <f t="shared" si="9"/>
        <v>0</v>
      </c>
    </row>
    <row r="130" spans="1:9" s="102" customFormat="1" ht="22.5" customHeight="1">
      <c r="A130" s="521" t="s">
        <v>36</v>
      </c>
      <c r="B130" s="75" t="s">
        <v>524</v>
      </c>
      <c r="C130" s="32" t="s">
        <v>28</v>
      </c>
      <c r="D130" s="32" t="s">
        <v>62</v>
      </c>
      <c r="E130" s="237"/>
      <c r="F130" s="242"/>
      <c r="G130" s="118">
        <f aca="true" t="shared" si="10" ref="G130:H132">G131</f>
        <v>3499430</v>
      </c>
      <c r="H130" s="118">
        <f t="shared" si="10"/>
        <v>2174310.37</v>
      </c>
      <c r="I130" s="398">
        <f t="shared" si="9"/>
        <v>62.13327227577062</v>
      </c>
    </row>
    <row r="131" spans="1:9" s="102" customFormat="1" ht="54.75" customHeight="1">
      <c r="A131" s="521" t="s">
        <v>588</v>
      </c>
      <c r="B131" s="75" t="s">
        <v>524</v>
      </c>
      <c r="C131" s="32" t="s">
        <v>28</v>
      </c>
      <c r="D131" s="32" t="s">
        <v>62</v>
      </c>
      <c r="E131" s="56" t="s">
        <v>336</v>
      </c>
      <c r="F131" s="242"/>
      <c r="G131" s="118">
        <f t="shared" si="10"/>
        <v>3499430</v>
      </c>
      <c r="H131" s="118">
        <f t="shared" si="10"/>
        <v>2174310.37</v>
      </c>
      <c r="I131" s="398">
        <f t="shared" si="9"/>
        <v>62.13327227577062</v>
      </c>
    </row>
    <row r="132" spans="1:9" s="102" customFormat="1" ht="19.5" customHeight="1">
      <c r="A132" s="522" t="s">
        <v>100</v>
      </c>
      <c r="B132" s="76" t="s">
        <v>524</v>
      </c>
      <c r="C132" s="29" t="s">
        <v>28</v>
      </c>
      <c r="D132" s="29" t="s">
        <v>62</v>
      </c>
      <c r="E132" s="38" t="s">
        <v>348</v>
      </c>
      <c r="F132" s="220"/>
      <c r="G132" s="184">
        <f t="shared" si="10"/>
        <v>3499430</v>
      </c>
      <c r="H132" s="184">
        <f t="shared" si="10"/>
        <v>2174310.37</v>
      </c>
      <c r="I132" s="398">
        <f t="shared" si="9"/>
        <v>62.13327227577062</v>
      </c>
    </row>
    <row r="133" spans="1:9" s="102" customFormat="1" ht="30" customHeight="1">
      <c r="A133" s="244" t="s">
        <v>581</v>
      </c>
      <c r="B133" s="76" t="s">
        <v>524</v>
      </c>
      <c r="C133" s="29" t="s">
        <v>28</v>
      </c>
      <c r="D133" s="29" t="s">
        <v>62</v>
      </c>
      <c r="E133" s="38" t="s">
        <v>526</v>
      </c>
      <c r="F133" s="220"/>
      <c r="G133" s="184">
        <f>G134+G135+G136</f>
        <v>3499430</v>
      </c>
      <c r="H133" s="184">
        <f>H134+H135+H136</f>
        <v>2174310.37</v>
      </c>
      <c r="I133" s="398">
        <f t="shared" si="9"/>
        <v>62.13327227577062</v>
      </c>
    </row>
    <row r="134" spans="1:9" s="102" customFormat="1" ht="22.5" customHeight="1">
      <c r="A134" s="522" t="s">
        <v>253</v>
      </c>
      <c r="B134" s="76" t="s">
        <v>524</v>
      </c>
      <c r="C134" s="29" t="s">
        <v>28</v>
      </c>
      <c r="D134" s="29" t="s">
        <v>62</v>
      </c>
      <c r="E134" s="38" t="s">
        <v>526</v>
      </c>
      <c r="F134" s="220">
        <v>120</v>
      </c>
      <c r="G134" s="398">
        <v>3248430</v>
      </c>
      <c r="H134" s="184">
        <v>2071144.13</v>
      </c>
      <c r="I134" s="398">
        <f t="shared" si="9"/>
        <v>63.758311861422285</v>
      </c>
    </row>
    <row r="135" spans="1:9" s="102" customFormat="1" ht="33" customHeight="1">
      <c r="A135" s="527" t="s">
        <v>256</v>
      </c>
      <c r="B135" s="76" t="s">
        <v>524</v>
      </c>
      <c r="C135" s="29" t="s">
        <v>28</v>
      </c>
      <c r="D135" s="29" t="s">
        <v>62</v>
      </c>
      <c r="E135" s="38" t="s">
        <v>526</v>
      </c>
      <c r="F135" s="220">
        <v>240</v>
      </c>
      <c r="G135" s="398">
        <v>250000</v>
      </c>
      <c r="H135" s="184">
        <v>102366.24</v>
      </c>
      <c r="I135" s="398">
        <f t="shared" si="9"/>
        <v>40.946496</v>
      </c>
    </row>
    <row r="136" spans="1:9" s="102" customFormat="1" ht="20.25" customHeight="1">
      <c r="A136" s="527" t="s">
        <v>258</v>
      </c>
      <c r="B136" s="76" t="s">
        <v>524</v>
      </c>
      <c r="C136" s="29" t="s">
        <v>28</v>
      </c>
      <c r="D136" s="29" t="s">
        <v>62</v>
      </c>
      <c r="E136" s="38" t="s">
        <v>526</v>
      </c>
      <c r="F136" s="220">
        <v>850</v>
      </c>
      <c r="G136" s="398">
        <v>1000</v>
      </c>
      <c r="H136" s="184">
        <v>800</v>
      </c>
      <c r="I136" s="398">
        <f t="shared" si="9"/>
        <v>80</v>
      </c>
    </row>
    <row r="137" spans="1:14" s="1" customFormat="1" ht="21" customHeight="1">
      <c r="A137" s="521" t="s">
        <v>103</v>
      </c>
      <c r="B137" s="408" t="s">
        <v>524</v>
      </c>
      <c r="C137" s="95" t="s">
        <v>29</v>
      </c>
      <c r="D137" s="95"/>
      <c r="E137" s="95"/>
      <c r="F137" s="95"/>
      <c r="G137" s="97">
        <f>G138+G144+G148</f>
        <v>14202566.18</v>
      </c>
      <c r="H137" s="97">
        <f>H138+H144+H148</f>
        <v>5861398.95</v>
      </c>
      <c r="I137" s="398">
        <f t="shared" si="9"/>
        <v>41.2699992079882</v>
      </c>
      <c r="N137" s="102"/>
    </row>
    <row r="138" spans="1:9" s="1" customFormat="1" ht="20.25" customHeight="1">
      <c r="A138" s="521" t="s">
        <v>104</v>
      </c>
      <c r="B138" s="408" t="s">
        <v>524</v>
      </c>
      <c r="C138" s="95" t="s">
        <v>29</v>
      </c>
      <c r="D138" s="95" t="s">
        <v>25</v>
      </c>
      <c r="E138" s="460"/>
      <c r="F138" s="95"/>
      <c r="G138" s="97">
        <f aca="true" t="shared" si="11" ref="G138:H141">G139</f>
        <v>1387.8</v>
      </c>
      <c r="H138" s="97">
        <f t="shared" si="11"/>
        <v>0</v>
      </c>
      <c r="I138" s="398">
        <f t="shared" si="9"/>
        <v>0</v>
      </c>
    </row>
    <row r="139" spans="1:9" s="1" customFormat="1" ht="37.5" customHeight="1">
      <c r="A139" s="528" t="s">
        <v>710</v>
      </c>
      <c r="B139" s="408" t="s">
        <v>524</v>
      </c>
      <c r="C139" s="95" t="s">
        <v>29</v>
      </c>
      <c r="D139" s="95" t="s">
        <v>25</v>
      </c>
      <c r="E139" s="460" t="s">
        <v>542</v>
      </c>
      <c r="F139" s="95"/>
      <c r="G139" s="97">
        <f t="shared" si="11"/>
        <v>1387.8</v>
      </c>
      <c r="H139" s="97">
        <f t="shared" si="11"/>
        <v>0</v>
      </c>
      <c r="I139" s="398">
        <f t="shared" si="9"/>
        <v>0</v>
      </c>
    </row>
    <row r="140" spans="1:9" s="1" customFormat="1" ht="35.25" customHeight="1">
      <c r="A140" s="529" t="s">
        <v>659</v>
      </c>
      <c r="B140" s="408" t="s">
        <v>524</v>
      </c>
      <c r="C140" s="95" t="s">
        <v>29</v>
      </c>
      <c r="D140" s="95" t="s">
        <v>25</v>
      </c>
      <c r="E140" s="460" t="s">
        <v>578</v>
      </c>
      <c r="F140" s="95"/>
      <c r="G140" s="97">
        <f t="shared" si="11"/>
        <v>1387.8</v>
      </c>
      <c r="H140" s="97">
        <f t="shared" si="11"/>
        <v>0</v>
      </c>
      <c r="I140" s="398">
        <f t="shared" si="9"/>
        <v>0</v>
      </c>
    </row>
    <row r="141" spans="1:9" s="1" customFormat="1" ht="52.5" customHeight="1">
      <c r="A141" s="525" t="s">
        <v>682</v>
      </c>
      <c r="B141" s="434" t="s">
        <v>524</v>
      </c>
      <c r="C141" s="397" t="s">
        <v>29</v>
      </c>
      <c r="D141" s="397" t="s">
        <v>25</v>
      </c>
      <c r="E141" s="466" t="s">
        <v>709</v>
      </c>
      <c r="F141" s="397"/>
      <c r="G141" s="398">
        <f t="shared" si="11"/>
        <v>1387.8</v>
      </c>
      <c r="H141" s="398">
        <f t="shared" si="11"/>
        <v>0</v>
      </c>
      <c r="I141" s="398">
        <f t="shared" si="9"/>
        <v>0</v>
      </c>
    </row>
    <row r="142" spans="1:10" s="1" customFormat="1" ht="37.5" customHeight="1">
      <c r="A142" s="522" t="s">
        <v>666</v>
      </c>
      <c r="B142" s="434" t="s">
        <v>524</v>
      </c>
      <c r="C142" s="397" t="s">
        <v>29</v>
      </c>
      <c r="D142" s="397" t="s">
        <v>25</v>
      </c>
      <c r="E142" s="466" t="s">
        <v>709</v>
      </c>
      <c r="F142" s="397" t="s">
        <v>658</v>
      </c>
      <c r="G142" s="398">
        <v>1387.8</v>
      </c>
      <c r="H142" s="184">
        <v>0</v>
      </c>
      <c r="I142" s="398">
        <f t="shared" si="9"/>
        <v>0</v>
      </c>
      <c r="J142" s="23"/>
    </row>
    <row r="143" spans="1:10" s="1" customFormat="1" ht="21" customHeight="1">
      <c r="A143" s="530" t="s">
        <v>105</v>
      </c>
      <c r="B143" s="434" t="s">
        <v>524</v>
      </c>
      <c r="C143" s="397" t="s">
        <v>29</v>
      </c>
      <c r="D143" s="397" t="s">
        <v>30</v>
      </c>
      <c r="E143" s="466"/>
      <c r="F143" s="397"/>
      <c r="G143" s="398">
        <f aca="true" t="shared" si="12" ref="G143:H146">G144</f>
        <v>21967.91</v>
      </c>
      <c r="H143" s="398">
        <f t="shared" si="12"/>
        <v>0</v>
      </c>
      <c r="I143" s="398">
        <f t="shared" si="9"/>
        <v>0</v>
      </c>
      <c r="J143" s="23"/>
    </row>
    <row r="144" spans="1:10" s="1" customFormat="1" ht="37.5" customHeight="1">
      <c r="A144" s="526" t="s">
        <v>661</v>
      </c>
      <c r="B144" s="434" t="s">
        <v>524</v>
      </c>
      <c r="C144" s="397" t="s">
        <v>29</v>
      </c>
      <c r="D144" s="397" t="s">
        <v>30</v>
      </c>
      <c r="E144" s="466" t="s">
        <v>669</v>
      </c>
      <c r="F144" s="397"/>
      <c r="G144" s="398">
        <f t="shared" si="12"/>
        <v>21967.91</v>
      </c>
      <c r="H144" s="398">
        <f t="shared" si="12"/>
        <v>0</v>
      </c>
      <c r="I144" s="398">
        <f t="shared" si="9"/>
        <v>0</v>
      </c>
      <c r="J144" s="23"/>
    </row>
    <row r="145" spans="1:10" s="1" customFormat="1" ht="54.75" customHeight="1">
      <c r="A145" s="531" t="s">
        <v>711</v>
      </c>
      <c r="B145" s="434" t="s">
        <v>524</v>
      </c>
      <c r="C145" s="397" t="s">
        <v>29</v>
      </c>
      <c r="D145" s="397" t="s">
        <v>30</v>
      </c>
      <c r="E145" s="466" t="s">
        <v>712</v>
      </c>
      <c r="F145" s="397"/>
      <c r="G145" s="398">
        <f t="shared" si="12"/>
        <v>21967.91</v>
      </c>
      <c r="H145" s="398">
        <f t="shared" si="12"/>
        <v>0</v>
      </c>
      <c r="I145" s="398">
        <f t="shared" si="9"/>
        <v>0</v>
      </c>
      <c r="J145" s="23"/>
    </row>
    <row r="146" spans="1:14" s="1" customFormat="1" ht="56.25" customHeight="1">
      <c r="A146" s="525" t="s">
        <v>682</v>
      </c>
      <c r="B146" s="434" t="s">
        <v>524</v>
      </c>
      <c r="C146" s="397" t="s">
        <v>29</v>
      </c>
      <c r="D146" s="397" t="s">
        <v>30</v>
      </c>
      <c r="E146" s="466" t="s">
        <v>687</v>
      </c>
      <c r="F146" s="397"/>
      <c r="G146" s="398">
        <f t="shared" si="12"/>
        <v>21967.91</v>
      </c>
      <c r="H146" s="398">
        <f t="shared" si="12"/>
        <v>0</v>
      </c>
      <c r="I146" s="398">
        <f t="shared" si="9"/>
        <v>0</v>
      </c>
      <c r="J146" s="23"/>
      <c r="N146" s="475"/>
    </row>
    <row r="147" spans="1:10" s="1" customFormat="1" ht="34.5" customHeight="1">
      <c r="A147" s="522" t="s">
        <v>666</v>
      </c>
      <c r="B147" s="434" t="s">
        <v>524</v>
      </c>
      <c r="C147" s="397" t="s">
        <v>29</v>
      </c>
      <c r="D147" s="397" t="s">
        <v>30</v>
      </c>
      <c r="E147" s="466" t="s">
        <v>687</v>
      </c>
      <c r="F147" s="397" t="s">
        <v>658</v>
      </c>
      <c r="G147" s="398">
        <v>21967.91</v>
      </c>
      <c r="H147" s="184">
        <v>0</v>
      </c>
      <c r="I147" s="398">
        <f t="shared" si="9"/>
        <v>0</v>
      </c>
      <c r="J147" s="23"/>
    </row>
    <row r="148" spans="1:14" ht="21" customHeight="1">
      <c r="A148" s="532" t="s">
        <v>54</v>
      </c>
      <c r="B148" s="99" t="s">
        <v>524</v>
      </c>
      <c r="C148" s="55" t="s">
        <v>29</v>
      </c>
      <c r="D148" s="55" t="s">
        <v>34</v>
      </c>
      <c r="E148" s="123"/>
      <c r="F148" s="38"/>
      <c r="G148" s="118">
        <f>G150+G154+G163</f>
        <v>14179210.469999999</v>
      </c>
      <c r="H148" s="118">
        <f>H150+H154+H163</f>
        <v>5861398.95</v>
      </c>
      <c r="I148" s="398">
        <f t="shared" si="9"/>
        <v>41.337978319747734</v>
      </c>
      <c r="N148" s="1"/>
    </row>
    <row r="149" spans="1:14" s="102" customFormat="1" ht="23.25" customHeight="1">
      <c r="A149" s="521" t="s">
        <v>105</v>
      </c>
      <c r="B149" s="408" t="s">
        <v>524</v>
      </c>
      <c r="C149" s="96" t="s">
        <v>29</v>
      </c>
      <c r="D149" s="96" t="s">
        <v>34</v>
      </c>
      <c r="E149" s="409" t="s">
        <v>534</v>
      </c>
      <c r="F149" s="410"/>
      <c r="G149" s="97">
        <f aca="true" t="shared" si="13" ref="G149:H152">G150</f>
        <v>50000</v>
      </c>
      <c r="H149" s="97">
        <f t="shared" si="13"/>
        <v>0</v>
      </c>
      <c r="I149" s="398">
        <f t="shared" si="9"/>
        <v>0</v>
      </c>
      <c r="N149" s="1"/>
    </row>
    <row r="150" spans="1:14" s="102" customFormat="1" ht="54.75" customHeight="1">
      <c r="A150" s="196" t="s">
        <v>647</v>
      </c>
      <c r="B150" s="99" t="s">
        <v>524</v>
      </c>
      <c r="C150" s="55" t="s">
        <v>29</v>
      </c>
      <c r="D150" s="55" t="s">
        <v>34</v>
      </c>
      <c r="E150" s="409" t="s">
        <v>554</v>
      </c>
      <c r="F150" s="384"/>
      <c r="G150" s="118">
        <f t="shared" si="13"/>
        <v>50000</v>
      </c>
      <c r="H150" s="118">
        <f t="shared" si="13"/>
        <v>0</v>
      </c>
      <c r="I150" s="398">
        <f t="shared" si="9"/>
        <v>0</v>
      </c>
      <c r="N150"/>
    </row>
    <row r="151" spans="1:9" s="102" customFormat="1" ht="34.5" customHeight="1">
      <c r="A151" s="164" t="s">
        <v>394</v>
      </c>
      <c r="B151" s="77" t="s">
        <v>524</v>
      </c>
      <c r="C151" s="54" t="s">
        <v>29</v>
      </c>
      <c r="D151" s="54" t="s">
        <v>34</v>
      </c>
      <c r="E151" s="451" t="s">
        <v>648</v>
      </c>
      <c r="F151" s="221"/>
      <c r="G151" s="184">
        <f t="shared" si="13"/>
        <v>50000</v>
      </c>
      <c r="H151" s="184">
        <f t="shared" si="13"/>
        <v>0</v>
      </c>
      <c r="I151" s="398">
        <f t="shared" si="9"/>
        <v>0</v>
      </c>
    </row>
    <row r="152" spans="1:9" s="102" customFormat="1" ht="36" customHeight="1">
      <c r="A152" s="164" t="s">
        <v>319</v>
      </c>
      <c r="B152" s="77" t="s">
        <v>524</v>
      </c>
      <c r="C152" s="54" t="s">
        <v>29</v>
      </c>
      <c r="D152" s="54" t="s">
        <v>34</v>
      </c>
      <c r="E152" s="451" t="s">
        <v>649</v>
      </c>
      <c r="F152" s="221"/>
      <c r="G152" s="184">
        <f t="shared" si="13"/>
        <v>50000</v>
      </c>
      <c r="H152" s="184">
        <f t="shared" si="13"/>
        <v>0</v>
      </c>
      <c r="I152" s="398">
        <f t="shared" si="9"/>
        <v>0</v>
      </c>
    </row>
    <row r="153" spans="1:9" s="102" customFormat="1" ht="39" customHeight="1">
      <c r="A153" s="194" t="s">
        <v>256</v>
      </c>
      <c r="B153" s="77" t="s">
        <v>524</v>
      </c>
      <c r="C153" s="54" t="s">
        <v>29</v>
      </c>
      <c r="D153" s="54" t="s">
        <v>34</v>
      </c>
      <c r="E153" s="451" t="s">
        <v>649</v>
      </c>
      <c r="F153" s="221">
        <v>240</v>
      </c>
      <c r="G153" s="184">
        <v>50000</v>
      </c>
      <c r="H153" s="184">
        <v>0</v>
      </c>
      <c r="I153" s="398">
        <f t="shared" si="9"/>
        <v>0</v>
      </c>
    </row>
    <row r="154" spans="1:9" s="102" customFormat="1" ht="50.25" customHeight="1">
      <c r="A154" s="383" t="s">
        <v>624</v>
      </c>
      <c r="B154" s="99" t="s">
        <v>524</v>
      </c>
      <c r="C154" s="55" t="s">
        <v>29</v>
      </c>
      <c r="D154" s="55" t="s">
        <v>34</v>
      </c>
      <c r="E154" s="240" t="s">
        <v>534</v>
      </c>
      <c r="F154" s="384"/>
      <c r="G154" s="118">
        <f>G155+G159</f>
        <v>80000</v>
      </c>
      <c r="H154" s="118">
        <f>H155+H159</f>
        <v>37537.07</v>
      </c>
      <c r="I154" s="398">
        <f t="shared" si="9"/>
        <v>46.9213375</v>
      </c>
    </row>
    <row r="155" spans="1:9" s="102" customFormat="1" ht="38.25" customHeight="1">
      <c r="A155" s="383" t="s">
        <v>268</v>
      </c>
      <c r="B155" s="99" t="s">
        <v>524</v>
      </c>
      <c r="C155" s="55" t="s">
        <v>29</v>
      </c>
      <c r="D155" s="55" t="s">
        <v>34</v>
      </c>
      <c r="E155" s="240" t="s">
        <v>543</v>
      </c>
      <c r="F155" s="384"/>
      <c r="G155" s="118">
        <f aca="true" t="shared" si="14" ref="G155:H157">G156</f>
        <v>70000</v>
      </c>
      <c r="H155" s="118">
        <f t="shared" si="14"/>
        <v>37537.07</v>
      </c>
      <c r="I155" s="398">
        <f t="shared" si="9"/>
        <v>53.624385714285715</v>
      </c>
    </row>
    <row r="156" spans="1:9" s="102" customFormat="1" ht="21.75" customHeight="1">
      <c r="A156" s="194" t="s">
        <v>457</v>
      </c>
      <c r="B156" s="77" t="s">
        <v>524</v>
      </c>
      <c r="C156" s="54" t="s">
        <v>29</v>
      </c>
      <c r="D156" s="54" t="s">
        <v>34</v>
      </c>
      <c r="E156" s="241" t="s">
        <v>544</v>
      </c>
      <c r="F156" s="221"/>
      <c r="G156" s="184">
        <f t="shared" si="14"/>
        <v>70000</v>
      </c>
      <c r="H156" s="184">
        <f t="shared" si="14"/>
        <v>37537.07</v>
      </c>
      <c r="I156" s="398">
        <f t="shared" si="9"/>
        <v>53.624385714285715</v>
      </c>
    </row>
    <row r="157" spans="1:9" s="102" customFormat="1" ht="33.75" customHeight="1">
      <c r="A157" s="194" t="s">
        <v>269</v>
      </c>
      <c r="B157" s="77" t="s">
        <v>524</v>
      </c>
      <c r="C157" s="54" t="s">
        <v>29</v>
      </c>
      <c r="D157" s="54" t="s">
        <v>34</v>
      </c>
      <c r="E157" s="241" t="s">
        <v>545</v>
      </c>
      <c r="F157" s="221"/>
      <c r="G157" s="184">
        <f t="shared" si="14"/>
        <v>70000</v>
      </c>
      <c r="H157" s="184">
        <f t="shared" si="14"/>
        <v>37537.07</v>
      </c>
      <c r="I157" s="398">
        <f t="shared" si="9"/>
        <v>53.624385714285715</v>
      </c>
    </row>
    <row r="158" spans="1:9" s="102" customFormat="1" ht="36.75" customHeight="1">
      <c r="A158" s="194" t="s">
        <v>256</v>
      </c>
      <c r="B158" s="77" t="s">
        <v>524</v>
      </c>
      <c r="C158" s="54" t="s">
        <v>29</v>
      </c>
      <c r="D158" s="54" t="s">
        <v>34</v>
      </c>
      <c r="E158" s="241" t="s">
        <v>545</v>
      </c>
      <c r="F158" s="221">
        <v>240</v>
      </c>
      <c r="G158" s="184">
        <v>70000</v>
      </c>
      <c r="H158" s="184">
        <v>37537.07</v>
      </c>
      <c r="I158" s="398">
        <f t="shared" si="9"/>
        <v>53.624385714285715</v>
      </c>
    </row>
    <row r="159" spans="1:9" s="102" customFormat="1" ht="63" customHeight="1">
      <c r="A159" s="383" t="s">
        <v>546</v>
      </c>
      <c r="B159" s="99" t="s">
        <v>524</v>
      </c>
      <c r="C159" s="55" t="s">
        <v>29</v>
      </c>
      <c r="D159" s="55" t="s">
        <v>34</v>
      </c>
      <c r="E159" s="240" t="s">
        <v>547</v>
      </c>
      <c r="F159" s="384"/>
      <c r="G159" s="118">
        <f aca="true" t="shared" si="15" ref="G159:H161">G160</f>
        <v>10000</v>
      </c>
      <c r="H159" s="118">
        <f t="shared" si="15"/>
        <v>0</v>
      </c>
      <c r="I159" s="398">
        <f t="shared" si="9"/>
        <v>0</v>
      </c>
    </row>
    <row r="160" spans="1:9" s="102" customFormat="1" ht="33" customHeight="1">
      <c r="A160" s="194" t="s">
        <v>527</v>
      </c>
      <c r="B160" s="77" t="s">
        <v>524</v>
      </c>
      <c r="C160" s="54" t="s">
        <v>29</v>
      </c>
      <c r="D160" s="54" t="s">
        <v>34</v>
      </c>
      <c r="E160" s="241" t="s">
        <v>548</v>
      </c>
      <c r="F160" s="221"/>
      <c r="G160" s="184">
        <f t="shared" si="15"/>
        <v>10000</v>
      </c>
      <c r="H160" s="184">
        <f t="shared" si="15"/>
        <v>0</v>
      </c>
      <c r="I160" s="398">
        <f t="shared" si="9"/>
        <v>0</v>
      </c>
    </row>
    <row r="161" spans="1:9" s="102" customFormat="1" ht="35.25" customHeight="1">
      <c r="A161" s="194" t="s">
        <v>279</v>
      </c>
      <c r="B161" s="77" t="s">
        <v>524</v>
      </c>
      <c r="C161" s="54" t="s">
        <v>29</v>
      </c>
      <c r="D161" s="54" t="s">
        <v>34</v>
      </c>
      <c r="E161" s="241" t="s">
        <v>549</v>
      </c>
      <c r="F161" s="221"/>
      <c r="G161" s="184">
        <f t="shared" si="15"/>
        <v>10000</v>
      </c>
      <c r="H161" s="184">
        <f t="shared" si="15"/>
        <v>0</v>
      </c>
      <c r="I161" s="398">
        <f t="shared" si="9"/>
        <v>0</v>
      </c>
    </row>
    <row r="162" spans="1:9" s="102" customFormat="1" ht="36.75" customHeight="1">
      <c r="A162" s="194" t="s">
        <v>256</v>
      </c>
      <c r="B162" s="77" t="s">
        <v>524</v>
      </c>
      <c r="C162" s="54" t="s">
        <v>29</v>
      </c>
      <c r="D162" s="54" t="s">
        <v>34</v>
      </c>
      <c r="E162" s="241" t="s">
        <v>549</v>
      </c>
      <c r="F162" s="221">
        <v>240</v>
      </c>
      <c r="G162" s="184">
        <v>10000</v>
      </c>
      <c r="H162" s="184">
        <v>0</v>
      </c>
      <c r="I162" s="398">
        <f t="shared" si="9"/>
        <v>0</v>
      </c>
    </row>
    <row r="163" spans="1:9" s="102" customFormat="1" ht="33" customHeight="1">
      <c r="A163" s="383" t="s">
        <v>674</v>
      </c>
      <c r="B163" s="99" t="s">
        <v>524</v>
      </c>
      <c r="C163" s="55" t="s">
        <v>29</v>
      </c>
      <c r="D163" s="55" t="s">
        <v>34</v>
      </c>
      <c r="E163" s="240" t="s">
        <v>570</v>
      </c>
      <c r="F163" s="384"/>
      <c r="G163" s="118">
        <f>G164</f>
        <v>14049210.469999999</v>
      </c>
      <c r="H163" s="118">
        <f>H164</f>
        <v>5823861.88</v>
      </c>
      <c r="I163" s="398">
        <f t="shared" si="9"/>
        <v>41.45330367450891</v>
      </c>
    </row>
    <row r="164" spans="1:10" s="102" customFormat="1" ht="33" customHeight="1">
      <c r="A164" s="385" t="s">
        <v>579</v>
      </c>
      <c r="B164" s="77" t="s">
        <v>524</v>
      </c>
      <c r="C164" s="54" t="s">
        <v>29</v>
      </c>
      <c r="D164" s="54" t="s">
        <v>34</v>
      </c>
      <c r="E164" s="241" t="s">
        <v>558</v>
      </c>
      <c r="F164" s="221"/>
      <c r="G164" s="167">
        <f>G166+G168+G170+G171</f>
        <v>14049210.469999999</v>
      </c>
      <c r="H164" s="167">
        <f>H166+H168+H170</f>
        <v>5823861.88</v>
      </c>
      <c r="I164" s="398">
        <f t="shared" si="9"/>
        <v>41.45330367450891</v>
      </c>
      <c r="J164" s="394"/>
    </row>
    <row r="165" spans="1:9" s="102" customFormat="1" ht="32.25" customHeight="1">
      <c r="A165" s="385" t="s">
        <v>555</v>
      </c>
      <c r="B165" s="77" t="s">
        <v>524</v>
      </c>
      <c r="C165" s="54" t="s">
        <v>29</v>
      </c>
      <c r="D165" s="54" t="s">
        <v>34</v>
      </c>
      <c r="E165" s="241" t="s">
        <v>559</v>
      </c>
      <c r="F165" s="221"/>
      <c r="G165" s="386">
        <f>G166</f>
        <v>4934282.71</v>
      </c>
      <c r="H165" s="386">
        <f>H166</f>
        <v>2420850.69</v>
      </c>
      <c r="I165" s="398">
        <f t="shared" si="9"/>
        <v>49.06185624698428</v>
      </c>
    </row>
    <row r="166" spans="1:9" s="102" customFormat="1" ht="35.25" customHeight="1">
      <c r="A166" s="194" t="s">
        <v>256</v>
      </c>
      <c r="B166" s="77" t="s">
        <v>524</v>
      </c>
      <c r="C166" s="54" t="s">
        <v>29</v>
      </c>
      <c r="D166" s="54" t="s">
        <v>34</v>
      </c>
      <c r="E166" s="241" t="s">
        <v>559</v>
      </c>
      <c r="F166" s="221">
        <v>240</v>
      </c>
      <c r="G166" s="398">
        <v>4934282.71</v>
      </c>
      <c r="H166" s="184">
        <v>2420850.69</v>
      </c>
      <c r="I166" s="398">
        <f t="shared" si="9"/>
        <v>49.06185624698428</v>
      </c>
    </row>
    <row r="167" spans="1:9" s="102" customFormat="1" ht="30.75" customHeight="1">
      <c r="A167" s="385" t="s">
        <v>556</v>
      </c>
      <c r="B167" s="77" t="s">
        <v>524</v>
      </c>
      <c r="C167" s="54" t="s">
        <v>29</v>
      </c>
      <c r="D167" s="54" t="s">
        <v>34</v>
      </c>
      <c r="E167" s="241" t="s">
        <v>560</v>
      </c>
      <c r="F167" s="221"/>
      <c r="G167" s="398">
        <f>G168</f>
        <v>400000</v>
      </c>
      <c r="H167" s="398">
        <f>H168</f>
        <v>297803.08</v>
      </c>
      <c r="I167" s="398">
        <f t="shared" si="9"/>
        <v>74.45077</v>
      </c>
    </row>
    <row r="168" spans="1:9" s="102" customFormat="1" ht="33" customHeight="1">
      <c r="A168" s="194" t="s">
        <v>256</v>
      </c>
      <c r="B168" s="77" t="s">
        <v>524</v>
      </c>
      <c r="C168" s="54" t="s">
        <v>29</v>
      </c>
      <c r="D168" s="54" t="s">
        <v>34</v>
      </c>
      <c r="E168" s="241" t="s">
        <v>560</v>
      </c>
      <c r="F168" s="221">
        <v>240</v>
      </c>
      <c r="G168" s="398">
        <v>400000</v>
      </c>
      <c r="H168" s="184">
        <v>297803.08</v>
      </c>
      <c r="I168" s="398">
        <f t="shared" si="9"/>
        <v>74.45077</v>
      </c>
    </row>
    <row r="169" spans="1:9" s="102" customFormat="1" ht="23.25" customHeight="1">
      <c r="A169" s="385" t="s">
        <v>557</v>
      </c>
      <c r="B169" s="77" t="s">
        <v>524</v>
      </c>
      <c r="C169" s="54" t="s">
        <v>29</v>
      </c>
      <c r="D169" s="54" t="s">
        <v>34</v>
      </c>
      <c r="E169" s="241" t="s">
        <v>561</v>
      </c>
      <c r="F169" s="221"/>
      <c r="G169" s="398">
        <f>G170</f>
        <v>7714927.76</v>
      </c>
      <c r="H169" s="398">
        <f>H170</f>
        <v>3105208.11</v>
      </c>
      <c r="I169" s="398">
        <f t="shared" si="9"/>
        <v>40.24934784353704</v>
      </c>
    </row>
    <row r="170" spans="1:9" s="102" customFormat="1" ht="35.25" customHeight="1">
      <c r="A170" s="194" t="s">
        <v>256</v>
      </c>
      <c r="B170" s="77" t="s">
        <v>524</v>
      </c>
      <c r="C170" s="54" t="s">
        <v>29</v>
      </c>
      <c r="D170" s="54" t="s">
        <v>34</v>
      </c>
      <c r="E170" s="241" t="s">
        <v>561</v>
      </c>
      <c r="F170" s="221">
        <v>240</v>
      </c>
      <c r="G170" s="398">
        <v>7714927.76</v>
      </c>
      <c r="H170" s="184">
        <v>3105208.11</v>
      </c>
      <c r="I170" s="398">
        <f t="shared" si="9"/>
        <v>40.24934784353704</v>
      </c>
    </row>
    <row r="171" spans="1:9" s="102" customFormat="1" ht="63" customHeight="1">
      <c r="A171" s="540" t="s">
        <v>760</v>
      </c>
      <c r="B171" s="77" t="s">
        <v>524</v>
      </c>
      <c r="C171" s="54" t="s">
        <v>29</v>
      </c>
      <c r="D171" s="54" t="s">
        <v>34</v>
      </c>
      <c r="E171" s="241" t="s">
        <v>759</v>
      </c>
      <c r="F171" s="410"/>
      <c r="G171" s="398">
        <f>G172</f>
        <v>1000000</v>
      </c>
      <c r="H171" s="184">
        <v>0</v>
      </c>
      <c r="I171" s="398">
        <f t="shared" si="9"/>
        <v>0</v>
      </c>
    </row>
    <row r="172" spans="1:9" s="102" customFormat="1" ht="35.25" customHeight="1">
      <c r="A172" s="194" t="s">
        <v>256</v>
      </c>
      <c r="B172" s="77" t="s">
        <v>524</v>
      </c>
      <c r="C172" s="54" t="s">
        <v>29</v>
      </c>
      <c r="D172" s="54" t="s">
        <v>34</v>
      </c>
      <c r="E172" s="241" t="s">
        <v>759</v>
      </c>
      <c r="F172" s="221">
        <v>240</v>
      </c>
      <c r="G172" s="398">
        <v>1000000</v>
      </c>
      <c r="H172" s="184">
        <v>0</v>
      </c>
      <c r="I172" s="398">
        <f t="shared" si="9"/>
        <v>0</v>
      </c>
    </row>
    <row r="173" spans="1:14" ht="20.25" customHeight="1">
      <c r="A173" s="30" t="s">
        <v>53</v>
      </c>
      <c r="B173" s="75" t="s">
        <v>524</v>
      </c>
      <c r="C173" s="32" t="s">
        <v>24</v>
      </c>
      <c r="D173" s="32" t="s">
        <v>29</v>
      </c>
      <c r="E173" s="56"/>
      <c r="F173" s="56"/>
      <c r="G173" s="118">
        <f aca="true" t="shared" si="16" ref="G173:H176">G174</f>
        <v>60000</v>
      </c>
      <c r="H173" s="118">
        <f t="shared" si="16"/>
        <v>0</v>
      </c>
      <c r="I173" s="398">
        <f t="shared" si="9"/>
        <v>0</v>
      </c>
      <c r="N173" s="102"/>
    </row>
    <row r="174" spans="1:9" s="102" customFormat="1" ht="33">
      <c r="A174" s="399" t="s">
        <v>225</v>
      </c>
      <c r="B174" s="75" t="s">
        <v>524</v>
      </c>
      <c r="C174" s="32" t="s">
        <v>24</v>
      </c>
      <c r="D174" s="32" t="s">
        <v>29</v>
      </c>
      <c r="E174" s="282" t="s">
        <v>336</v>
      </c>
      <c r="F174" s="452"/>
      <c r="G174" s="118">
        <f t="shared" si="16"/>
        <v>60000</v>
      </c>
      <c r="H174" s="118">
        <f t="shared" si="16"/>
        <v>0</v>
      </c>
      <c r="I174" s="398">
        <f t="shared" si="9"/>
        <v>0</v>
      </c>
    </row>
    <row r="175" spans="1:14" s="102" customFormat="1" ht="49.5" customHeight="1">
      <c r="A175" s="401" t="s">
        <v>588</v>
      </c>
      <c r="B175" s="76" t="s">
        <v>524</v>
      </c>
      <c r="C175" s="29" t="s">
        <v>24</v>
      </c>
      <c r="D175" s="29" t="s">
        <v>29</v>
      </c>
      <c r="E175" s="274" t="s">
        <v>348</v>
      </c>
      <c r="F175" s="238"/>
      <c r="G175" s="184">
        <f t="shared" si="16"/>
        <v>60000</v>
      </c>
      <c r="H175" s="184">
        <f t="shared" si="16"/>
        <v>0</v>
      </c>
      <c r="I175" s="398">
        <f t="shared" si="9"/>
        <v>0</v>
      </c>
      <c r="N175"/>
    </row>
    <row r="176" spans="1:9" s="102" customFormat="1" ht="33">
      <c r="A176" s="400" t="s">
        <v>613</v>
      </c>
      <c r="B176" s="76" t="s">
        <v>524</v>
      </c>
      <c r="C176" s="29" t="s">
        <v>24</v>
      </c>
      <c r="D176" s="29" t="s">
        <v>29</v>
      </c>
      <c r="E176" s="274" t="s">
        <v>589</v>
      </c>
      <c r="F176" s="238"/>
      <c r="G176" s="184">
        <f t="shared" si="16"/>
        <v>60000</v>
      </c>
      <c r="H176" s="184">
        <f t="shared" si="16"/>
        <v>0</v>
      </c>
      <c r="I176" s="398">
        <f t="shared" si="9"/>
        <v>0</v>
      </c>
    </row>
    <row r="177" spans="1:9" s="102" customFormat="1" ht="37.5" customHeight="1">
      <c r="A177" s="81" t="s">
        <v>256</v>
      </c>
      <c r="B177" s="76" t="s">
        <v>524</v>
      </c>
      <c r="C177" s="29" t="s">
        <v>24</v>
      </c>
      <c r="D177" s="29" t="s">
        <v>29</v>
      </c>
      <c r="E177" s="274" t="s">
        <v>589</v>
      </c>
      <c r="F177" s="238">
        <v>240</v>
      </c>
      <c r="G177" s="184">
        <v>60000</v>
      </c>
      <c r="H177" s="184">
        <v>0</v>
      </c>
      <c r="I177" s="398">
        <f t="shared" si="9"/>
        <v>0</v>
      </c>
    </row>
    <row r="178" spans="1:14" ht="21" customHeight="1">
      <c r="A178" s="521" t="s">
        <v>222</v>
      </c>
      <c r="B178" s="72" t="s">
        <v>524</v>
      </c>
      <c r="C178" s="32" t="s">
        <v>27</v>
      </c>
      <c r="D178" s="32"/>
      <c r="E178" s="32"/>
      <c r="F178" s="32"/>
      <c r="G178" s="97">
        <f>G179+G190</f>
        <v>10782700</v>
      </c>
      <c r="H178" s="97">
        <f>H179+H190</f>
        <v>7110746.37</v>
      </c>
      <c r="I178" s="398">
        <f aca="true" t="shared" si="17" ref="I178:I239">H178*100/G178</f>
        <v>65.94587969617999</v>
      </c>
      <c r="N178" s="102"/>
    </row>
    <row r="179" spans="1:14" ht="21" customHeight="1">
      <c r="A179" s="520" t="s">
        <v>3</v>
      </c>
      <c r="B179" s="70" t="s">
        <v>524</v>
      </c>
      <c r="C179" s="45" t="s">
        <v>27</v>
      </c>
      <c r="D179" s="45" t="s">
        <v>25</v>
      </c>
      <c r="E179" s="46"/>
      <c r="F179" s="46"/>
      <c r="G179" s="425">
        <f aca="true" t="shared" si="18" ref="G179:H181">G180</f>
        <v>7313300</v>
      </c>
      <c r="H179" s="425">
        <f t="shared" si="18"/>
        <v>4727395.08</v>
      </c>
      <c r="I179" s="398">
        <f t="shared" si="17"/>
        <v>64.64106600303556</v>
      </c>
      <c r="N179" s="102"/>
    </row>
    <row r="180" spans="1:14" s="102" customFormat="1" ht="19.5" customHeight="1">
      <c r="A180" s="521" t="s">
        <v>627</v>
      </c>
      <c r="B180" s="75" t="s">
        <v>524</v>
      </c>
      <c r="C180" s="45" t="s">
        <v>27</v>
      </c>
      <c r="D180" s="45" t="s">
        <v>25</v>
      </c>
      <c r="E180" s="367" t="s">
        <v>550</v>
      </c>
      <c r="F180" s="220"/>
      <c r="G180" s="97">
        <f t="shared" si="18"/>
        <v>7313300</v>
      </c>
      <c r="H180" s="97">
        <f t="shared" si="18"/>
        <v>4727395.08</v>
      </c>
      <c r="I180" s="398">
        <f t="shared" si="17"/>
        <v>64.64106600303556</v>
      </c>
      <c r="N180" s="232"/>
    </row>
    <row r="181" spans="1:9" s="232" customFormat="1" ht="37.5" customHeight="1">
      <c r="A181" s="533" t="s">
        <v>529</v>
      </c>
      <c r="B181" s="75" t="s">
        <v>524</v>
      </c>
      <c r="C181" s="45" t="s">
        <v>27</v>
      </c>
      <c r="D181" s="45" t="s">
        <v>25</v>
      </c>
      <c r="E181" s="56" t="s">
        <v>562</v>
      </c>
      <c r="F181" s="242"/>
      <c r="G181" s="97">
        <f t="shared" si="18"/>
        <v>7313300</v>
      </c>
      <c r="H181" s="97">
        <f t="shared" si="18"/>
        <v>4727395.08</v>
      </c>
      <c r="I181" s="398">
        <f t="shared" si="17"/>
        <v>64.64106600303556</v>
      </c>
    </row>
    <row r="182" spans="1:9" s="102" customFormat="1" ht="36" customHeight="1">
      <c r="A182" s="529" t="s">
        <v>530</v>
      </c>
      <c r="B182" s="75" t="s">
        <v>524</v>
      </c>
      <c r="C182" s="45" t="s">
        <v>27</v>
      </c>
      <c r="D182" s="45" t="s">
        <v>25</v>
      </c>
      <c r="E182" s="56" t="s">
        <v>569</v>
      </c>
      <c r="F182" s="242"/>
      <c r="G182" s="97">
        <f>G183+G188</f>
        <v>7313300</v>
      </c>
      <c r="H182" s="97">
        <f>H183+H188</f>
        <v>4727395.08</v>
      </c>
      <c r="I182" s="398">
        <f t="shared" si="17"/>
        <v>64.64106600303556</v>
      </c>
    </row>
    <row r="183" spans="1:14" s="102" customFormat="1" ht="24.75" customHeight="1">
      <c r="A183" s="424" t="s">
        <v>262</v>
      </c>
      <c r="B183" s="76" t="s">
        <v>524</v>
      </c>
      <c r="C183" s="28" t="s">
        <v>27</v>
      </c>
      <c r="D183" s="28" t="s">
        <v>25</v>
      </c>
      <c r="E183" s="38" t="s">
        <v>563</v>
      </c>
      <c r="F183" s="220"/>
      <c r="G183" s="184">
        <f>G184+G185+G186+G187</f>
        <v>7133300</v>
      </c>
      <c r="H183" s="184">
        <f>H184+H185+H186+H187</f>
        <v>4639663.14</v>
      </c>
      <c r="I183" s="398">
        <f t="shared" si="17"/>
        <v>65.04231057154472</v>
      </c>
      <c r="N183" s="232"/>
    </row>
    <row r="184" spans="1:9" s="102" customFormat="1" ht="32.25" customHeight="1">
      <c r="A184" s="534" t="s">
        <v>615</v>
      </c>
      <c r="B184" s="98" t="s">
        <v>524</v>
      </c>
      <c r="C184" s="87" t="s">
        <v>27</v>
      </c>
      <c r="D184" s="87" t="s">
        <v>25</v>
      </c>
      <c r="E184" s="38" t="s">
        <v>563</v>
      </c>
      <c r="F184" s="220">
        <v>110</v>
      </c>
      <c r="G184" s="398">
        <v>4824300</v>
      </c>
      <c r="H184" s="184">
        <v>3383924.09</v>
      </c>
      <c r="I184" s="398">
        <f t="shared" si="17"/>
        <v>70.14331799432043</v>
      </c>
    </row>
    <row r="185" spans="1:9" s="102" customFormat="1" ht="33" customHeight="1">
      <c r="A185" s="522" t="s">
        <v>256</v>
      </c>
      <c r="B185" s="98" t="s">
        <v>524</v>
      </c>
      <c r="C185" s="87" t="s">
        <v>27</v>
      </c>
      <c r="D185" s="87" t="s">
        <v>25</v>
      </c>
      <c r="E185" s="38" t="s">
        <v>563</v>
      </c>
      <c r="F185" s="220">
        <v>240</v>
      </c>
      <c r="G185" s="398">
        <v>2279000</v>
      </c>
      <c r="H185" s="184">
        <v>1253136.7</v>
      </c>
      <c r="I185" s="398">
        <f t="shared" si="17"/>
        <v>54.98625274243089</v>
      </c>
    </row>
    <row r="186" spans="1:9" s="102" customFormat="1" ht="23.25" customHeight="1">
      <c r="A186" s="480" t="s">
        <v>310</v>
      </c>
      <c r="B186" s="98" t="s">
        <v>524</v>
      </c>
      <c r="C186" s="87" t="s">
        <v>27</v>
      </c>
      <c r="D186" s="87" t="s">
        <v>25</v>
      </c>
      <c r="E186" s="38" t="s">
        <v>563</v>
      </c>
      <c r="F186" s="220">
        <v>830</v>
      </c>
      <c r="G186" s="398">
        <v>5000</v>
      </c>
      <c r="H186" s="184">
        <v>2602.35</v>
      </c>
      <c r="I186" s="398">
        <f t="shared" si="17"/>
        <v>52.047</v>
      </c>
    </row>
    <row r="187" spans="1:9" s="102" customFormat="1" ht="21" customHeight="1">
      <c r="A187" s="51" t="s">
        <v>258</v>
      </c>
      <c r="B187" s="98" t="s">
        <v>524</v>
      </c>
      <c r="C187" s="87" t="s">
        <v>27</v>
      </c>
      <c r="D187" s="87" t="s">
        <v>25</v>
      </c>
      <c r="E187" s="38" t="s">
        <v>563</v>
      </c>
      <c r="F187" s="220">
        <v>850</v>
      </c>
      <c r="G187" s="184">
        <v>25000</v>
      </c>
      <c r="H187" s="184">
        <v>0</v>
      </c>
      <c r="I187" s="398">
        <f t="shared" si="17"/>
        <v>0</v>
      </c>
    </row>
    <row r="188" spans="1:9" s="102" customFormat="1" ht="21" customHeight="1">
      <c r="A188" s="391" t="s">
        <v>577</v>
      </c>
      <c r="B188" s="74" t="s">
        <v>524</v>
      </c>
      <c r="C188" s="45" t="s">
        <v>27</v>
      </c>
      <c r="D188" s="45" t="s">
        <v>25</v>
      </c>
      <c r="E188" s="56" t="s">
        <v>576</v>
      </c>
      <c r="F188" s="368"/>
      <c r="G188" s="94">
        <f>G189</f>
        <v>180000</v>
      </c>
      <c r="H188" s="94">
        <f>H189</f>
        <v>87731.94</v>
      </c>
      <c r="I188" s="398">
        <f t="shared" si="17"/>
        <v>48.73996666666667</v>
      </c>
    </row>
    <row r="189" spans="1:9" s="102" customFormat="1" ht="33.75" customHeight="1">
      <c r="A189" s="215" t="s">
        <v>256</v>
      </c>
      <c r="B189" s="98" t="s">
        <v>524</v>
      </c>
      <c r="C189" s="87" t="s">
        <v>27</v>
      </c>
      <c r="D189" s="87" t="s">
        <v>25</v>
      </c>
      <c r="E189" s="38" t="s">
        <v>576</v>
      </c>
      <c r="F189" s="220">
        <v>240</v>
      </c>
      <c r="G189" s="93">
        <v>180000</v>
      </c>
      <c r="H189" s="93">
        <v>87731.94</v>
      </c>
      <c r="I189" s="398">
        <f t="shared" si="17"/>
        <v>48.73996666666667</v>
      </c>
    </row>
    <row r="190" spans="1:14" ht="24.75" customHeight="1">
      <c r="A190" s="30" t="s">
        <v>152</v>
      </c>
      <c r="B190" s="78" t="s">
        <v>524</v>
      </c>
      <c r="C190" s="32" t="s">
        <v>27</v>
      </c>
      <c r="D190" s="32" t="s">
        <v>28</v>
      </c>
      <c r="E190" s="56"/>
      <c r="F190" s="32"/>
      <c r="G190" s="118">
        <f aca="true" t="shared" si="19" ref="G190:H193">G191</f>
        <v>3469400</v>
      </c>
      <c r="H190" s="118">
        <f t="shared" si="19"/>
        <v>2383351.29</v>
      </c>
      <c r="I190" s="398">
        <f t="shared" si="17"/>
        <v>68.69635354816394</v>
      </c>
      <c r="N190" s="102"/>
    </row>
    <row r="191" spans="1:14" s="102" customFormat="1" ht="21" customHeight="1">
      <c r="A191" s="281" t="s">
        <v>627</v>
      </c>
      <c r="B191" s="75" t="s">
        <v>524</v>
      </c>
      <c r="C191" s="45" t="s">
        <v>27</v>
      </c>
      <c r="D191" s="45" t="s">
        <v>28</v>
      </c>
      <c r="E191" s="367" t="s">
        <v>550</v>
      </c>
      <c r="F191" s="220"/>
      <c r="G191" s="118">
        <f t="shared" si="19"/>
        <v>3469400</v>
      </c>
      <c r="H191" s="118">
        <f t="shared" si="19"/>
        <v>2383351.29</v>
      </c>
      <c r="I191" s="398">
        <f t="shared" si="17"/>
        <v>68.69635354816394</v>
      </c>
      <c r="N191" s="232"/>
    </row>
    <row r="192" spans="1:9" s="232" customFormat="1" ht="33" customHeight="1">
      <c r="A192" s="261" t="s">
        <v>529</v>
      </c>
      <c r="B192" s="74" t="s">
        <v>524</v>
      </c>
      <c r="C192" s="45" t="s">
        <v>27</v>
      </c>
      <c r="D192" s="45" t="s">
        <v>28</v>
      </c>
      <c r="E192" s="56" t="s">
        <v>562</v>
      </c>
      <c r="F192" s="242"/>
      <c r="G192" s="118">
        <f t="shared" si="19"/>
        <v>3469400</v>
      </c>
      <c r="H192" s="118">
        <f t="shared" si="19"/>
        <v>2383351.29</v>
      </c>
      <c r="I192" s="398">
        <f t="shared" si="17"/>
        <v>68.69635354816394</v>
      </c>
    </row>
    <row r="193" spans="1:14" s="233" customFormat="1" ht="38.25" customHeight="1">
      <c r="A193" s="316" t="s">
        <v>582</v>
      </c>
      <c r="B193" s="74" t="s">
        <v>524</v>
      </c>
      <c r="C193" s="31" t="s">
        <v>27</v>
      </c>
      <c r="D193" s="31" t="s">
        <v>28</v>
      </c>
      <c r="E193" s="56" t="s">
        <v>580</v>
      </c>
      <c r="F193" s="242"/>
      <c r="G193" s="118">
        <f t="shared" si="19"/>
        <v>3469400</v>
      </c>
      <c r="H193" s="118">
        <f t="shared" si="19"/>
        <v>2383351.29</v>
      </c>
      <c r="I193" s="398">
        <f t="shared" si="17"/>
        <v>68.69635354816394</v>
      </c>
      <c r="N193" s="102"/>
    </row>
    <row r="194" spans="1:14" s="233" customFormat="1" ht="40.5" customHeight="1">
      <c r="A194" s="81" t="s">
        <v>253</v>
      </c>
      <c r="B194" s="98" t="s">
        <v>524</v>
      </c>
      <c r="C194" s="28" t="s">
        <v>27</v>
      </c>
      <c r="D194" s="28" t="s">
        <v>28</v>
      </c>
      <c r="E194" s="38" t="s">
        <v>564</v>
      </c>
      <c r="F194" s="220"/>
      <c r="G194" s="184">
        <f>G195+G196+G197</f>
        <v>3469400</v>
      </c>
      <c r="H194" s="184">
        <f>H195+H196+H197</f>
        <v>2383351.29</v>
      </c>
      <c r="I194" s="398">
        <f t="shared" si="17"/>
        <v>68.69635354816394</v>
      </c>
      <c r="N194" s="102"/>
    </row>
    <row r="195" spans="1:9" s="102" customFormat="1" ht="32.25" customHeight="1">
      <c r="A195" s="423" t="s">
        <v>614</v>
      </c>
      <c r="B195" s="86" t="s">
        <v>524</v>
      </c>
      <c r="C195" s="28" t="s">
        <v>27</v>
      </c>
      <c r="D195" s="28" t="s">
        <v>28</v>
      </c>
      <c r="E195" s="38" t="s">
        <v>564</v>
      </c>
      <c r="F195" s="220">
        <v>120</v>
      </c>
      <c r="G195" s="398">
        <v>3194400</v>
      </c>
      <c r="H195" s="184">
        <v>2264045.29</v>
      </c>
      <c r="I195" s="398">
        <f t="shared" si="17"/>
        <v>70.87544734535437</v>
      </c>
    </row>
    <row r="196" spans="1:14" s="102" customFormat="1" ht="39.75" customHeight="1">
      <c r="A196" s="81" t="s">
        <v>256</v>
      </c>
      <c r="B196" s="86" t="s">
        <v>524</v>
      </c>
      <c r="C196" s="28" t="s">
        <v>27</v>
      </c>
      <c r="D196" s="28" t="s">
        <v>28</v>
      </c>
      <c r="E196" s="38" t="s">
        <v>564</v>
      </c>
      <c r="F196" s="220">
        <v>240</v>
      </c>
      <c r="G196" s="398">
        <v>270000</v>
      </c>
      <c r="H196" s="184">
        <v>119306</v>
      </c>
      <c r="I196" s="398">
        <f t="shared" si="17"/>
        <v>44.187407407407406</v>
      </c>
      <c r="N196" s="233"/>
    </row>
    <row r="197" spans="1:9" s="102" customFormat="1" ht="21.75" customHeight="1">
      <c r="A197" s="81" t="s">
        <v>258</v>
      </c>
      <c r="B197" s="86" t="s">
        <v>524</v>
      </c>
      <c r="C197" s="87" t="s">
        <v>27</v>
      </c>
      <c r="D197" s="87" t="s">
        <v>28</v>
      </c>
      <c r="E197" s="38" t="s">
        <v>564</v>
      </c>
      <c r="F197" s="220">
        <v>850</v>
      </c>
      <c r="G197" s="184">
        <v>5000</v>
      </c>
      <c r="H197" s="184">
        <v>0</v>
      </c>
      <c r="I197" s="398">
        <f t="shared" si="17"/>
        <v>0</v>
      </c>
    </row>
    <row r="198" spans="1:14" ht="16.5">
      <c r="A198" s="30" t="s">
        <v>61</v>
      </c>
      <c r="B198" s="72" t="s">
        <v>524</v>
      </c>
      <c r="C198" s="31" t="s">
        <v>32</v>
      </c>
      <c r="D198" s="32"/>
      <c r="E198" s="56"/>
      <c r="F198" s="56"/>
      <c r="G198" s="185">
        <f>G199+G204</f>
        <v>1437609.98</v>
      </c>
      <c r="H198" s="185">
        <f>H199+H204</f>
        <v>1040653.55</v>
      </c>
      <c r="I198" s="398">
        <f t="shared" si="17"/>
        <v>72.38775220522606</v>
      </c>
      <c r="N198" s="102"/>
    </row>
    <row r="199" spans="1:14" ht="16.5">
      <c r="A199" s="30" t="s">
        <v>89</v>
      </c>
      <c r="B199" s="72" t="s">
        <v>524</v>
      </c>
      <c r="C199" s="31" t="s">
        <v>32</v>
      </c>
      <c r="D199" s="32" t="s">
        <v>25</v>
      </c>
      <c r="E199" s="56"/>
      <c r="F199" s="56"/>
      <c r="G199" s="185">
        <f aca="true" t="shared" si="20" ref="G199:H202">G200</f>
        <v>1372700</v>
      </c>
      <c r="H199" s="185">
        <f t="shared" si="20"/>
        <v>1025042.74</v>
      </c>
      <c r="I199" s="398">
        <f t="shared" si="17"/>
        <v>74.67347126101843</v>
      </c>
      <c r="N199" s="102"/>
    </row>
    <row r="200" spans="1:9" ht="35.25" customHeight="1">
      <c r="A200" s="30" t="s">
        <v>628</v>
      </c>
      <c r="B200" s="72" t="s">
        <v>524</v>
      </c>
      <c r="C200" s="31" t="s">
        <v>32</v>
      </c>
      <c r="D200" s="32" t="s">
        <v>25</v>
      </c>
      <c r="E200" s="56" t="s">
        <v>553</v>
      </c>
      <c r="F200" s="56"/>
      <c r="G200" s="185">
        <f t="shared" si="20"/>
        <v>1372700</v>
      </c>
      <c r="H200" s="185">
        <f t="shared" si="20"/>
        <v>1025042.74</v>
      </c>
      <c r="I200" s="398">
        <f t="shared" si="17"/>
        <v>74.67347126101843</v>
      </c>
    </row>
    <row r="201" spans="1:9" ht="36" customHeight="1">
      <c r="A201" s="84" t="s">
        <v>452</v>
      </c>
      <c r="B201" s="72" t="s">
        <v>524</v>
      </c>
      <c r="C201" s="31" t="s">
        <v>32</v>
      </c>
      <c r="D201" s="32" t="s">
        <v>25</v>
      </c>
      <c r="E201" s="56" t="s">
        <v>568</v>
      </c>
      <c r="F201" s="38"/>
      <c r="G201" s="185">
        <f t="shared" si="20"/>
        <v>1372700</v>
      </c>
      <c r="H201" s="185">
        <f t="shared" si="20"/>
        <v>1025042.74</v>
      </c>
      <c r="I201" s="398">
        <f t="shared" si="17"/>
        <v>74.67347126101843</v>
      </c>
    </row>
    <row r="202" spans="1:9" ht="20.25" customHeight="1">
      <c r="A202" s="84" t="s">
        <v>453</v>
      </c>
      <c r="B202" s="73" t="s">
        <v>524</v>
      </c>
      <c r="C202" s="28" t="s">
        <v>32</v>
      </c>
      <c r="D202" s="29" t="s">
        <v>25</v>
      </c>
      <c r="E202" s="38" t="s">
        <v>565</v>
      </c>
      <c r="F202" s="38"/>
      <c r="G202" s="310">
        <f t="shared" si="20"/>
        <v>1372700</v>
      </c>
      <c r="H202" s="310">
        <f t="shared" si="20"/>
        <v>1025042.74</v>
      </c>
      <c r="I202" s="398">
        <f t="shared" si="17"/>
        <v>74.67347126101843</v>
      </c>
    </row>
    <row r="203" spans="1:9" ht="33" customHeight="1">
      <c r="A203" s="81" t="s">
        <v>618</v>
      </c>
      <c r="B203" s="73" t="s">
        <v>524</v>
      </c>
      <c r="C203" s="28" t="s">
        <v>32</v>
      </c>
      <c r="D203" s="29" t="s">
        <v>25</v>
      </c>
      <c r="E203" s="38" t="s">
        <v>565</v>
      </c>
      <c r="F203" s="38">
        <v>310</v>
      </c>
      <c r="G203" s="468">
        <v>1372700</v>
      </c>
      <c r="H203" s="310">
        <v>1025042.74</v>
      </c>
      <c r="I203" s="398">
        <f t="shared" si="17"/>
        <v>74.67347126101843</v>
      </c>
    </row>
    <row r="204" spans="1:9" ht="21.75" customHeight="1">
      <c r="A204" s="84" t="s">
        <v>146</v>
      </c>
      <c r="B204" s="408" t="s">
        <v>524</v>
      </c>
      <c r="C204" s="95" t="s">
        <v>32</v>
      </c>
      <c r="D204" s="95" t="s">
        <v>34</v>
      </c>
      <c r="E204" s="95"/>
      <c r="F204" s="95"/>
      <c r="G204" s="97">
        <f>G205</f>
        <v>64909.979999999996</v>
      </c>
      <c r="H204" s="97">
        <f>H205</f>
        <v>15610.81</v>
      </c>
      <c r="I204" s="398">
        <f t="shared" si="17"/>
        <v>24.049938083481155</v>
      </c>
    </row>
    <row r="205" spans="1:14" s="102" customFormat="1" ht="38.25" customHeight="1">
      <c r="A205" s="84" t="s">
        <v>628</v>
      </c>
      <c r="B205" s="408" t="s">
        <v>524</v>
      </c>
      <c r="C205" s="95" t="s">
        <v>32</v>
      </c>
      <c r="D205" s="95" t="s">
        <v>34</v>
      </c>
      <c r="E205" s="441" t="s">
        <v>553</v>
      </c>
      <c r="F205" s="410"/>
      <c r="G205" s="97">
        <f>G206</f>
        <v>64909.979999999996</v>
      </c>
      <c r="H205" s="97">
        <f>H206</f>
        <v>15610.81</v>
      </c>
      <c r="I205" s="398">
        <f t="shared" si="17"/>
        <v>24.049938083481155</v>
      </c>
      <c r="N205"/>
    </row>
    <row r="206" spans="1:14" s="102" customFormat="1" ht="32.25" customHeight="1">
      <c r="A206" s="251" t="s">
        <v>452</v>
      </c>
      <c r="B206" s="408" t="s">
        <v>524</v>
      </c>
      <c r="C206" s="95" t="s">
        <v>32</v>
      </c>
      <c r="D206" s="95" t="s">
        <v>34</v>
      </c>
      <c r="E206" s="95" t="s">
        <v>568</v>
      </c>
      <c r="F206" s="442"/>
      <c r="G206" s="97">
        <f>G207+G209</f>
        <v>64909.979999999996</v>
      </c>
      <c r="H206" s="97">
        <f>H207+H209</f>
        <v>15610.81</v>
      </c>
      <c r="I206" s="398">
        <f t="shared" si="17"/>
        <v>24.049938083481155</v>
      </c>
      <c r="N206"/>
    </row>
    <row r="207" spans="1:9" s="102" customFormat="1" ht="54" customHeight="1">
      <c r="A207" s="80" t="s">
        <v>591</v>
      </c>
      <c r="B207" s="434" t="s">
        <v>524</v>
      </c>
      <c r="C207" s="397" t="s">
        <v>32</v>
      </c>
      <c r="D207" s="397" t="s">
        <v>34</v>
      </c>
      <c r="E207" s="397" t="s">
        <v>587</v>
      </c>
      <c r="F207" s="410"/>
      <c r="G207" s="398">
        <f>G208</f>
        <v>14909.98</v>
      </c>
      <c r="H207" s="398">
        <f>H208</f>
        <v>10610.81</v>
      </c>
      <c r="I207" s="398">
        <f t="shared" si="17"/>
        <v>71.1658231600579</v>
      </c>
    </row>
    <row r="208" spans="1:9" s="102" customFormat="1" ht="51.75" customHeight="1">
      <c r="A208" s="80" t="s">
        <v>620</v>
      </c>
      <c r="B208" s="434" t="s">
        <v>524</v>
      </c>
      <c r="C208" s="397" t="s">
        <v>32</v>
      </c>
      <c r="D208" s="397" t="s">
        <v>34</v>
      </c>
      <c r="E208" s="397" t="s">
        <v>587</v>
      </c>
      <c r="F208" s="410">
        <v>110</v>
      </c>
      <c r="G208" s="398">
        <v>14909.98</v>
      </c>
      <c r="H208" s="184">
        <v>10610.81</v>
      </c>
      <c r="I208" s="398">
        <f t="shared" si="17"/>
        <v>71.1658231600579</v>
      </c>
    </row>
    <row r="209" spans="1:9" s="102" customFormat="1" ht="31.5" customHeight="1">
      <c r="A209" s="365" t="s">
        <v>273</v>
      </c>
      <c r="B209" s="434" t="s">
        <v>524</v>
      </c>
      <c r="C209" s="397" t="s">
        <v>32</v>
      </c>
      <c r="D209" s="397" t="s">
        <v>34</v>
      </c>
      <c r="E209" s="397" t="s">
        <v>566</v>
      </c>
      <c r="F209" s="410"/>
      <c r="G209" s="398">
        <f>G210</f>
        <v>50000</v>
      </c>
      <c r="H209" s="398">
        <f>H210</f>
        <v>5000</v>
      </c>
      <c r="I209" s="398">
        <f t="shared" si="17"/>
        <v>10</v>
      </c>
    </row>
    <row r="210" spans="1:9" s="102" customFormat="1" ht="33" customHeight="1">
      <c r="A210" s="365" t="s">
        <v>619</v>
      </c>
      <c r="B210" s="434" t="s">
        <v>524</v>
      </c>
      <c r="C210" s="397" t="s">
        <v>32</v>
      </c>
      <c r="D210" s="397" t="s">
        <v>34</v>
      </c>
      <c r="E210" s="397" t="s">
        <v>566</v>
      </c>
      <c r="F210" s="410">
        <v>320</v>
      </c>
      <c r="G210" s="398">
        <v>50000</v>
      </c>
      <c r="H210" s="184">
        <v>5000</v>
      </c>
      <c r="I210" s="398">
        <f t="shared" si="17"/>
        <v>10</v>
      </c>
    </row>
    <row r="211" spans="1:14" ht="20.25" customHeight="1">
      <c r="A211" s="83" t="s">
        <v>45</v>
      </c>
      <c r="B211" s="72" t="s">
        <v>524</v>
      </c>
      <c r="C211" s="32" t="s">
        <v>33</v>
      </c>
      <c r="D211" s="32"/>
      <c r="E211" s="32"/>
      <c r="F211" s="56"/>
      <c r="G211" s="118">
        <f aca="true" t="shared" si="21" ref="G211:H213">G212</f>
        <v>100000</v>
      </c>
      <c r="H211" s="118">
        <f t="shared" si="21"/>
        <v>68375.8</v>
      </c>
      <c r="I211" s="398">
        <f t="shared" si="17"/>
        <v>68.3758</v>
      </c>
      <c r="N211" s="102"/>
    </row>
    <row r="212" spans="1:14" ht="18.75" customHeight="1">
      <c r="A212" s="84" t="s">
        <v>157</v>
      </c>
      <c r="B212" s="85" t="s">
        <v>524</v>
      </c>
      <c r="C212" s="32" t="s">
        <v>33</v>
      </c>
      <c r="D212" s="31" t="s">
        <v>25</v>
      </c>
      <c r="E212" s="32"/>
      <c r="F212" s="56"/>
      <c r="G212" s="57">
        <f t="shared" si="21"/>
        <v>100000</v>
      </c>
      <c r="H212" s="57">
        <f t="shared" si="21"/>
        <v>68375.8</v>
      </c>
      <c r="I212" s="398">
        <f t="shared" si="17"/>
        <v>68.3758</v>
      </c>
      <c r="N212" s="102"/>
    </row>
    <row r="213" spans="1:14" s="232" customFormat="1" ht="36.75" customHeight="1">
      <c r="A213" s="84" t="s">
        <v>629</v>
      </c>
      <c r="B213" s="85" t="s">
        <v>524</v>
      </c>
      <c r="C213" s="32" t="s">
        <v>33</v>
      </c>
      <c r="D213" s="31" t="s">
        <v>25</v>
      </c>
      <c r="E213" s="237" t="s">
        <v>551</v>
      </c>
      <c r="F213" s="242"/>
      <c r="G213" s="118">
        <f t="shared" si="21"/>
        <v>100000</v>
      </c>
      <c r="H213" s="118">
        <f t="shared" si="21"/>
        <v>68375.8</v>
      </c>
      <c r="I213" s="398">
        <f t="shared" si="17"/>
        <v>68.3758</v>
      </c>
      <c r="N213"/>
    </row>
    <row r="214" spans="1:14" s="102" customFormat="1" ht="21" customHeight="1">
      <c r="A214" s="81" t="s">
        <v>449</v>
      </c>
      <c r="B214" s="245" t="s">
        <v>524</v>
      </c>
      <c r="C214" s="29" t="s">
        <v>33</v>
      </c>
      <c r="D214" s="28" t="s">
        <v>25</v>
      </c>
      <c r="E214" s="29" t="s">
        <v>552</v>
      </c>
      <c r="F214" s="220"/>
      <c r="G214" s="184">
        <f>G215</f>
        <v>100000</v>
      </c>
      <c r="H214" s="184">
        <f>H215</f>
        <v>68375.8</v>
      </c>
      <c r="I214" s="398">
        <f t="shared" si="17"/>
        <v>68.3758</v>
      </c>
      <c r="N214"/>
    </row>
    <row r="215" spans="1:14" s="102" customFormat="1" ht="19.5" customHeight="1">
      <c r="A215" s="81" t="s">
        <v>280</v>
      </c>
      <c r="B215" s="245" t="s">
        <v>524</v>
      </c>
      <c r="C215" s="29" t="s">
        <v>33</v>
      </c>
      <c r="D215" s="28" t="s">
        <v>25</v>
      </c>
      <c r="E215" s="29" t="s">
        <v>567</v>
      </c>
      <c r="F215" s="220"/>
      <c r="G215" s="184">
        <f>G216</f>
        <v>100000</v>
      </c>
      <c r="H215" s="184">
        <f>H216</f>
        <v>68375.8</v>
      </c>
      <c r="I215" s="398">
        <f t="shared" si="17"/>
        <v>68.3758</v>
      </c>
      <c r="N215" s="232"/>
    </row>
    <row r="216" spans="1:9" s="102" customFormat="1" ht="37.5" customHeight="1" thickBot="1">
      <c r="A216" s="81" t="s">
        <v>256</v>
      </c>
      <c r="B216" s="245" t="s">
        <v>524</v>
      </c>
      <c r="C216" s="29" t="s">
        <v>33</v>
      </c>
      <c r="D216" s="28" t="s">
        <v>25</v>
      </c>
      <c r="E216" s="29" t="s">
        <v>567</v>
      </c>
      <c r="F216" s="220">
        <v>240</v>
      </c>
      <c r="G216" s="184">
        <v>100000</v>
      </c>
      <c r="H216" s="184">
        <v>68375.8</v>
      </c>
      <c r="I216" s="398">
        <f t="shared" si="17"/>
        <v>68.3758</v>
      </c>
    </row>
    <row r="217" spans="1:9" s="102" customFormat="1" ht="18.75" customHeight="1" hidden="1">
      <c r="A217" s="81" t="s">
        <v>256</v>
      </c>
      <c r="B217" s="245" t="s">
        <v>524</v>
      </c>
      <c r="C217" s="29" t="s">
        <v>33</v>
      </c>
      <c r="D217" s="28" t="s">
        <v>25</v>
      </c>
      <c r="E217" s="29" t="s">
        <v>463</v>
      </c>
      <c r="F217" s="220"/>
      <c r="G217" s="184">
        <f>G218</f>
        <v>0</v>
      </c>
      <c r="H217" s="184">
        <f>H218</f>
        <v>50000</v>
      </c>
      <c r="I217" s="398" t="e">
        <f t="shared" si="17"/>
        <v>#DIV/0!</v>
      </c>
    </row>
    <row r="218" spans="1:9" s="102" customFormat="1" ht="19.5" customHeight="1" hidden="1">
      <c r="A218" s="81" t="s">
        <v>450</v>
      </c>
      <c r="B218" s="245" t="s">
        <v>524</v>
      </c>
      <c r="C218" s="29" t="s">
        <v>33</v>
      </c>
      <c r="D218" s="28" t="s">
        <v>25</v>
      </c>
      <c r="E218" s="29" t="s">
        <v>464</v>
      </c>
      <c r="F218" s="220"/>
      <c r="G218" s="184">
        <f>G219</f>
        <v>0</v>
      </c>
      <c r="H218" s="184">
        <f>H219</f>
        <v>50000</v>
      </c>
      <c r="I218" s="398" t="e">
        <f t="shared" si="17"/>
        <v>#DIV/0!</v>
      </c>
    </row>
    <row r="219" spans="1:9" s="102" customFormat="1" ht="15" customHeight="1" hidden="1">
      <c r="A219" s="81" t="s">
        <v>280</v>
      </c>
      <c r="B219" s="245" t="s">
        <v>524</v>
      </c>
      <c r="C219" s="29" t="s">
        <v>33</v>
      </c>
      <c r="D219" s="28" t="s">
        <v>25</v>
      </c>
      <c r="E219" s="29" t="s">
        <v>464</v>
      </c>
      <c r="F219" s="220">
        <v>240</v>
      </c>
      <c r="G219" s="184"/>
      <c r="H219" s="184">
        <v>50000</v>
      </c>
      <c r="I219" s="398" t="e">
        <f t="shared" si="17"/>
        <v>#DIV/0!</v>
      </c>
    </row>
    <row r="220" spans="1:9" s="102" customFormat="1" ht="18" hidden="1" thickBot="1">
      <c r="A220" s="81" t="s">
        <v>275</v>
      </c>
      <c r="B220" s="85" t="s">
        <v>524</v>
      </c>
      <c r="C220" s="32" t="s">
        <v>33</v>
      </c>
      <c r="D220" s="31" t="s">
        <v>25</v>
      </c>
      <c r="E220" s="280" t="s">
        <v>345</v>
      </c>
      <c r="F220" s="220"/>
      <c r="G220" s="118">
        <f aca="true" t="shared" si="22" ref="G220:H223">G221</f>
        <v>0</v>
      </c>
      <c r="H220" s="118">
        <f t="shared" si="22"/>
        <v>0</v>
      </c>
      <c r="I220" s="398" t="e">
        <f t="shared" si="17"/>
        <v>#DIV/0!</v>
      </c>
    </row>
    <row r="221" spans="1:14" s="232" customFormat="1" ht="67.5" hidden="1" thickBot="1">
      <c r="A221" s="84" t="s">
        <v>264</v>
      </c>
      <c r="B221" s="85" t="s">
        <v>524</v>
      </c>
      <c r="C221" s="32" t="s">
        <v>33</v>
      </c>
      <c r="D221" s="31" t="s">
        <v>25</v>
      </c>
      <c r="E221" s="32" t="s">
        <v>350</v>
      </c>
      <c r="F221" s="242"/>
      <c r="G221" s="118">
        <f t="shared" si="22"/>
        <v>0</v>
      </c>
      <c r="H221" s="118">
        <f t="shared" si="22"/>
        <v>0</v>
      </c>
      <c r="I221" s="398" t="e">
        <f t="shared" si="17"/>
        <v>#DIV/0!</v>
      </c>
      <c r="N221" s="102"/>
    </row>
    <row r="222" spans="1:9" s="102" customFormat="1" ht="51" hidden="1" thickBot="1">
      <c r="A222" s="254" t="s">
        <v>265</v>
      </c>
      <c r="B222" s="245" t="s">
        <v>524</v>
      </c>
      <c r="C222" s="29" t="s">
        <v>33</v>
      </c>
      <c r="D222" s="28" t="s">
        <v>25</v>
      </c>
      <c r="E222" s="29" t="s">
        <v>351</v>
      </c>
      <c r="F222" s="220"/>
      <c r="G222" s="184">
        <f t="shared" si="22"/>
        <v>0</v>
      </c>
      <c r="H222" s="184">
        <f t="shared" si="22"/>
        <v>0</v>
      </c>
      <c r="I222" s="398" t="e">
        <f t="shared" si="17"/>
        <v>#DIV/0!</v>
      </c>
    </row>
    <row r="223" spans="1:14" s="102" customFormat="1" ht="17.25" hidden="1" thickBot="1">
      <c r="A223" s="255" t="s">
        <v>454</v>
      </c>
      <c r="B223" s="245" t="s">
        <v>524</v>
      </c>
      <c r="C223" s="29" t="s">
        <v>33</v>
      </c>
      <c r="D223" s="28" t="s">
        <v>25</v>
      </c>
      <c r="E223" s="29" t="s">
        <v>456</v>
      </c>
      <c r="F223" s="220"/>
      <c r="G223" s="184">
        <f t="shared" si="22"/>
        <v>0</v>
      </c>
      <c r="H223" s="184">
        <f t="shared" si="22"/>
        <v>0</v>
      </c>
      <c r="I223" s="398" t="e">
        <f t="shared" si="17"/>
        <v>#DIV/0!</v>
      </c>
      <c r="N223" s="232"/>
    </row>
    <row r="224" spans="1:9" s="102" customFormat="1" ht="33.75" hidden="1" thickBot="1">
      <c r="A224" s="255" t="s">
        <v>455</v>
      </c>
      <c r="B224" s="245" t="s">
        <v>524</v>
      </c>
      <c r="C224" s="29" t="s">
        <v>33</v>
      </c>
      <c r="D224" s="28" t="s">
        <v>25</v>
      </c>
      <c r="E224" s="29" t="s">
        <v>456</v>
      </c>
      <c r="F224" s="220">
        <v>240</v>
      </c>
      <c r="G224" s="184"/>
      <c r="H224" s="184"/>
      <c r="I224" s="398" t="e">
        <f t="shared" si="17"/>
        <v>#DIV/0!</v>
      </c>
    </row>
    <row r="225" spans="1:14" ht="51" hidden="1" thickBot="1">
      <c r="A225" s="81" t="s">
        <v>256</v>
      </c>
      <c r="B225" s="82" t="s">
        <v>524</v>
      </c>
      <c r="C225" s="29" t="s">
        <v>33</v>
      </c>
      <c r="D225" s="28" t="s">
        <v>25</v>
      </c>
      <c r="E225" s="38" t="s">
        <v>270</v>
      </c>
      <c r="F225" s="38"/>
      <c r="G225" s="52">
        <f>G226</f>
        <v>0</v>
      </c>
      <c r="H225" s="52">
        <f>H226</f>
        <v>0</v>
      </c>
      <c r="I225" s="398" t="e">
        <f t="shared" si="17"/>
        <v>#DIV/0!</v>
      </c>
      <c r="N225" s="102"/>
    </row>
    <row r="226" spans="1:14" ht="51" hidden="1" thickBot="1">
      <c r="A226" s="34" t="s">
        <v>297</v>
      </c>
      <c r="B226" s="82" t="s">
        <v>524</v>
      </c>
      <c r="C226" s="29" t="s">
        <v>33</v>
      </c>
      <c r="D226" s="28" t="s">
        <v>25</v>
      </c>
      <c r="E226" s="38" t="s">
        <v>299</v>
      </c>
      <c r="F226" s="38"/>
      <c r="G226" s="47">
        <f>G227</f>
        <v>0</v>
      </c>
      <c r="H226" s="47">
        <f>H227</f>
        <v>0</v>
      </c>
      <c r="I226" s="398" t="e">
        <f t="shared" si="17"/>
        <v>#DIV/0!</v>
      </c>
      <c r="N226" s="102"/>
    </row>
    <row r="227" spans="1:9" ht="33.75" hidden="1" thickBot="1">
      <c r="A227" s="51" t="s">
        <v>298</v>
      </c>
      <c r="B227" s="82" t="s">
        <v>524</v>
      </c>
      <c r="C227" s="29" t="s">
        <v>33</v>
      </c>
      <c r="D227" s="28" t="s">
        <v>25</v>
      </c>
      <c r="E227" s="38" t="s">
        <v>299</v>
      </c>
      <c r="F227" s="38" t="s">
        <v>257</v>
      </c>
      <c r="G227" s="52">
        <f>9000-9000</f>
        <v>0</v>
      </c>
      <c r="H227" s="52">
        <f>9000-9000</f>
        <v>0</v>
      </c>
      <c r="I227" s="398" t="e">
        <f t="shared" si="17"/>
        <v>#DIV/0!</v>
      </c>
    </row>
    <row r="228" spans="1:9" ht="0.75" customHeight="1" hidden="1" thickBot="1">
      <c r="A228" s="175" t="s">
        <v>256</v>
      </c>
      <c r="B228" s="89" t="s">
        <v>524</v>
      </c>
      <c r="C228" s="90"/>
      <c r="D228" s="68"/>
      <c r="E228" s="68"/>
      <c r="F228" s="68"/>
      <c r="G228" s="69">
        <f>G229+G241+G248+G266+G276</f>
        <v>0</v>
      </c>
      <c r="H228" s="69">
        <f>H229+H241+H248+H266+H276</f>
        <v>11250000</v>
      </c>
      <c r="I228" s="398" t="e">
        <f t="shared" si="17"/>
        <v>#DIV/0!</v>
      </c>
    </row>
    <row r="229" spans="1:14" s="9" customFormat="1" ht="51" hidden="1" thickBot="1">
      <c r="A229" s="88" t="s">
        <v>318</v>
      </c>
      <c r="B229" s="70" t="s">
        <v>524</v>
      </c>
      <c r="C229" s="46" t="s">
        <v>25</v>
      </c>
      <c r="D229" s="91"/>
      <c r="E229" s="91"/>
      <c r="F229" s="91"/>
      <c r="G229" s="94">
        <f>G230</f>
        <v>0</v>
      </c>
      <c r="H229" s="94">
        <f>H230</f>
        <v>5690200</v>
      </c>
      <c r="I229" s="398" t="e">
        <f t="shared" si="17"/>
        <v>#DIV/0!</v>
      </c>
      <c r="N229"/>
    </row>
    <row r="230" spans="1:9" ht="17.25" hidden="1" thickBot="1">
      <c r="A230" s="44" t="s">
        <v>99</v>
      </c>
      <c r="B230" s="70" t="s">
        <v>524</v>
      </c>
      <c r="C230" s="31" t="s">
        <v>25</v>
      </c>
      <c r="D230" s="31" t="s">
        <v>35</v>
      </c>
      <c r="E230" s="32"/>
      <c r="F230" s="32"/>
      <c r="G230" s="57">
        <f>G231+G238</f>
        <v>0</v>
      </c>
      <c r="H230" s="57">
        <f>H231+H238</f>
        <v>5690200</v>
      </c>
      <c r="I230" s="398" t="e">
        <f t="shared" si="17"/>
        <v>#DIV/0!</v>
      </c>
    </row>
    <row r="231" spans="1:14" s="102" customFormat="1" ht="51" customHeight="1" hidden="1">
      <c r="A231" s="30" t="s">
        <v>100</v>
      </c>
      <c r="B231" s="75" t="s">
        <v>524</v>
      </c>
      <c r="C231" s="31" t="s">
        <v>25</v>
      </c>
      <c r="D231" s="31" t="s">
        <v>35</v>
      </c>
      <c r="E231" s="237" t="s">
        <v>355</v>
      </c>
      <c r="F231" s="220"/>
      <c r="G231" s="118">
        <f aca="true" t="shared" si="23" ref="G231:H233">G232</f>
        <v>0</v>
      </c>
      <c r="H231" s="118">
        <f t="shared" si="23"/>
        <v>5417500</v>
      </c>
      <c r="I231" s="398" t="e">
        <f t="shared" si="17"/>
        <v>#DIV/0!</v>
      </c>
      <c r="N231" s="9"/>
    </row>
    <row r="232" spans="1:14" s="232" customFormat="1" ht="18" customHeight="1" hidden="1">
      <c r="A232" s="84" t="s">
        <v>288</v>
      </c>
      <c r="B232" s="75" t="s">
        <v>524</v>
      </c>
      <c r="C232" s="31" t="s">
        <v>25</v>
      </c>
      <c r="D232" s="31" t="s">
        <v>35</v>
      </c>
      <c r="E232" s="32" t="s">
        <v>401</v>
      </c>
      <c r="F232" s="242"/>
      <c r="G232" s="118">
        <f t="shared" si="23"/>
        <v>0</v>
      </c>
      <c r="H232" s="118">
        <f t="shared" si="23"/>
        <v>5417500</v>
      </c>
      <c r="I232" s="398" t="e">
        <f t="shared" si="17"/>
        <v>#DIV/0!</v>
      </c>
      <c r="N232"/>
    </row>
    <row r="233" spans="1:9" s="102" customFormat="1" ht="18" customHeight="1" hidden="1">
      <c r="A233" s="265" t="s">
        <v>400</v>
      </c>
      <c r="B233" s="86" t="s">
        <v>524</v>
      </c>
      <c r="C233" s="28" t="s">
        <v>25</v>
      </c>
      <c r="D233" s="28" t="s">
        <v>35</v>
      </c>
      <c r="E233" s="29" t="s">
        <v>402</v>
      </c>
      <c r="F233" s="220"/>
      <c r="G233" s="184">
        <f t="shared" si="23"/>
        <v>0</v>
      </c>
      <c r="H233" s="184">
        <f t="shared" si="23"/>
        <v>5417500</v>
      </c>
      <c r="I233" s="398" t="e">
        <f t="shared" si="17"/>
        <v>#DIV/0!</v>
      </c>
    </row>
    <row r="234" spans="1:14" s="102" customFormat="1" ht="18" customHeight="1" hidden="1">
      <c r="A234" s="256" t="s">
        <v>296</v>
      </c>
      <c r="B234" s="86" t="s">
        <v>524</v>
      </c>
      <c r="C234" s="28" t="s">
        <v>25</v>
      </c>
      <c r="D234" s="28" t="s">
        <v>35</v>
      </c>
      <c r="E234" s="29" t="s">
        <v>403</v>
      </c>
      <c r="F234" s="220"/>
      <c r="G234" s="184">
        <f>G235+G236+G237</f>
        <v>0</v>
      </c>
      <c r="H234" s="184">
        <f>H235+H236+H237</f>
        <v>5417500</v>
      </c>
      <c r="I234" s="398" t="e">
        <f t="shared" si="17"/>
        <v>#DIV/0!</v>
      </c>
      <c r="N234" s="232"/>
    </row>
    <row r="235" spans="1:9" s="102" customFormat="1" ht="17.25" hidden="1" thickBot="1">
      <c r="A235" s="256" t="s">
        <v>255</v>
      </c>
      <c r="B235" s="86" t="s">
        <v>524</v>
      </c>
      <c r="C235" s="28" t="s">
        <v>25</v>
      </c>
      <c r="D235" s="28" t="s">
        <v>35</v>
      </c>
      <c r="E235" s="29" t="s">
        <v>403</v>
      </c>
      <c r="F235" s="220">
        <v>120</v>
      </c>
      <c r="G235" s="184"/>
      <c r="H235" s="184">
        <f>3078000+929600+19500+275600</f>
        <v>4302700</v>
      </c>
      <c r="I235" s="398" t="e">
        <f t="shared" si="17"/>
        <v>#DIV/0!</v>
      </c>
    </row>
    <row r="236" spans="1:9" s="102" customFormat="1" ht="33.75" hidden="1" thickBot="1">
      <c r="A236" s="81" t="s">
        <v>253</v>
      </c>
      <c r="B236" s="86" t="s">
        <v>524</v>
      </c>
      <c r="C236" s="28" t="s">
        <v>25</v>
      </c>
      <c r="D236" s="28" t="s">
        <v>35</v>
      </c>
      <c r="E236" s="29" t="s">
        <v>403</v>
      </c>
      <c r="F236" s="220">
        <v>240</v>
      </c>
      <c r="G236" s="184"/>
      <c r="H236" s="184">
        <v>1094800</v>
      </c>
      <c r="I236" s="398" t="e">
        <f t="shared" si="17"/>
        <v>#DIV/0!</v>
      </c>
    </row>
    <row r="237" spans="1:9" s="102" customFormat="1" ht="51" hidden="1" thickBot="1">
      <c r="A237" s="81" t="s">
        <v>256</v>
      </c>
      <c r="B237" s="86" t="s">
        <v>524</v>
      </c>
      <c r="C237" s="28" t="s">
        <v>25</v>
      </c>
      <c r="D237" s="28" t="s">
        <v>35</v>
      </c>
      <c r="E237" s="29" t="s">
        <v>403</v>
      </c>
      <c r="F237" s="220">
        <v>850</v>
      </c>
      <c r="G237" s="184"/>
      <c r="H237" s="184">
        <v>20000</v>
      </c>
      <c r="I237" s="398" t="e">
        <f t="shared" si="17"/>
        <v>#DIV/0!</v>
      </c>
    </row>
    <row r="238" spans="1:14" s="1" customFormat="1" ht="6" customHeight="1" hidden="1">
      <c r="A238" s="81" t="s">
        <v>258</v>
      </c>
      <c r="B238" s="72" t="s">
        <v>524</v>
      </c>
      <c r="C238" s="31" t="s">
        <v>25</v>
      </c>
      <c r="D238" s="31" t="s">
        <v>35</v>
      </c>
      <c r="E238" s="243" t="s">
        <v>336</v>
      </c>
      <c r="F238" s="32"/>
      <c r="G238" s="57">
        <f>G239</f>
        <v>0</v>
      </c>
      <c r="H238" s="57">
        <f>H239</f>
        <v>272700</v>
      </c>
      <c r="I238" s="398" t="e">
        <f t="shared" si="17"/>
        <v>#DIV/0!</v>
      </c>
      <c r="N238" s="102"/>
    </row>
    <row r="239" spans="1:14" ht="15.75" customHeight="1" hidden="1">
      <c r="A239" s="30" t="s">
        <v>320</v>
      </c>
      <c r="B239" s="76" t="s">
        <v>524</v>
      </c>
      <c r="C239" s="29" t="s">
        <v>25</v>
      </c>
      <c r="D239" s="29" t="s">
        <v>35</v>
      </c>
      <c r="E239" s="29" t="s">
        <v>349</v>
      </c>
      <c r="F239" s="29"/>
      <c r="G239" s="52">
        <f>G240</f>
        <v>0</v>
      </c>
      <c r="H239" s="52">
        <f>H240</f>
        <v>272700</v>
      </c>
      <c r="I239" s="398" t="e">
        <f t="shared" si="17"/>
        <v>#DIV/0!</v>
      </c>
      <c r="N239" s="102"/>
    </row>
    <row r="240" spans="1:14" ht="17.25" hidden="1" thickBot="1">
      <c r="A240" s="176" t="s">
        <v>301</v>
      </c>
      <c r="B240" s="76" t="s">
        <v>524</v>
      </c>
      <c r="C240" s="29" t="s">
        <v>25</v>
      </c>
      <c r="D240" s="29" t="s">
        <v>35</v>
      </c>
      <c r="E240" s="29" t="s">
        <v>349</v>
      </c>
      <c r="F240" s="29" t="s">
        <v>309</v>
      </c>
      <c r="G240" s="52"/>
      <c r="H240" s="52">
        <v>272700</v>
      </c>
      <c r="I240" s="398" t="e">
        <f aca="true" t="shared" si="24" ref="I240:I303">H240*100/G240</f>
        <v>#DIV/0!</v>
      </c>
      <c r="N240" s="1"/>
    </row>
    <row r="241" spans="1:9" ht="17.25" hidden="1" thickBot="1">
      <c r="A241" s="176" t="s">
        <v>310</v>
      </c>
      <c r="B241" s="72" t="s">
        <v>524</v>
      </c>
      <c r="C241" s="32" t="s">
        <v>28</v>
      </c>
      <c r="D241" s="32"/>
      <c r="E241" s="32"/>
      <c r="F241" s="32"/>
      <c r="G241" s="118">
        <f aca="true" t="shared" si="25" ref="G241:H246">G242</f>
        <v>0</v>
      </c>
      <c r="H241" s="118">
        <f t="shared" si="25"/>
        <v>2144400</v>
      </c>
      <c r="I241" s="398" t="e">
        <f t="shared" si="24"/>
        <v>#DIV/0!</v>
      </c>
    </row>
    <row r="242" spans="1:9" ht="17.25" hidden="1" thickBot="1">
      <c r="A242" s="30" t="s">
        <v>101</v>
      </c>
      <c r="B242" s="72" t="s">
        <v>524</v>
      </c>
      <c r="C242" s="32" t="s">
        <v>28</v>
      </c>
      <c r="D242" s="32" t="s">
        <v>27</v>
      </c>
      <c r="E242" s="32"/>
      <c r="F242" s="32"/>
      <c r="G242" s="118">
        <f t="shared" si="25"/>
        <v>0</v>
      </c>
      <c r="H242" s="118">
        <f t="shared" si="25"/>
        <v>2144400</v>
      </c>
      <c r="I242" s="398" t="e">
        <f t="shared" si="24"/>
        <v>#DIV/0!</v>
      </c>
    </row>
    <row r="243" spans="1:14" s="102" customFormat="1" ht="18" hidden="1" thickBot="1">
      <c r="A243" s="30" t="s">
        <v>18</v>
      </c>
      <c r="B243" s="72" t="s">
        <v>524</v>
      </c>
      <c r="C243" s="32" t="s">
        <v>28</v>
      </c>
      <c r="D243" s="32" t="s">
        <v>27</v>
      </c>
      <c r="E243" s="237" t="s">
        <v>353</v>
      </c>
      <c r="F243" s="220"/>
      <c r="G243" s="118">
        <f t="shared" si="25"/>
        <v>0</v>
      </c>
      <c r="H243" s="118">
        <f t="shared" si="25"/>
        <v>2144400</v>
      </c>
      <c r="I243" s="398" t="e">
        <f t="shared" si="24"/>
        <v>#DIV/0!</v>
      </c>
      <c r="N243"/>
    </row>
    <row r="244" spans="1:14" s="232" customFormat="1" ht="51" hidden="1" thickBot="1">
      <c r="A244" s="84" t="s">
        <v>266</v>
      </c>
      <c r="B244" s="72" t="s">
        <v>524</v>
      </c>
      <c r="C244" s="32" t="s">
        <v>28</v>
      </c>
      <c r="D244" s="32" t="s">
        <v>27</v>
      </c>
      <c r="E244" s="32" t="s">
        <v>385</v>
      </c>
      <c r="F244" s="242"/>
      <c r="G244" s="118">
        <f t="shared" si="25"/>
        <v>0</v>
      </c>
      <c r="H244" s="118">
        <f t="shared" si="25"/>
        <v>2144400</v>
      </c>
      <c r="I244" s="398" t="e">
        <f t="shared" si="24"/>
        <v>#DIV/0!</v>
      </c>
      <c r="N244"/>
    </row>
    <row r="245" spans="1:9" s="102" customFormat="1" ht="33.75" hidden="1" thickBot="1">
      <c r="A245" s="84" t="s">
        <v>267</v>
      </c>
      <c r="B245" s="73" t="s">
        <v>524</v>
      </c>
      <c r="C245" s="29" t="s">
        <v>28</v>
      </c>
      <c r="D245" s="29" t="s">
        <v>27</v>
      </c>
      <c r="E245" s="29" t="s">
        <v>434</v>
      </c>
      <c r="F245" s="220"/>
      <c r="G245" s="184">
        <f t="shared" si="25"/>
        <v>0</v>
      </c>
      <c r="H245" s="184">
        <f t="shared" si="25"/>
        <v>2144400</v>
      </c>
      <c r="I245" s="398" t="e">
        <f t="shared" si="24"/>
        <v>#DIV/0!</v>
      </c>
    </row>
    <row r="246" spans="1:14" s="102" customFormat="1" ht="52.5" customHeight="1" hidden="1">
      <c r="A246" s="262" t="s">
        <v>432</v>
      </c>
      <c r="B246" s="73" t="s">
        <v>524</v>
      </c>
      <c r="C246" s="29" t="s">
        <v>28</v>
      </c>
      <c r="D246" s="29" t="s">
        <v>27</v>
      </c>
      <c r="E246" s="29" t="s">
        <v>435</v>
      </c>
      <c r="F246" s="220"/>
      <c r="G246" s="184">
        <f t="shared" si="25"/>
        <v>0</v>
      </c>
      <c r="H246" s="184">
        <f t="shared" si="25"/>
        <v>2144400</v>
      </c>
      <c r="I246" s="398" t="e">
        <f t="shared" si="24"/>
        <v>#DIV/0!</v>
      </c>
      <c r="N246" s="232"/>
    </row>
    <row r="247" spans="1:9" s="102" customFormat="1" ht="84" hidden="1" thickBot="1">
      <c r="A247" s="262" t="s">
        <v>433</v>
      </c>
      <c r="B247" s="73" t="s">
        <v>524</v>
      </c>
      <c r="C247" s="29" t="s">
        <v>28</v>
      </c>
      <c r="D247" s="29" t="s">
        <v>27</v>
      </c>
      <c r="E247" s="29" t="s">
        <v>435</v>
      </c>
      <c r="F247" s="220">
        <v>810</v>
      </c>
      <c r="G247" s="184"/>
      <c r="H247" s="184">
        <v>2144400</v>
      </c>
      <c r="I247" s="398" t="e">
        <f t="shared" si="24"/>
        <v>#DIV/0!</v>
      </c>
    </row>
    <row r="248" spans="1:14" ht="67.5" hidden="1" thickBot="1">
      <c r="A248" s="51" t="s">
        <v>360</v>
      </c>
      <c r="B248" s="72" t="s">
        <v>524</v>
      </c>
      <c r="C248" s="32" t="s">
        <v>24</v>
      </c>
      <c r="D248" s="32"/>
      <c r="E248" s="32"/>
      <c r="F248" s="32"/>
      <c r="G248" s="118">
        <f>G249+G255+G261</f>
        <v>0</v>
      </c>
      <c r="H248" s="118">
        <f>H249+H255+H261</f>
        <v>3315400</v>
      </c>
      <c r="I248" s="398" t="e">
        <f t="shared" si="24"/>
        <v>#DIV/0!</v>
      </c>
      <c r="N248" s="102"/>
    </row>
    <row r="249" spans="1:14" ht="17.25" hidden="1" thickBot="1">
      <c r="A249" s="30" t="s">
        <v>300</v>
      </c>
      <c r="B249" s="187" t="s">
        <v>524</v>
      </c>
      <c r="C249" s="188" t="s">
        <v>24</v>
      </c>
      <c r="D249" s="46" t="s">
        <v>25</v>
      </c>
      <c r="E249" s="46"/>
      <c r="F249" s="32"/>
      <c r="G249" s="118">
        <f aca="true" t="shared" si="26" ref="G249:H253">G250</f>
        <v>0</v>
      </c>
      <c r="H249" s="118">
        <f t="shared" si="26"/>
        <v>625000</v>
      </c>
      <c r="I249" s="398" t="e">
        <f t="shared" si="24"/>
        <v>#DIV/0!</v>
      </c>
      <c r="N249" s="102"/>
    </row>
    <row r="250" spans="1:14" s="102" customFormat="1" ht="18" hidden="1" thickBot="1">
      <c r="A250" s="186" t="s">
        <v>22</v>
      </c>
      <c r="B250" s="187" t="s">
        <v>524</v>
      </c>
      <c r="C250" s="188" t="s">
        <v>24</v>
      </c>
      <c r="D250" s="46" t="s">
        <v>25</v>
      </c>
      <c r="E250" s="280" t="s">
        <v>373</v>
      </c>
      <c r="F250" s="222"/>
      <c r="G250" s="94">
        <f t="shared" si="26"/>
        <v>0</v>
      </c>
      <c r="H250" s="94">
        <f t="shared" si="26"/>
        <v>625000</v>
      </c>
      <c r="I250" s="398" t="e">
        <f t="shared" si="24"/>
        <v>#DIV/0!</v>
      </c>
      <c r="N250"/>
    </row>
    <row r="251" spans="1:14" s="232" customFormat="1" ht="51" hidden="1" thickBot="1">
      <c r="A251" s="122" t="s">
        <v>274</v>
      </c>
      <c r="B251" s="187" t="s">
        <v>524</v>
      </c>
      <c r="C251" s="188" t="s">
        <v>24</v>
      </c>
      <c r="D251" s="46" t="s">
        <v>25</v>
      </c>
      <c r="E251" s="32" t="s">
        <v>378</v>
      </c>
      <c r="F251" s="242"/>
      <c r="G251" s="94">
        <f t="shared" si="26"/>
        <v>0</v>
      </c>
      <c r="H251" s="94">
        <f t="shared" si="26"/>
        <v>625000</v>
      </c>
      <c r="I251" s="398" t="e">
        <f t="shared" si="24"/>
        <v>#DIV/0!</v>
      </c>
      <c r="N251"/>
    </row>
    <row r="252" spans="1:9" s="102" customFormat="1" ht="51" hidden="1" thickBot="1">
      <c r="A252" s="84" t="s">
        <v>372</v>
      </c>
      <c r="B252" s="269" t="s">
        <v>524</v>
      </c>
      <c r="C252" s="270" t="s">
        <v>24</v>
      </c>
      <c r="D252" s="40" t="s">
        <v>25</v>
      </c>
      <c r="E252" s="29" t="s">
        <v>388</v>
      </c>
      <c r="F252" s="220"/>
      <c r="G252" s="93">
        <f t="shared" si="26"/>
        <v>0</v>
      </c>
      <c r="H252" s="93">
        <f t="shared" si="26"/>
        <v>625000</v>
      </c>
      <c r="I252" s="398" t="e">
        <f t="shared" si="24"/>
        <v>#DIV/0!</v>
      </c>
    </row>
    <row r="253" spans="1:14" s="102" customFormat="1" ht="17.25" hidden="1" thickBot="1">
      <c r="A253" s="81" t="s">
        <v>362</v>
      </c>
      <c r="B253" s="269" t="s">
        <v>524</v>
      </c>
      <c r="C253" s="270" t="s">
        <v>24</v>
      </c>
      <c r="D253" s="40" t="s">
        <v>25</v>
      </c>
      <c r="E253" s="29" t="s">
        <v>389</v>
      </c>
      <c r="F253" s="220"/>
      <c r="G253" s="93">
        <f t="shared" si="26"/>
        <v>0</v>
      </c>
      <c r="H253" s="93">
        <f t="shared" si="26"/>
        <v>625000</v>
      </c>
      <c r="I253" s="398" t="e">
        <f t="shared" si="24"/>
        <v>#DIV/0!</v>
      </c>
      <c r="N253" s="232"/>
    </row>
    <row r="254" spans="1:9" s="102" customFormat="1" ht="51" hidden="1" thickBot="1">
      <c r="A254" s="81" t="s">
        <v>302</v>
      </c>
      <c r="B254" s="269" t="s">
        <v>524</v>
      </c>
      <c r="C254" s="270" t="s">
        <v>24</v>
      </c>
      <c r="D254" s="40" t="s">
        <v>25</v>
      </c>
      <c r="E254" s="29" t="s">
        <v>389</v>
      </c>
      <c r="F254" s="220">
        <v>240</v>
      </c>
      <c r="G254" s="93"/>
      <c r="H254" s="93">
        <v>625000</v>
      </c>
      <c r="I254" s="398" t="e">
        <f t="shared" si="24"/>
        <v>#DIV/0!</v>
      </c>
    </row>
    <row r="255" spans="1:14" ht="51" hidden="1" thickBot="1">
      <c r="A255" s="81" t="s">
        <v>256</v>
      </c>
      <c r="B255" s="72" t="s">
        <v>524</v>
      </c>
      <c r="C255" s="31" t="s">
        <v>24</v>
      </c>
      <c r="D255" s="31" t="s">
        <v>30</v>
      </c>
      <c r="E255" s="32"/>
      <c r="F255" s="32"/>
      <c r="G255" s="57">
        <f aca="true" t="shared" si="27" ref="G255:H259">G256</f>
        <v>0</v>
      </c>
      <c r="H255" s="57">
        <f t="shared" si="27"/>
        <v>2690000</v>
      </c>
      <c r="I255" s="398" t="e">
        <f t="shared" si="24"/>
        <v>#DIV/0!</v>
      </c>
      <c r="N255" s="102"/>
    </row>
    <row r="256" spans="1:9" s="102" customFormat="1" ht="18" hidden="1" thickBot="1">
      <c r="A256" s="30" t="s">
        <v>2</v>
      </c>
      <c r="B256" s="187" t="s">
        <v>524</v>
      </c>
      <c r="C256" s="188" t="s">
        <v>24</v>
      </c>
      <c r="D256" s="46" t="s">
        <v>30</v>
      </c>
      <c r="E256" s="280" t="s">
        <v>373</v>
      </c>
      <c r="F256" s="222"/>
      <c r="G256" s="94">
        <f t="shared" si="27"/>
        <v>0</v>
      </c>
      <c r="H256" s="94">
        <f t="shared" si="27"/>
        <v>2690000</v>
      </c>
      <c r="I256" s="398" t="e">
        <f t="shared" si="24"/>
        <v>#DIV/0!</v>
      </c>
    </row>
    <row r="257" spans="1:14" s="232" customFormat="1" ht="51" hidden="1" thickBot="1">
      <c r="A257" s="122" t="s">
        <v>274</v>
      </c>
      <c r="B257" s="187" t="s">
        <v>524</v>
      </c>
      <c r="C257" s="188" t="s">
        <v>24</v>
      </c>
      <c r="D257" s="46" t="s">
        <v>30</v>
      </c>
      <c r="E257" s="32" t="s">
        <v>378</v>
      </c>
      <c r="F257" s="242"/>
      <c r="G257" s="94">
        <f t="shared" si="27"/>
        <v>0</v>
      </c>
      <c r="H257" s="94">
        <f t="shared" si="27"/>
        <v>2690000</v>
      </c>
      <c r="I257" s="398" t="e">
        <f t="shared" si="24"/>
        <v>#DIV/0!</v>
      </c>
      <c r="N257"/>
    </row>
    <row r="258" spans="1:9" s="102" customFormat="1" ht="51" hidden="1" thickBot="1">
      <c r="A258" s="84" t="s">
        <v>372</v>
      </c>
      <c r="B258" s="269" t="s">
        <v>524</v>
      </c>
      <c r="C258" s="270" t="s">
        <v>24</v>
      </c>
      <c r="D258" s="40" t="s">
        <v>30</v>
      </c>
      <c r="E258" s="29" t="s">
        <v>390</v>
      </c>
      <c r="F258" s="220"/>
      <c r="G258" s="184">
        <f t="shared" si="27"/>
        <v>0</v>
      </c>
      <c r="H258" s="184">
        <f t="shared" si="27"/>
        <v>2690000</v>
      </c>
      <c r="I258" s="398" t="e">
        <f t="shared" si="24"/>
        <v>#DIV/0!</v>
      </c>
    </row>
    <row r="259" spans="1:14" s="102" customFormat="1" ht="33.75" hidden="1" thickBot="1">
      <c r="A259" s="81" t="s">
        <v>363</v>
      </c>
      <c r="B259" s="269" t="s">
        <v>524</v>
      </c>
      <c r="C259" s="270" t="s">
        <v>24</v>
      </c>
      <c r="D259" s="40" t="s">
        <v>30</v>
      </c>
      <c r="E259" s="29" t="s">
        <v>391</v>
      </c>
      <c r="F259" s="220"/>
      <c r="G259" s="93">
        <f t="shared" si="27"/>
        <v>0</v>
      </c>
      <c r="H259" s="93">
        <f t="shared" si="27"/>
        <v>2690000</v>
      </c>
      <c r="I259" s="398" t="e">
        <f t="shared" si="24"/>
        <v>#DIV/0!</v>
      </c>
      <c r="N259" s="232"/>
    </row>
    <row r="260" spans="1:9" s="102" customFormat="1" ht="51" hidden="1" thickBot="1">
      <c r="A260" s="81" t="s">
        <v>302</v>
      </c>
      <c r="B260" s="269" t="s">
        <v>524</v>
      </c>
      <c r="C260" s="270" t="s">
        <v>24</v>
      </c>
      <c r="D260" s="40" t="s">
        <v>30</v>
      </c>
      <c r="E260" s="29" t="s">
        <v>391</v>
      </c>
      <c r="F260" s="220">
        <v>240</v>
      </c>
      <c r="G260" s="93"/>
      <c r="H260" s="93">
        <v>2690000</v>
      </c>
      <c r="I260" s="398" t="e">
        <f t="shared" si="24"/>
        <v>#DIV/0!</v>
      </c>
    </row>
    <row r="261" spans="1:14" ht="51" hidden="1" thickBot="1">
      <c r="A261" s="81" t="s">
        <v>256</v>
      </c>
      <c r="B261" s="187" t="s">
        <v>524</v>
      </c>
      <c r="C261" s="32" t="s">
        <v>24</v>
      </c>
      <c r="D261" s="32" t="s">
        <v>29</v>
      </c>
      <c r="E261" s="56"/>
      <c r="F261" s="56"/>
      <c r="G261" s="94">
        <f aca="true" t="shared" si="28" ref="G261:H264">G262</f>
        <v>0</v>
      </c>
      <c r="H261" s="94">
        <f t="shared" si="28"/>
        <v>400</v>
      </c>
      <c r="I261" s="398" t="e">
        <f t="shared" si="24"/>
        <v>#DIV/0!</v>
      </c>
      <c r="N261" s="102"/>
    </row>
    <row r="262" spans="1:9" s="102" customFormat="1" ht="33.75" hidden="1" thickBot="1">
      <c r="A262" s="172" t="s">
        <v>225</v>
      </c>
      <c r="B262" s="187" t="s">
        <v>524</v>
      </c>
      <c r="C262" s="32" t="s">
        <v>24</v>
      </c>
      <c r="D262" s="32" t="s">
        <v>29</v>
      </c>
      <c r="E262" s="282" t="s">
        <v>357</v>
      </c>
      <c r="F262" s="223"/>
      <c r="G262" s="94">
        <f t="shared" si="28"/>
        <v>0</v>
      </c>
      <c r="H262" s="94">
        <f t="shared" si="28"/>
        <v>400</v>
      </c>
      <c r="I262" s="398" t="e">
        <f t="shared" si="24"/>
        <v>#DIV/0!</v>
      </c>
    </row>
    <row r="263" spans="1:14" s="102" customFormat="1" ht="67.5" hidden="1" thickBot="1">
      <c r="A263" s="268" t="s">
        <v>371</v>
      </c>
      <c r="B263" s="269" t="s">
        <v>524</v>
      </c>
      <c r="C263" s="29" t="s">
        <v>24</v>
      </c>
      <c r="D263" s="29" t="s">
        <v>29</v>
      </c>
      <c r="E263" s="274" t="s">
        <v>470</v>
      </c>
      <c r="F263" s="238"/>
      <c r="G263" s="93">
        <f t="shared" si="28"/>
        <v>0</v>
      </c>
      <c r="H263" s="93">
        <f t="shared" si="28"/>
        <v>400</v>
      </c>
      <c r="I263" s="398" t="e">
        <f t="shared" si="24"/>
        <v>#DIV/0!</v>
      </c>
      <c r="N263"/>
    </row>
    <row r="264" spans="1:9" s="102" customFormat="1" ht="33.75" hidden="1" thickBot="1">
      <c r="A264" s="214" t="s">
        <v>469</v>
      </c>
      <c r="B264" s="269" t="s">
        <v>524</v>
      </c>
      <c r="C264" s="29" t="s">
        <v>24</v>
      </c>
      <c r="D264" s="29" t="s">
        <v>29</v>
      </c>
      <c r="E264" s="274" t="s">
        <v>471</v>
      </c>
      <c r="F264" s="238"/>
      <c r="G264" s="93">
        <f t="shared" si="28"/>
        <v>0</v>
      </c>
      <c r="H264" s="93">
        <f t="shared" si="28"/>
        <v>400</v>
      </c>
      <c r="I264" s="398" t="e">
        <f t="shared" si="24"/>
        <v>#DIV/0!</v>
      </c>
    </row>
    <row r="265" spans="1:9" s="102" customFormat="1" ht="33.75" hidden="1" thickBot="1">
      <c r="A265" s="214" t="s">
        <v>487</v>
      </c>
      <c r="B265" s="269" t="s">
        <v>524</v>
      </c>
      <c r="C265" s="29" t="s">
        <v>24</v>
      </c>
      <c r="D265" s="29" t="s">
        <v>29</v>
      </c>
      <c r="E265" s="274" t="s">
        <v>471</v>
      </c>
      <c r="F265" s="238">
        <v>240</v>
      </c>
      <c r="G265" s="184"/>
      <c r="H265" s="184">
        <v>400</v>
      </c>
      <c r="I265" s="398" t="e">
        <f t="shared" si="24"/>
        <v>#DIV/0!</v>
      </c>
    </row>
    <row r="266" spans="1:14" s="1" customFormat="1" ht="51" hidden="1" thickBot="1">
      <c r="A266" s="260" t="s">
        <v>256</v>
      </c>
      <c r="B266" s="72" t="s">
        <v>524</v>
      </c>
      <c r="C266" s="32" t="s">
        <v>27</v>
      </c>
      <c r="D266" s="32"/>
      <c r="E266" s="32"/>
      <c r="F266" s="32"/>
      <c r="G266" s="94">
        <f aca="true" t="shared" si="29" ref="G266:H268">G267</f>
        <v>0</v>
      </c>
      <c r="H266" s="94">
        <f t="shared" si="29"/>
        <v>50000</v>
      </c>
      <c r="I266" s="398" t="e">
        <f t="shared" si="24"/>
        <v>#DIV/0!</v>
      </c>
      <c r="N266" s="102"/>
    </row>
    <row r="267" spans="1:14" s="1" customFormat="1" ht="17.25" hidden="1" thickBot="1">
      <c r="A267" s="30" t="s">
        <v>222</v>
      </c>
      <c r="B267" s="72" t="s">
        <v>524</v>
      </c>
      <c r="C267" s="45" t="s">
        <v>27</v>
      </c>
      <c r="D267" s="45" t="s">
        <v>25</v>
      </c>
      <c r="E267" s="32"/>
      <c r="F267" s="32"/>
      <c r="G267" s="57">
        <f t="shared" si="29"/>
        <v>0</v>
      </c>
      <c r="H267" s="57">
        <f t="shared" si="29"/>
        <v>50000</v>
      </c>
      <c r="I267" s="398" t="e">
        <f t="shared" si="24"/>
        <v>#DIV/0!</v>
      </c>
      <c r="N267" s="102"/>
    </row>
    <row r="268" spans="1:14" s="102" customFormat="1" ht="18" hidden="1" thickBot="1">
      <c r="A268" s="44" t="s">
        <v>3</v>
      </c>
      <c r="B268" s="72" t="s">
        <v>524</v>
      </c>
      <c r="C268" s="45" t="s">
        <v>27</v>
      </c>
      <c r="D268" s="45" t="s">
        <v>25</v>
      </c>
      <c r="E268" s="280" t="s">
        <v>344</v>
      </c>
      <c r="F268" s="220"/>
      <c r="G268" s="118">
        <f t="shared" si="29"/>
        <v>0</v>
      </c>
      <c r="H268" s="118">
        <f t="shared" si="29"/>
        <v>50000</v>
      </c>
      <c r="I268" s="398" t="e">
        <f t="shared" si="24"/>
        <v>#DIV/0!</v>
      </c>
      <c r="N268" s="1"/>
    </row>
    <row r="269" spans="1:14" s="232" customFormat="1" ht="33.75" hidden="1" thickBot="1">
      <c r="A269" s="84" t="s">
        <v>263</v>
      </c>
      <c r="B269" s="72" t="s">
        <v>524</v>
      </c>
      <c r="C269" s="45" t="s">
        <v>27</v>
      </c>
      <c r="D269" s="45" t="s">
        <v>25</v>
      </c>
      <c r="E269" s="32" t="s">
        <v>379</v>
      </c>
      <c r="F269" s="242"/>
      <c r="G269" s="118">
        <f>G270+G273</f>
        <v>0</v>
      </c>
      <c r="H269" s="118">
        <f>H270+H273</f>
        <v>50000</v>
      </c>
      <c r="I269" s="398" t="e">
        <f t="shared" si="24"/>
        <v>#DIV/0!</v>
      </c>
      <c r="N269" s="1"/>
    </row>
    <row r="270" spans="1:9" s="102" customFormat="1" ht="33.75" hidden="1" thickBot="1">
      <c r="A270" s="251" t="s">
        <v>367</v>
      </c>
      <c r="B270" s="73" t="s">
        <v>524</v>
      </c>
      <c r="C270" s="87" t="s">
        <v>27</v>
      </c>
      <c r="D270" s="87" t="s">
        <v>25</v>
      </c>
      <c r="E270" s="29" t="s">
        <v>441</v>
      </c>
      <c r="F270" s="220"/>
      <c r="G270" s="184">
        <f>G271</f>
        <v>0</v>
      </c>
      <c r="H270" s="184">
        <f>H271</f>
        <v>50000</v>
      </c>
      <c r="I270" s="398" t="e">
        <f t="shared" si="24"/>
        <v>#DIV/0!</v>
      </c>
    </row>
    <row r="271" spans="1:14" s="102" customFormat="1" ht="17.25" hidden="1" thickBot="1">
      <c r="A271" s="80" t="s">
        <v>440</v>
      </c>
      <c r="B271" s="73" t="s">
        <v>524</v>
      </c>
      <c r="C271" s="87" t="s">
        <v>27</v>
      </c>
      <c r="D271" s="87" t="s">
        <v>25</v>
      </c>
      <c r="E271" s="29" t="s">
        <v>442</v>
      </c>
      <c r="F271" s="220"/>
      <c r="G271" s="184">
        <f>G272</f>
        <v>0</v>
      </c>
      <c r="H271" s="184">
        <f>H272</f>
        <v>50000</v>
      </c>
      <c r="I271" s="398" t="e">
        <f t="shared" si="24"/>
        <v>#DIV/0!</v>
      </c>
      <c r="N271" s="232"/>
    </row>
    <row r="272" spans="1:9" s="102" customFormat="1" ht="51" hidden="1" thickBot="1">
      <c r="A272" s="80" t="s">
        <v>302</v>
      </c>
      <c r="B272" s="73" t="s">
        <v>524</v>
      </c>
      <c r="C272" s="87" t="s">
        <v>27</v>
      </c>
      <c r="D272" s="87" t="s">
        <v>25</v>
      </c>
      <c r="E272" s="29" t="s">
        <v>442</v>
      </c>
      <c r="F272" s="220">
        <v>240</v>
      </c>
      <c r="G272" s="184"/>
      <c r="H272" s="184">
        <v>50000</v>
      </c>
      <c r="I272" s="398" t="e">
        <f t="shared" si="24"/>
        <v>#DIV/0!</v>
      </c>
    </row>
    <row r="273" spans="1:9" s="102" customFormat="1" ht="51" hidden="1" thickBot="1">
      <c r="A273" s="81" t="s">
        <v>256</v>
      </c>
      <c r="B273" s="73" t="s">
        <v>524</v>
      </c>
      <c r="C273" s="87" t="s">
        <v>27</v>
      </c>
      <c r="D273" s="87" t="s">
        <v>25</v>
      </c>
      <c r="E273" s="29" t="s">
        <v>444</v>
      </c>
      <c r="F273" s="220"/>
      <c r="G273" s="184">
        <f>G274</f>
        <v>0</v>
      </c>
      <c r="H273" s="184">
        <f>H274</f>
        <v>0</v>
      </c>
      <c r="I273" s="398" t="e">
        <f t="shared" si="24"/>
        <v>#DIV/0!</v>
      </c>
    </row>
    <row r="274" spans="1:9" s="102" customFormat="1" ht="17.25" hidden="1" thickBot="1">
      <c r="A274" s="80" t="s">
        <v>443</v>
      </c>
      <c r="B274" s="73" t="s">
        <v>524</v>
      </c>
      <c r="C274" s="87" t="s">
        <v>27</v>
      </c>
      <c r="D274" s="87" t="s">
        <v>25</v>
      </c>
      <c r="E274" s="29" t="s">
        <v>445</v>
      </c>
      <c r="F274" s="220"/>
      <c r="G274" s="184">
        <f>G275</f>
        <v>0</v>
      </c>
      <c r="H274" s="184">
        <f>H275</f>
        <v>0</v>
      </c>
      <c r="I274" s="398" t="e">
        <f t="shared" si="24"/>
        <v>#DIV/0!</v>
      </c>
    </row>
    <row r="275" spans="1:9" s="102" customFormat="1" ht="51" hidden="1" thickBot="1">
      <c r="A275" s="80" t="s">
        <v>302</v>
      </c>
      <c r="B275" s="73" t="s">
        <v>524</v>
      </c>
      <c r="C275" s="87" t="s">
        <v>27</v>
      </c>
      <c r="D275" s="87" t="s">
        <v>25</v>
      </c>
      <c r="E275" s="29" t="s">
        <v>445</v>
      </c>
      <c r="F275" s="220">
        <v>240</v>
      </c>
      <c r="G275" s="184">
        <v>0</v>
      </c>
      <c r="H275" s="184">
        <v>0</v>
      </c>
      <c r="I275" s="398" t="e">
        <f t="shared" si="24"/>
        <v>#DIV/0!</v>
      </c>
    </row>
    <row r="276" spans="1:14" ht="51" hidden="1" thickBot="1">
      <c r="A276" s="81" t="s">
        <v>256</v>
      </c>
      <c r="B276" s="72" t="s">
        <v>524</v>
      </c>
      <c r="C276" s="32" t="s">
        <v>33</v>
      </c>
      <c r="D276" s="32"/>
      <c r="E276" s="32"/>
      <c r="F276" s="56"/>
      <c r="G276" s="118">
        <f aca="true" t="shared" si="30" ref="G276:H280">G277</f>
        <v>0</v>
      </c>
      <c r="H276" s="118">
        <f t="shared" si="30"/>
        <v>50000</v>
      </c>
      <c r="I276" s="398" t="e">
        <f t="shared" si="24"/>
        <v>#DIV/0!</v>
      </c>
      <c r="N276" s="102"/>
    </row>
    <row r="277" spans="1:14" ht="17.25" hidden="1" thickBot="1">
      <c r="A277" s="83" t="s">
        <v>45</v>
      </c>
      <c r="B277" s="85" t="s">
        <v>524</v>
      </c>
      <c r="C277" s="32" t="s">
        <v>33</v>
      </c>
      <c r="D277" s="31" t="s">
        <v>25</v>
      </c>
      <c r="E277" s="32"/>
      <c r="F277" s="56"/>
      <c r="G277" s="57">
        <f t="shared" si="30"/>
        <v>0</v>
      </c>
      <c r="H277" s="57">
        <f t="shared" si="30"/>
        <v>50000</v>
      </c>
      <c r="I277" s="398" t="e">
        <f t="shared" si="24"/>
        <v>#DIV/0!</v>
      </c>
      <c r="N277" s="102"/>
    </row>
    <row r="278" spans="1:14" s="232" customFormat="1" ht="18" hidden="1" thickBot="1">
      <c r="A278" s="84" t="s">
        <v>157</v>
      </c>
      <c r="B278" s="85" t="s">
        <v>524</v>
      </c>
      <c r="C278" s="32" t="s">
        <v>33</v>
      </c>
      <c r="D278" s="31" t="s">
        <v>25</v>
      </c>
      <c r="E278" s="237" t="s">
        <v>374</v>
      </c>
      <c r="F278" s="242"/>
      <c r="G278" s="118">
        <f t="shared" si="30"/>
        <v>0</v>
      </c>
      <c r="H278" s="118">
        <f t="shared" si="30"/>
        <v>50000</v>
      </c>
      <c r="I278" s="398" t="e">
        <f t="shared" si="24"/>
        <v>#DIV/0!</v>
      </c>
      <c r="N278"/>
    </row>
    <row r="279" spans="1:14" s="102" customFormat="1" ht="21" customHeight="1" hidden="1">
      <c r="A279" s="84" t="s">
        <v>278</v>
      </c>
      <c r="B279" s="245" t="s">
        <v>524</v>
      </c>
      <c r="C279" s="29" t="s">
        <v>33</v>
      </c>
      <c r="D279" s="28" t="s">
        <v>25</v>
      </c>
      <c r="E279" s="29" t="s">
        <v>451</v>
      </c>
      <c r="F279" s="220"/>
      <c r="G279" s="184">
        <f t="shared" si="30"/>
        <v>0</v>
      </c>
      <c r="H279" s="184">
        <f t="shared" si="30"/>
        <v>50000</v>
      </c>
      <c r="I279" s="398" t="e">
        <f t="shared" si="24"/>
        <v>#DIV/0!</v>
      </c>
      <c r="N279"/>
    </row>
    <row r="280" spans="1:14" s="102" customFormat="1" ht="16.5" customHeight="1" hidden="1">
      <c r="A280" s="81" t="s">
        <v>465</v>
      </c>
      <c r="B280" s="245" t="s">
        <v>524</v>
      </c>
      <c r="C280" s="29" t="s">
        <v>33</v>
      </c>
      <c r="D280" s="28" t="s">
        <v>25</v>
      </c>
      <c r="E280" s="29" t="s">
        <v>466</v>
      </c>
      <c r="F280" s="220"/>
      <c r="G280" s="184">
        <f t="shared" si="30"/>
        <v>0</v>
      </c>
      <c r="H280" s="184">
        <f t="shared" si="30"/>
        <v>50000</v>
      </c>
      <c r="I280" s="398" t="e">
        <f t="shared" si="24"/>
        <v>#DIV/0!</v>
      </c>
      <c r="N280" s="232"/>
    </row>
    <row r="281" spans="1:9" s="102" customFormat="1" ht="21" customHeight="1" hidden="1">
      <c r="A281" s="81" t="s">
        <v>281</v>
      </c>
      <c r="B281" s="245" t="s">
        <v>524</v>
      </c>
      <c r="C281" s="29" t="s">
        <v>33</v>
      </c>
      <c r="D281" s="28" t="s">
        <v>25</v>
      </c>
      <c r="E281" s="29" t="s">
        <v>466</v>
      </c>
      <c r="F281" s="220">
        <v>410</v>
      </c>
      <c r="G281" s="184"/>
      <c r="H281" s="184">
        <v>50000</v>
      </c>
      <c r="I281" s="398" t="e">
        <f t="shared" si="24"/>
        <v>#DIV/0!</v>
      </c>
    </row>
    <row r="282" spans="1:14" ht="17.25" hidden="1" thickBot="1">
      <c r="A282" s="81" t="s">
        <v>282</v>
      </c>
      <c r="B282" s="67" t="s">
        <v>524</v>
      </c>
      <c r="C282" s="68"/>
      <c r="D282" s="68"/>
      <c r="E282" s="68"/>
      <c r="F282" s="68"/>
      <c r="G282" s="69">
        <f>G283+G291+G297+G303+G314+G351+G359+G366+G372</f>
        <v>0</v>
      </c>
      <c r="H282" s="69">
        <f>H283+H291+H297+H303+H314+H351+H359+H366+H372</f>
        <v>64693500</v>
      </c>
      <c r="I282" s="398" t="e">
        <f t="shared" si="24"/>
        <v>#DIV/0!</v>
      </c>
      <c r="J282" s="17"/>
      <c r="N282" s="102"/>
    </row>
    <row r="283" spans="1:14" ht="51" hidden="1" thickBot="1">
      <c r="A283" s="66" t="s">
        <v>205</v>
      </c>
      <c r="B283" s="70" t="s">
        <v>524</v>
      </c>
      <c r="C283" s="46" t="s">
        <v>25</v>
      </c>
      <c r="D283" s="46"/>
      <c r="E283" s="46"/>
      <c r="F283" s="46"/>
      <c r="G283" s="94">
        <f aca="true" t="shared" si="31" ref="G283:H286">G284</f>
        <v>0</v>
      </c>
      <c r="H283" s="94">
        <f t="shared" si="31"/>
        <v>7774900</v>
      </c>
      <c r="I283" s="398" t="e">
        <f t="shared" si="24"/>
        <v>#DIV/0!</v>
      </c>
      <c r="N283" s="102"/>
    </row>
    <row r="284" spans="1:9" ht="34.5" customHeight="1" hidden="1">
      <c r="A284" s="44" t="s">
        <v>99</v>
      </c>
      <c r="B284" s="72" t="s">
        <v>524</v>
      </c>
      <c r="C284" s="31" t="s">
        <v>25</v>
      </c>
      <c r="D284" s="31" t="s">
        <v>31</v>
      </c>
      <c r="E284" s="32"/>
      <c r="F284" s="32"/>
      <c r="G284" s="94">
        <f t="shared" si="31"/>
        <v>0</v>
      </c>
      <c r="H284" s="94">
        <f t="shared" si="31"/>
        <v>7774900</v>
      </c>
      <c r="I284" s="398" t="e">
        <f t="shared" si="24"/>
        <v>#DIV/0!</v>
      </c>
    </row>
    <row r="285" spans="1:14" s="102" customFormat="1" ht="51" hidden="1" thickBot="1">
      <c r="A285" s="30" t="s">
        <v>126</v>
      </c>
      <c r="B285" s="72" t="s">
        <v>524</v>
      </c>
      <c r="C285" s="31" t="s">
        <v>25</v>
      </c>
      <c r="D285" s="31" t="s">
        <v>31</v>
      </c>
      <c r="E285" s="282" t="s">
        <v>357</v>
      </c>
      <c r="F285" s="223"/>
      <c r="G285" s="185">
        <f t="shared" si="31"/>
        <v>0</v>
      </c>
      <c r="H285" s="185">
        <f t="shared" si="31"/>
        <v>7774900</v>
      </c>
      <c r="I285" s="398" t="e">
        <f t="shared" si="24"/>
        <v>#DIV/0!</v>
      </c>
      <c r="N285"/>
    </row>
    <row r="286" spans="1:14" s="102" customFormat="1" ht="67.5" hidden="1" thickBot="1">
      <c r="A286" s="268" t="s">
        <v>371</v>
      </c>
      <c r="B286" s="73" t="s">
        <v>524</v>
      </c>
      <c r="C286" s="28" t="s">
        <v>25</v>
      </c>
      <c r="D286" s="28" t="s">
        <v>31</v>
      </c>
      <c r="E286" s="283" t="s">
        <v>408</v>
      </c>
      <c r="F286" s="238"/>
      <c r="G286" s="52">
        <f t="shared" si="31"/>
        <v>0</v>
      </c>
      <c r="H286" s="52">
        <f t="shared" si="31"/>
        <v>7774900</v>
      </c>
      <c r="I286" s="398" t="e">
        <f t="shared" si="24"/>
        <v>#DIV/0!</v>
      </c>
      <c r="N286"/>
    </row>
    <row r="287" spans="1:9" s="102" customFormat="1" ht="33.75" hidden="1" thickBot="1">
      <c r="A287" s="213" t="s">
        <v>407</v>
      </c>
      <c r="B287" s="73" t="s">
        <v>524</v>
      </c>
      <c r="C287" s="28" t="s">
        <v>25</v>
      </c>
      <c r="D287" s="28" t="s">
        <v>31</v>
      </c>
      <c r="E287" s="283" t="s">
        <v>412</v>
      </c>
      <c r="F287" s="238"/>
      <c r="G287" s="52">
        <f>G288+G289+G290</f>
        <v>0</v>
      </c>
      <c r="H287" s="52">
        <f>H288+H289+H290</f>
        <v>7774900</v>
      </c>
      <c r="I287" s="398" t="e">
        <f t="shared" si="24"/>
        <v>#DIV/0!</v>
      </c>
    </row>
    <row r="288" spans="1:9" s="102" customFormat="1" ht="18" hidden="1" thickBot="1">
      <c r="A288" s="213" t="s">
        <v>255</v>
      </c>
      <c r="B288" s="73" t="s">
        <v>524</v>
      </c>
      <c r="C288" s="28" t="s">
        <v>25</v>
      </c>
      <c r="D288" s="28" t="s">
        <v>31</v>
      </c>
      <c r="E288" s="283" t="s">
        <v>412</v>
      </c>
      <c r="F288" s="220">
        <v>120</v>
      </c>
      <c r="G288" s="52"/>
      <c r="H288" s="52">
        <f>4859900+1467700+14000+435800</f>
        <v>6777400</v>
      </c>
      <c r="I288" s="398" t="e">
        <f t="shared" si="24"/>
        <v>#DIV/0!</v>
      </c>
    </row>
    <row r="289" spans="1:9" s="102" customFormat="1" ht="33.75" hidden="1" thickBot="1">
      <c r="A289" s="81" t="s">
        <v>253</v>
      </c>
      <c r="B289" s="73" t="s">
        <v>524</v>
      </c>
      <c r="C289" s="28" t="s">
        <v>25</v>
      </c>
      <c r="D289" s="28" t="s">
        <v>31</v>
      </c>
      <c r="E289" s="283" t="s">
        <v>412</v>
      </c>
      <c r="F289" s="220">
        <v>240</v>
      </c>
      <c r="G289" s="52"/>
      <c r="H289" s="52">
        <v>951600</v>
      </c>
      <c r="I289" s="398" t="e">
        <f t="shared" si="24"/>
        <v>#DIV/0!</v>
      </c>
    </row>
    <row r="290" spans="1:9" s="102" customFormat="1" ht="51" hidden="1" thickBot="1">
      <c r="A290" s="81" t="s">
        <v>256</v>
      </c>
      <c r="B290" s="73" t="s">
        <v>524</v>
      </c>
      <c r="C290" s="28" t="s">
        <v>25</v>
      </c>
      <c r="D290" s="28" t="s">
        <v>31</v>
      </c>
      <c r="E290" s="283" t="s">
        <v>412</v>
      </c>
      <c r="F290" s="220">
        <v>850</v>
      </c>
      <c r="G290" s="52"/>
      <c r="H290" s="52">
        <v>45900</v>
      </c>
      <c r="I290" s="398" t="e">
        <f t="shared" si="24"/>
        <v>#DIV/0!</v>
      </c>
    </row>
    <row r="291" spans="1:14" ht="17.25" hidden="1" thickBot="1">
      <c r="A291" s="260" t="s">
        <v>258</v>
      </c>
      <c r="B291" s="321" t="s">
        <v>524</v>
      </c>
      <c r="C291" s="322" t="s">
        <v>30</v>
      </c>
      <c r="D291" s="323"/>
      <c r="E291" s="323"/>
      <c r="F291" s="323"/>
      <c r="G291" s="324">
        <f aca="true" t="shared" si="32" ref="G291:H295">G292</f>
        <v>0</v>
      </c>
      <c r="H291" s="118">
        <f t="shared" si="32"/>
        <v>0</v>
      </c>
      <c r="I291" s="398" t="e">
        <f t="shared" si="24"/>
        <v>#DIV/0!</v>
      </c>
      <c r="N291" s="102"/>
    </row>
    <row r="292" spans="1:14" ht="17.25" hidden="1" thickBot="1">
      <c r="A292" s="320" t="s">
        <v>158</v>
      </c>
      <c r="B292" s="326" t="s">
        <v>524</v>
      </c>
      <c r="C292" s="327" t="s">
        <v>30</v>
      </c>
      <c r="D292" s="328" t="s">
        <v>34</v>
      </c>
      <c r="E292" s="328"/>
      <c r="F292" s="328"/>
      <c r="G292" s="329">
        <f t="shared" si="32"/>
        <v>0</v>
      </c>
      <c r="H292" s="94">
        <f t="shared" si="32"/>
        <v>0</v>
      </c>
      <c r="I292" s="398" t="e">
        <f t="shared" si="24"/>
        <v>#DIV/0!</v>
      </c>
      <c r="N292" s="102"/>
    </row>
    <row r="293" spans="1:14" s="1" customFormat="1" ht="54.75" customHeight="1" hidden="1">
      <c r="A293" s="325" t="s">
        <v>159</v>
      </c>
      <c r="B293" s="330" t="s">
        <v>524</v>
      </c>
      <c r="C293" s="327" t="s">
        <v>30</v>
      </c>
      <c r="D293" s="328" t="s">
        <v>34</v>
      </c>
      <c r="E293" s="331" t="s">
        <v>336</v>
      </c>
      <c r="F293" s="323"/>
      <c r="G293" s="332">
        <f t="shared" si="32"/>
        <v>0</v>
      </c>
      <c r="H293" s="57">
        <f t="shared" si="32"/>
        <v>0</v>
      </c>
      <c r="I293" s="398" t="e">
        <f t="shared" si="24"/>
        <v>#DIV/0!</v>
      </c>
      <c r="N293"/>
    </row>
    <row r="294" spans="1:9" ht="18.75" customHeight="1" hidden="1">
      <c r="A294" s="320" t="s">
        <v>320</v>
      </c>
      <c r="B294" s="330" t="s">
        <v>524</v>
      </c>
      <c r="C294" s="327" t="s">
        <v>30</v>
      </c>
      <c r="D294" s="328" t="s">
        <v>34</v>
      </c>
      <c r="E294" s="323" t="s">
        <v>348</v>
      </c>
      <c r="F294" s="333"/>
      <c r="G294" s="332">
        <f t="shared" si="32"/>
        <v>0</v>
      </c>
      <c r="H294" s="57">
        <f t="shared" si="32"/>
        <v>0</v>
      </c>
      <c r="I294" s="398" t="e">
        <f t="shared" si="24"/>
        <v>#DIV/0!</v>
      </c>
    </row>
    <row r="295" spans="1:14" ht="17.25" hidden="1" thickBot="1">
      <c r="A295" s="320" t="s">
        <v>100</v>
      </c>
      <c r="B295" s="335" t="s">
        <v>524</v>
      </c>
      <c r="C295" s="336" t="s">
        <v>30</v>
      </c>
      <c r="D295" s="337" t="s">
        <v>34</v>
      </c>
      <c r="E295" s="338" t="s">
        <v>468</v>
      </c>
      <c r="F295" s="338"/>
      <c r="G295" s="339">
        <f t="shared" si="32"/>
        <v>0</v>
      </c>
      <c r="H295" s="93">
        <f t="shared" si="32"/>
        <v>0</v>
      </c>
      <c r="I295" s="398" t="e">
        <f t="shared" si="24"/>
        <v>#DIV/0!</v>
      </c>
      <c r="N295" s="1"/>
    </row>
    <row r="296" spans="1:9" ht="51" hidden="1" thickBot="1">
      <c r="A296" s="334" t="s">
        <v>160</v>
      </c>
      <c r="B296" s="335" t="s">
        <v>524</v>
      </c>
      <c r="C296" s="336" t="s">
        <v>30</v>
      </c>
      <c r="D296" s="337" t="s">
        <v>34</v>
      </c>
      <c r="E296" s="338" t="s">
        <v>468</v>
      </c>
      <c r="F296" s="338" t="s">
        <v>284</v>
      </c>
      <c r="G296" s="339"/>
      <c r="H296" s="93">
        <v>0</v>
      </c>
      <c r="I296" s="398" t="e">
        <f t="shared" si="24"/>
        <v>#DIV/0!</v>
      </c>
    </row>
    <row r="297" spans="1:14" s="1" customFormat="1" ht="17.25" hidden="1" thickBot="1">
      <c r="A297" s="340" t="s">
        <v>283</v>
      </c>
      <c r="B297" s="72" t="s">
        <v>524</v>
      </c>
      <c r="C297" s="32" t="s">
        <v>34</v>
      </c>
      <c r="D297" s="32"/>
      <c r="E297" s="32"/>
      <c r="F297" s="32"/>
      <c r="G297" s="118">
        <f aca="true" t="shared" si="33" ref="G297:H301">G298</f>
        <v>0</v>
      </c>
      <c r="H297" s="118">
        <f t="shared" si="33"/>
        <v>215000</v>
      </c>
      <c r="I297" s="398" t="e">
        <f t="shared" si="24"/>
        <v>#DIV/0!</v>
      </c>
      <c r="N297"/>
    </row>
    <row r="298" spans="1:9" ht="33.75" hidden="1" thickBot="1">
      <c r="A298" s="30" t="s">
        <v>70</v>
      </c>
      <c r="B298" s="72" t="s">
        <v>524</v>
      </c>
      <c r="C298" s="31" t="s">
        <v>34</v>
      </c>
      <c r="D298" s="31" t="s">
        <v>26</v>
      </c>
      <c r="E298" s="31"/>
      <c r="F298" s="31"/>
      <c r="G298" s="57">
        <f t="shared" si="33"/>
        <v>0</v>
      </c>
      <c r="H298" s="57">
        <f t="shared" si="33"/>
        <v>215000</v>
      </c>
      <c r="I298" s="398" t="e">
        <f t="shared" si="24"/>
        <v>#DIV/0!</v>
      </c>
    </row>
    <row r="299" spans="1:14" s="102" customFormat="1" ht="51" hidden="1" thickBot="1">
      <c r="A299" s="30" t="s">
        <v>154</v>
      </c>
      <c r="B299" s="72" t="s">
        <v>524</v>
      </c>
      <c r="C299" s="31" t="s">
        <v>34</v>
      </c>
      <c r="D299" s="31" t="s">
        <v>26</v>
      </c>
      <c r="E299" s="237" t="s">
        <v>352</v>
      </c>
      <c r="F299" s="220"/>
      <c r="G299" s="118">
        <f t="shared" si="33"/>
        <v>0</v>
      </c>
      <c r="H299" s="118">
        <f t="shared" si="33"/>
        <v>215000</v>
      </c>
      <c r="I299" s="398" t="e">
        <f t="shared" si="24"/>
        <v>#DIV/0!</v>
      </c>
      <c r="N299" s="1"/>
    </row>
    <row r="300" spans="1:14" s="102" customFormat="1" ht="84" hidden="1" thickBot="1">
      <c r="A300" s="84" t="s">
        <v>366</v>
      </c>
      <c r="B300" s="73" t="s">
        <v>524</v>
      </c>
      <c r="C300" s="28" t="s">
        <v>34</v>
      </c>
      <c r="D300" s="28" t="s">
        <v>26</v>
      </c>
      <c r="E300" s="29" t="s">
        <v>393</v>
      </c>
      <c r="F300" s="220"/>
      <c r="G300" s="184">
        <f t="shared" si="33"/>
        <v>0</v>
      </c>
      <c r="H300" s="184">
        <f t="shared" si="33"/>
        <v>215000</v>
      </c>
      <c r="I300" s="398" t="e">
        <f t="shared" si="24"/>
        <v>#DIV/0!</v>
      </c>
      <c r="N300"/>
    </row>
    <row r="301" spans="1:9" s="102" customFormat="1" ht="33.75" hidden="1" thickBot="1">
      <c r="A301" s="81" t="s">
        <v>392</v>
      </c>
      <c r="B301" s="73" t="s">
        <v>524</v>
      </c>
      <c r="C301" s="28" t="s">
        <v>34</v>
      </c>
      <c r="D301" s="28" t="s">
        <v>26</v>
      </c>
      <c r="E301" s="29" t="s">
        <v>484</v>
      </c>
      <c r="F301" s="220"/>
      <c r="G301" s="184">
        <f t="shared" si="33"/>
        <v>0</v>
      </c>
      <c r="H301" s="184">
        <f t="shared" si="33"/>
        <v>215000</v>
      </c>
      <c r="I301" s="398" t="e">
        <f t="shared" si="24"/>
        <v>#DIV/0!</v>
      </c>
    </row>
    <row r="302" spans="1:9" s="102" customFormat="1" ht="67.5" hidden="1" thickBot="1">
      <c r="A302" s="81" t="s">
        <v>311</v>
      </c>
      <c r="B302" s="73" t="s">
        <v>524</v>
      </c>
      <c r="C302" s="28" t="s">
        <v>34</v>
      </c>
      <c r="D302" s="28" t="s">
        <v>26</v>
      </c>
      <c r="E302" s="29" t="s">
        <v>484</v>
      </c>
      <c r="F302" s="220">
        <v>540</v>
      </c>
      <c r="G302" s="184"/>
      <c r="H302" s="184">
        <v>215000</v>
      </c>
      <c r="I302" s="398" t="e">
        <f t="shared" si="24"/>
        <v>#DIV/0!</v>
      </c>
    </row>
    <row r="303" spans="1:14" ht="17.25" hidden="1" thickBot="1">
      <c r="A303" s="81" t="s">
        <v>75</v>
      </c>
      <c r="B303" s="75" t="s">
        <v>524</v>
      </c>
      <c r="C303" s="59" t="s">
        <v>28</v>
      </c>
      <c r="D303" s="59"/>
      <c r="E303" s="59"/>
      <c r="F303" s="59"/>
      <c r="G303" s="118">
        <f>G304</f>
        <v>0</v>
      </c>
      <c r="H303" s="118">
        <f>H304</f>
        <v>75000</v>
      </c>
      <c r="I303" s="398" t="e">
        <f t="shared" si="24"/>
        <v>#DIV/0!</v>
      </c>
      <c r="N303" s="102"/>
    </row>
    <row r="304" spans="1:14" ht="17.25" hidden="1" thickBot="1">
      <c r="A304" s="92" t="s">
        <v>101</v>
      </c>
      <c r="B304" s="70" t="s">
        <v>524</v>
      </c>
      <c r="C304" s="46" t="s">
        <v>28</v>
      </c>
      <c r="D304" s="46" t="s">
        <v>62</v>
      </c>
      <c r="E304" s="46"/>
      <c r="F304" s="29"/>
      <c r="G304" s="118">
        <f>G305+G310</f>
        <v>0</v>
      </c>
      <c r="H304" s="118">
        <f>H305+H310</f>
        <v>75000</v>
      </c>
      <c r="I304" s="398" t="e">
        <f aca="true" t="shared" si="34" ref="I304:I367">H304*100/G304</f>
        <v>#DIV/0!</v>
      </c>
      <c r="N304" s="102"/>
    </row>
    <row r="305" spans="1:14" s="102" customFormat="1" ht="33.75" hidden="1" thickBot="1">
      <c r="A305" s="44" t="s">
        <v>36</v>
      </c>
      <c r="B305" s="70" t="s">
        <v>524</v>
      </c>
      <c r="C305" s="46" t="s">
        <v>28</v>
      </c>
      <c r="D305" s="46" t="s">
        <v>62</v>
      </c>
      <c r="E305" s="237" t="s">
        <v>375</v>
      </c>
      <c r="F305" s="220"/>
      <c r="G305" s="118">
        <f aca="true" t="shared" si="35" ref="G305:H308">G306</f>
        <v>0</v>
      </c>
      <c r="H305" s="118">
        <f t="shared" si="35"/>
        <v>20000</v>
      </c>
      <c r="I305" s="398" t="e">
        <f t="shared" si="34"/>
        <v>#DIV/0!</v>
      </c>
      <c r="N305"/>
    </row>
    <row r="306" spans="1:14" s="232" customFormat="1" ht="33.75" hidden="1" thickBot="1">
      <c r="A306" s="84" t="s">
        <v>272</v>
      </c>
      <c r="B306" s="86" t="s">
        <v>524</v>
      </c>
      <c r="C306" s="40" t="s">
        <v>28</v>
      </c>
      <c r="D306" s="40" t="s">
        <v>62</v>
      </c>
      <c r="E306" s="32" t="s">
        <v>384</v>
      </c>
      <c r="F306" s="242"/>
      <c r="G306" s="118">
        <f t="shared" si="35"/>
        <v>0</v>
      </c>
      <c r="H306" s="118">
        <f t="shared" si="35"/>
        <v>20000</v>
      </c>
      <c r="I306" s="398" t="e">
        <f t="shared" si="34"/>
        <v>#DIV/0!</v>
      </c>
      <c r="N306"/>
    </row>
    <row r="307" spans="1:9" s="102" customFormat="1" ht="33.75" customHeight="1" hidden="1">
      <c r="A307" s="84" t="s">
        <v>287</v>
      </c>
      <c r="B307" s="86" t="s">
        <v>524</v>
      </c>
      <c r="C307" s="40" t="s">
        <v>28</v>
      </c>
      <c r="D307" s="40" t="s">
        <v>62</v>
      </c>
      <c r="E307" s="29" t="s">
        <v>420</v>
      </c>
      <c r="F307" s="220"/>
      <c r="G307" s="184">
        <f t="shared" si="35"/>
        <v>0</v>
      </c>
      <c r="H307" s="184">
        <f t="shared" si="35"/>
        <v>20000</v>
      </c>
      <c r="I307" s="398" t="e">
        <f t="shared" si="34"/>
        <v>#DIV/0!</v>
      </c>
    </row>
    <row r="308" spans="1:14" s="102" customFormat="1" ht="55.5" customHeight="1" hidden="1">
      <c r="A308" s="263" t="s">
        <v>421</v>
      </c>
      <c r="B308" s="86" t="s">
        <v>524</v>
      </c>
      <c r="C308" s="40" t="s">
        <v>28</v>
      </c>
      <c r="D308" s="40" t="s">
        <v>62</v>
      </c>
      <c r="E308" s="29" t="s">
        <v>424</v>
      </c>
      <c r="F308" s="220"/>
      <c r="G308" s="184">
        <f t="shared" si="35"/>
        <v>0</v>
      </c>
      <c r="H308" s="184">
        <f t="shared" si="35"/>
        <v>20000</v>
      </c>
      <c r="I308" s="398" t="e">
        <f t="shared" si="34"/>
        <v>#DIV/0!</v>
      </c>
      <c r="N308" s="232"/>
    </row>
    <row r="309" spans="1:9" s="102" customFormat="1" ht="84" hidden="1" thickBot="1">
      <c r="A309" s="263" t="s">
        <v>423</v>
      </c>
      <c r="B309" s="86" t="s">
        <v>524</v>
      </c>
      <c r="C309" s="40" t="s">
        <v>28</v>
      </c>
      <c r="D309" s="40" t="s">
        <v>62</v>
      </c>
      <c r="E309" s="29" t="s">
        <v>424</v>
      </c>
      <c r="F309" s="220">
        <v>540</v>
      </c>
      <c r="G309" s="184"/>
      <c r="H309" s="184">
        <v>20000</v>
      </c>
      <c r="I309" s="398" t="e">
        <f t="shared" si="34"/>
        <v>#DIV/0!</v>
      </c>
    </row>
    <row r="310" spans="1:9" s="102" customFormat="1" ht="18" hidden="1" thickBot="1">
      <c r="A310" s="65" t="s">
        <v>75</v>
      </c>
      <c r="B310" s="75" t="s">
        <v>524</v>
      </c>
      <c r="C310" s="32" t="s">
        <v>28</v>
      </c>
      <c r="D310" s="32" t="s">
        <v>62</v>
      </c>
      <c r="E310" s="237" t="s">
        <v>356</v>
      </c>
      <c r="F310" s="242"/>
      <c r="G310" s="118">
        <f aca="true" t="shared" si="36" ref="G310:H312">G311</f>
        <v>0</v>
      </c>
      <c r="H310" s="118">
        <f t="shared" si="36"/>
        <v>55000</v>
      </c>
      <c r="I310" s="398" t="e">
        <f t="shared" si="34"/>
        <v>#DIV/0!</v>
      </c>
    </row>
    <row r="311" spans="1:9" s="102" customFormat="1" ht="33.75" hidden="1" thickBot="1">
      <c r="A311" s="84" t="s">
        <v>459</v>
      </c>
      <c r="B311" s="76" t="s">
        <v>524</v>
      </c>
      <c r="C311" s="29" t="s">
        <v>28</v>
      </c>
      <c r="D311" s="29" t="s">
        <v>62</v>
      </c>
      <c r="E311" s="29" t="s">
        <v>461</v>
      </c>
      <c r="F311" s="220"/>
      <c r="G311" s="184">
        <f t="shared" si="36"/>
        <v>0</v>
      </c>
      <c r="H311" s="184">
        <f t="shared" si="36"/>
        <v>55000</v>
      </c>
      <c r="I311" s="398" t="e">
        <f t="shared" si="34"/>
        <v>#DIV/0!</v>
      </c>
    </row>
    <row r="312" spans="1:9" s="102" customFormat="1" ht="37.5" customHeight="1" hidden="1">
      <c r="A312" s="81" t="s">
        <v>460</v>
      </c>
      <c r="B312" s="76" t="s">
        <v>524</v>
      </c>
      <c r="C312" s="29" t="s">
        <v>28</v>
      </c>
      <c r="D312" s="29" t="s">
        <v>62</v>
      </c>
      <c r="E312" s="29" t="s">
        <v>462</v>
      </c>
      <c r="F312" s="220"/>
      <c r="G312" s="184">
        <f t="shared" si="36"/>
        <v>0</v>
      </c>
      <c r="H312" s="184">
        <f t="shared" si="36"/>
        <v>55000</v>
      </c>
      <c r="I312" s="398" t="e">
        <f t="shared" si="34"/>
        <v>#DIV/0!</v>
      </c>
    </row>
    <row r="313" spans="1:9" s="102" customFormat="1" ht="51" hidden="1" thickBot="1">
      <c r="A313" s="81" t="s">
        <v>313</v>
      </c>
      <c r="B313" s="76" t="s">
        <v>524</v>
      </c>
      <c r="C313" s="29" t="s">
        <v>28</v>
      </c>
      <c r="D313" s="29" t="s">
        <v>62</v>
      </c>
      <c r="E313" s="29" t="s">
        <v>462</v>
      </c>
      <c r="F313" s="220">
        <v>540</v>
      </c>
      <c r="G313" s="184"/>
      <c r="H313" s="184">
        <v>55000</v>
      </c>
      <c r="I313" s="398" t="e">
        <f t="shared" si="34"/>
        <v>#DIV/0!</v>
      </c>
    </row>
    <row r="314" spans="1:14" s="1" customFormat="1" ht="17.25" hidden="1" thickBot="1">
      <c r="A314" s="65" t="s">
        <v>75</v>
      </c>
      <c r="B314" s="75" t="s">
        <v>524</v>
      </c>
      <c r="C314" s="32" t="s">
        <v>29</v>
      </c>
      <c r="D314" s="32"/>
      <c r="E314" s="32"/>
      <c r="F314" s="32"/>
      <c r="G314" s="118">
        <f>G315+G321+G341</f>
        <v>0</v>
      </c>
      <c r="H314" s="118">
        <f>H315+H321+H341</f>
        <v>2409500</v>
      </c>
      <c r="I314" s="398" t="e">
        <f t="shared" si="34"/>
        <v>#DIV/0!</v>
      </c>
      <c r="N314" s="102"/>
    </row>
    <row r="315" spans="1:14" ht="17.25" hidden="1" thickBot="1">
      <c r="A315" s="30" t="s">
        <v>103</v>
      </c>
      <c r="B315" s="271" t="s">
        <v>524</v>
      </c>
      <c r="C315" s="272" t="s">
        <v>29</v>
      </c>
      <c r="D315" s="101" t="s">
        <v>25</v>
      </c>
      <c r="E315" s="101"/>
      <c r="F315" s="101"/>
      <c r="G315" s="57">
        <f aca="true" t="shared" si="37" ref="G315:H319">G316</f>
        <v>0</v>
      </c>
      <c r="H315" s="57">
        <f t="shared" si="37"/>
        <v>20000</v>
      </c>
      <c r="I315" s="398" t="e">
        <f t="shared" si="34"/>
        <v>#DIV/0!</v>
      </c>
      <c r="N315" s="102"/>
    </row>
    <row r="316" spans="1:14" s="102" customFormat="1" ht="1.5" customHeight="1" hidden="1">
      <c r="A316" s="193" t="s">
        <v>104</v>
      </c>
      <c r="B316" s="70" t="s">
        <v>524</v>
      </c>
      <c r="C316" s="272" t="s">
        <v>29</v>
      </c>
      <c r="D316" s="101" t="s">
        <v>25</v>
      </c>
      <c r="E316" s="237" t="s">
        <v>375</v>
      </c>
      <c r="F316" s="220"/>
      <c r="G316" s="118">
        <f t="shared" si="37"/>
        <v>0</v>
      </c>
      <c r="H316" s="118">
        <f t="shared" si="37"/>
        <v>20000</v>
      </c>
      <c r="I316" s="398" t="e">
        <f t="shared" si="34"/>
        <v>#DIV/0!</v>
      </c>
      <c r="N316" s="1"/>
    </row>
    <row r="317" spans="1:14" s="232" customFormat="1" ht="33.75" hidden="1" thickBot="1">
      <c r="A317" s="84" t="s">
        <v>272</v>
      </c>
      <c r="B317" s="271" t="s">
        <v>524</v>
      </c>
      <c r="C317" s="272" t="s">
        <v>29</v>
      </c>
      <c r="D317" s="101" t="s">
        <v>25</v>
      </c>
      <c r="E317" s="46" t="s">
        <v>383</v>
      </c>
      <c r="F317" s="284"/>
      <c r="G317" s="94">
        <f t="shared" si="37"/>
        <v>0</v>
      </c>
      <c r="H317" s="94">
        <f t="shared" si="37"/>
        <v>20000</v>
      </c>
      <c r="I317" s="398" t="e">
        <f t="shared" si="34"/>
        <v>#DIV/0!</v>
      </c>
      <c r="N317"/>
    </row>
    <row r="318" spans="1:9" s="102" customFormat="1" ht="67.5" hidden="1" thickBot="1">
      <c r="A318" s="122" t="s">
        <v>303</v>
      </c>
      <c r="B318" s="273" t="s">
        <v>524</v>
      </c>
      <c r="C318" s="120" t="s">
        <v>29</v>
      </c>
      <c r="D318" s="103" t="s">
        <v>25</v>
      </c>
      <c r="E318" s="29" t="s">
        <v>422</v>
      </c>
      <c r="F318" s="220"/>
      <c r="G318" s="184">
        <f t="shared" si="37"/>
        <v>0</v>
      </c>
      <c r="H318" s="184">
        <f t="shared" si="37"/>
        <v>20000</v>
      </c>
      <c r="I318" s="398" t="e">
        <f t="shared" si="34"/>
        <v>#DIV/0!</v>
      </c>
    </row>
    <row r="319" spans="1:14" s="102" customFormat="1" ht="33.75" hidden="1" thickBot="1">
      <c r="A319" s="213" t="s">
        <v>419</v>
      </c>
      <c r="B319" s="273" t="s">
        <v>524</v>
      </c>
      <c r="C319" s="120" t="s">
        <v>29</v>
      </c>
      <c r="D319" s="103" t="s">
        <v>25</v>
      </c>
      <c r="E319" s="29" t="s">
        <v>425</v>
      </c>
      <c r="F319" s="220"/>
      <c r="G319" s="184">
        <f t="shared" si="37"/>
        <v>0</v>
      </c>
      <c r="H319" s="184">
        <f t="shared" si="37"/>
        <v>20000</v>
      </c>
      <c r="I319" s="398" t="e">
        <f t="shared" si="34"/>
        <v>#DIV/0!</v>
      </c>
      <c r="N319" s="232"/>
    </row>
    <row r="320" spans="1:9" s="102" customFormat="1" ht="101.25" hidden="1" thickBot="1">
      <c r="A320" s="213" t="s">
        <v>314</v>
      </c>
      <c r="B320" s="273" t="s">
        <v>524</v>
      </c>
      <c r="C320" s="120" t="s">
        <v>29</v>
      </c>
      <c r="D320" s="103" t="s">
        <v>25</v>
      </c>
      <c r="E320" s="29" t="s">
        <v>425</v>
      </c>
      <c r="F320" s="220">
        <v>540</v>
      </c>
      <c r="G320" s="184"/>
      <c r="H320" s="184">
        <v>20000</v>
      </c>
      <c r="I320" s="398" t="e">
        <f t="shared" si="34"/>
        <v>#DIV/0!</v>
      </c>
    </row>
    <row r="321" spans="1:14" ht="17.25" hidden="1" thickBot="1">
      <c r="A321" s="65" t="s">
        <v>75</v>
      </c>
      <c r="B321" s="75" t="s">
        <v>524</v>
      </c>
      <c r="C321" s="31" t="s">
        <v>29</v>
      </c>
      <c r="D321" s="31" t="s">
        <v>30</v>
      </c>
      <c r="E321" s="39"/>
      <c r="F321" s="29"/>
      <c r="G321" s="118">
        <f>G322+G326+G337</f>
        <v>0</v>
      </c>
      <c r="H321" s="118">
        <f>H322+H326+H337</f>
        <v>2310000</v>
      </c>
      <c r="I321" s="398" t="e">
        <f t="shared" si="34"/>
        <v>#DIV/0!</v>
      </c>
      <c r="N321" s="102"/>
    </row>
    <row r="322" spans="1:9" s="102" customFormat="1" ht="18" hidden="1" thickBot="1">
      <c r="A322" s="30" t="s">
        <v>105</v>
      </c>
      <c r="B322" s="75" t="s">
        <v>524</v>
      </c>
      <c r="C322" s="31" t="s">
        <v>29</v>
      </c>
      <c r="D322" s="31" t="s">
        <v>30</v>
      </c>
      <c r="E322" s="237" t="s">
        <v>354</v>
      </c>
      <c r="F322" s="220"/>
      <c r="G322" s="118">
        <f aca="true" t="shared" si="38" ref="G322:H324">G323</f>
        <v>0</v>
      </c>
      <c r="H322" s="118">
        <f t="shared" si="38"/>
        <v>70000</v>
      </c>
      <c r="I322" s="398" t="e">
        <f t="shared" si="34"/>
        <v>#DIV/0!</v>
      </c>
    </row>
    <row r="323" spans="1:14" s="102" customFormat="1" ht="35.25" customHeight="1" hidden="1">
      <c r="A323" s="84" t="s">
        <v>276</v>
      </c>
      <c r="B323" s="76" t="s">
        <v>524</v>
      </c>
      <c r="C323" s="28" t="s">
        <v>29</v>
      </c>
      <c r="D323" s="28" t="s">
        <v>30</v>
      </c>
      <c r="E323" s="239" t="s">
        <v>395</v>
      </c>
      <c r="F323" s="220"/>
      <c r="G323" s="184">
        <f t="shared" si="38"/>
        <v>0</v>
      </c>
      <c r="H323" s="184">
        <f t="shared" si="38"/>
        <v>70000</v>
      </c>
      <c r="I323" s="398" t="e">
        <f t="shared" si="34"/>
        <v>#DIV/0!</v>
      </c>
      <c r="N323"/>
    </row>
    <row r="324" spans="1:9" s="102" customFormat="1" ht="51" hidden="1" thickBot="1">
      <c r="A324" s="51" t="s">
        <v>394</v>
      </c>
      <c r="B324" s="76" t="s">
        <v>524</v>
      </c>
      <c r="C324" s="28" t="s">
        <v>29</v>
      </c>
      <c r="D324" s="28" t="s">
        <v>30</v>
      </c>
      <c r="E324" s="236" t="s">
        <v>396</v>
      </c>
      <c r="F324" s="220"/>
      <c r="G324" s="184">
        <f t="shared" si="38"/>
        <v>0</v>
      </c>
      <c r="H324" s="184">
        <f t="shared" si="38"/>
        <v>70000</v>
      </c>
      <c r="I324" s="398" t="e">
        <f t="shared" si="34"/>
        <v>#DIV/0!</v>
      </c>
    </row>
    <row r="325" spans="1:9" s="102" customFormat="1" ht="51" hidden="1" thickBot="1">
      <c r="A325" s="51" t="s">
        <v>312</v>
      </c>
      <c r="B325" s="76" t="s">
        <v>524</v>
      </c>
      <c r="C325" s="28" t="s">
        <v>29</v>
      </c>
      <c r="D325" s="28" t="s">
        <v>30</v>
      </c>
      <c r="E325" s="236" t="s">
        <v>396</v>
      </c>
      <c r="F325" s="220">
        <v>540</v>
      </c>
      <c r="G325" s="184"/>
      <c r="H325" s="184">
        <v>70000</v>
      </c>
      <c r="I325" s="398" t="e">
        <f t="shared" si="34"/>
        <v>#DIV/0!</v>
      </c>
    </row>
    <row r="326" spans="1:9" s="102" customFormat="1" ht="51" customHeight="1" hidden="1">
      <c r="A326" s="65" t="s">
        <v>75</v>
      </c>
      <c r="B326" s="75" t="s">
        <v>524</v>
      </c>
      <c r="C326" s="31" t="s">
        <v>29</v>
      </c>
      <c r="D326" s="31" t="s">
        <v>30</v>
      </c>
      <c r="E326" s="237" t="s">
        <v>355</v>
      </c>
      <c r="F326" s="220"/>
      <c r="G326" s="118">
        <f>G327+G333</f>
        <v>0</v>
      </c>
      <c r="H326" s="118">
        <f>H327+H333</f>
        <v>2230000</v>
      </c>
      <c r="I326" s="398" t="e">
        <f t="shared" si="34"/>
        <v>#DIV/0!</v>
      </c>
    </row>
    <row r="327" spans="1:14" s="232" customFormat="1" ht="67.5" hidden="1" thickBot="1">
      <c r="A327" s="84" t="s">
        <v>288</v>
      </c>
      <c r="B327" s="75" t="s">
        <v>524</v>
      </c>
      <c r="C327" s="31" t="s">
        <v>29</v>
      </c>
      <c r="D327" s="31" t="s">
        <v>30</v>
      </c>
      <c r="E327" s="32" t="s">
        <v>382</v>
      </c>
      <c r="F327" s="242"/>
      <c r="G327" s="118">
        <f>G328</f>
        <v>0</v>
      </c>
      <c r="H327" s="118">
        <f>H328</f>
        <v>2200000</v>
      </c>
      <c r="I327" s="398" t="e">
        <f t="shared" si="34"/>
        <v>#DIV/0!</v>
      </c>
      <c r="N327" s="102"/>
    </row>
    <row r="328" spans="1:9" s="102" customFormat="1" ht="33.75" hidden="1" thickBot="1">
      <c r="A328" s="84" t="s">
        <v>166</v>
      </c>
      <c r="B328" s="76" t="s">
        <v>524</v>
      </c>
      <c r="C328" s="28" t="s">
        <v>29</v>
      </c>
      <c r="D328" s="28" t="s">
        <v>30</v>
      </c>
      <c r="E328" s="29" t="s">
        <v>427</v>
      </c>
      <c r="F328" s="220"/>
      <c r="G328" s="184">
        <f>G329+G331</f>
        <v>0</v>
      </c>
      <c r="H328" s="184">
        <f>H329+H331</f>
        <v>2200000</v>
      </c>
      <c r="I328" s="398" t="e">
        <f t="shared" si="34"/>
        <v>#DIV/0!</v>
      </c>
    </row>
    <row r="329" spans="1:14" s="102" customFormat="1" ht="33.75" hidden="1" thickBot="1">
      <c r="A329" s="81" t="s">
        <v>428</v>
      </c>
      <c r="B329" s="76" t="s">
        <v>524</v>
      </c>
      <c r="C329" s="28" t="s">
        <v>29</v>
      </c>
      <c r="D329" s="28" t="s">
        <v>30</v>
      </c>
      <c r="E329" s="29" t="s">
        <v>430</v>
      </c>
      <c r="F329" s="220"/>
      <c r="G329" s="184">
        <f>G330</f>
        <v>0</v>
      </c>
      <c r="H329" s="184">
        <f>H330</f>
        <v>200000</v>
      </c>
      <c r="I329" s="398" t="e">
        <f t="shared" si="34"/>
        <v>#DIV/0!</v>
      </c>
      <c r="N329" s="232"/>
    </row>
    <row r="330" spans="1:9" s="102" customFormat="1" ht="67.5" hidden="1" thickBot="1">
      <c r="A330" s="264" t="s">
        <v>426</v>
      </c>
      <c r="B330" s="76" t="s">
        <v>524</v>
      </c>
      <c r="C330" s="28" t="s">
        <v>29</v>
      </c>
      <c r="D330" s="28" t="s">
        <v>30</v>
      </c>
      <c r="E330" s="29" t="s">
        <v>430</v>
      </c>
      <c r="F330" s="220">
        <v>540</v>
      </c>
      <c r="G330" s="184"/>
      <c r="H330" s="184">
        <v>200000</v>
      </c>
      <c r="I330" s="398" t="e">
        <f t="shared" si="34"/>
        <v>#DIV/0!</v>
      </c>
    </row>
    <row r="331" spans="1:9" s="102" customFormat="1" ht="17.25" hidden="1" thickBot="1">
      <c r="A331" s="65" t="s">
        <v>75</v>
      </c>
      <c r="B331" s="76" t="s">
        <v>524</v>
      </c>
      <c r="C331" s="28" t="s">
        <v>29</v>
      </c>
      <c r="D331" s="28" t="s">
        <v>30</v>
      </c>
      <c r="E331" s="29" t="s">
        <v>431</v>
      </c>
      <c r="F331" s="220"/>
      <c r="G331" s="184">
        <f>G332</f>
        <v>0</v>
      </c>
      <c r="H331" s="184">
        <f>H332</f>
        <v>2000000</v>
      </c>
      <c r="I331" s="398" t="e">
        <f t="shared" si="34"/>
        <v>#DIV/0!</v>
      </c>
    </row>
    <row r="332" spans="1:9" s="102" customFormat="1" ht="51" hidden="1" thickBot="1">
      <c r="A332" s="27" t="s">
        <v>429</v>
      </c>
      <c r="B332" s="76" t="s">
        <v>524</v>
      </c>
      <c r="C332" s="28" t="s">
        <v>29</v>
      </c>
      <c r="D332" s="28" t="s">
        <v>30</v>
      </c>
      <c r="E332" s="29" t="s">
        <v>431</v>
      </c>
      <c r="F332" s="220">
        <v>540</v>
      </c>
      <c r="G332" s="184"/>
      <c r="H332" s="184">
        <v>2000000</v>
      </c>
      <c r="I332" s="398" t="e">
        <f t="shared" si="34"/>
        <v>#DIV/0!</v>
      </c>
    </row>
    <row r="333" spans="1:14" s="232" customFormat="1" ht="17.25" hidden="1" thickBot="1">
      <c r="A333" s="65" t="s">
        <v>75</v>
      </c>
      <c r="B333" s="75" t="s">
        <v>524</v>
      </c>
      <c r="C333" s="31" t="s">
        <v>29</v>
      </c>
      <c r="D333" s="31" t="s">
        <v>30</v>
      </c>
      <c r="E333" s="32" t="s">
        <v>381</v>
      </c>
      <c r="F333" s="242"/>
      <c r="G333" s="118">
        <f aca="true" t="shared" si="39" ref="G333:H335">G334</f>
        <v>0</v>
      </c>
      <c r="H333" s="118">
        <f t="shared" si="39"/>
        <v>30000</v>
      </c>
      <c r="I333" s="398" t="e">
        <f t="shared" si="34"/>
        <v>#DIV/0!</v>
      </c>
      <c r="N333" s="102"/>
    </row>
    <row r="334" spans="1:9" s="102" customFormat="1" ht="17.25" hidden="1" thickBot="1">
      <c r="A334" s="84" t="s">
        <v>211</v>
      </c>
      <c r="B334" s="76" t="s">
        <v>524</v>
      </c>
      <c r="C334" s="28" t="s">
        <v>29</v>
      </c>
      <c r="D334" s="28" t="s">
        <v>30</v>
      </c>
      <c r="E334" s="29" t="s">
        <v>398</v>
      </c>
      <c r="F334" s="220"/>
      <c r="G334" s="184">
        <f t="shared" si="39"/>
        <v>0</v>
      </c>
      <c r="H334" s="184">
        <f t="shared" si="39"/>
        <v>30000</v>
      </c>
      <c r="I334" s="398" t="e">
        <f t="shared" si="34"/>
        <v>#DIV/0!</v>
      </c>
    </row>
    <row r="335" spans="1:14" s="102" customFormat="1" ht="33.75" hidden="1" thickBot="1">
      <c r="A335" s="262" t="s">
        <v>397</v>
      </c>
      <c r="B335" s="76" t="s">
        <v>524</v>
      </c>
      <c r="C335" s="28" t="s">
        <v>29</v>
      </c>
      <c r="D335" s="28" t="s">
        <v>30</v>
      </c>
      <c r="E335" s="29" t="s">
        <v>399</v>
      </c>
      <c r="F335" s="220"/>
      <c r="G335" s="184">
        <f t="shared" si="39"/>
        <v>0</v>
      </c>
      <c r="H335" s="184">
        <f t="shared" si="39"/>
        <v>30000</v>
      </c>
      <c r="I335" s="398" t="e">
        <f t="shared" si="34"/>
        <v>#DIV/0!</v>
      </c>
      <c r="N335" s="232"/>
    </row>
    <row r="336" spans="1:9" s="102" customFormat="1" ht="67.5" hidden="1" thickBot="1">
      <c r="A336" s="262" t="s">
        <v>315</v>
      </c>
      <c r="B336" s="76" t="s">
        <v>524</v>
      </c>
      <c r="C336" s="28" t="s">
        <v>29</v>
      </c>
      <c r="D336" s="28" t="s">
        <v>30</v>
      </c>
      <c r="E336" s="29" t="s">
        <v>399</v>
      </c>
      <c r="F336" s="220">
        <v>540</v>
      </c>
      <c r="G336" s="184"/>
      <c r="H336" s="184">
        <v>30000</v>
      </c>
      <c r="I336" s="398" t="e">
        <f t="shared" si="34"/>
        <v>#DIV/0!</v>
      </c>
    </row>
    <row r="337" spans="1:14" s="232" customFormat="1" ht="18" hidden="1" thickBot="1">
      <c r="A337" s="65" t="s">
        <v>75</v>
      </c>
      <c r="B337" s="75" t="s">
        <v>524</v>
      </c>
      <c r="C337" s="31" t="s">
        <v>29</v>
      </c>
      <c r="D337" s="31" t="s">
        <v>30</v>
      </c>
      <c r="E337" s="282" t="s">
        <v>377</v>
      </c>
      <c r="F337" s="242"/>
      <c r="G337" s="118">
        <f aca="true" t="shared" si="40" ref="G337:H339">G338</f>
        <v>0</v>
      </c>
      <c r="H337" s="118">
        <f t="shared" si="40"/>
        <v>10000</v>
      </c>
      <c r="I337" s="398" t="e">
        <f t="shared" si="34"/>
        <v>#DIV/0!</v>
      </c>
      <c r="N337" s="102"/>
    </row>
    <row r="338" spans="1:9" s="102" customFormat="1" ht="51" hidden="1" thickBot="1">
      <c r="A338" s="267" t="s">
        <v>370</v>
      </c>
      <c r="B338" s="76" t="s">
        <v>524</v>
      </c>
      <c r="C338" s="28" t="s">
        <v>29</v>
      </c>
      <c r="D338" s="28" t="s">
        <v>30</v>
      </c>
      <c r="E338" s="283" t="s">
        <v>405</v>
      </c>
      <c r="F338" s="220"/>
      <c r="G338" s="184">
        <f t="shared" si="40"/>
        <v>0</v>
      </c>
      <c r="H338" s="184">
        <f t="shared" si="40"/>
        <v>10000</v>
      </c>
      <c r="I338" s="398" t="e">
        <f t="shared" si="34"/>
        <v>#DIV/0!</v>
      </c>
    </row>
    <row r="339" spans="1:14" s="102" customFormat="1" ht="34.5" customHeight="1" hidden="1">
      <c r="A339" s="213" t="s">
        <v>404</v>
      </c>
      <c r="B339" s="76" t="s">
        <v>524</v>
      </c>
      <c r="C339" s="28" t="s">
        <v>29</v>
      </c>
      <c r="D339" s="28" t="s">
        <v>30</v>
      </c>
      <c r="E339" s="283" t="s">
        <v>406</v>
      </c>
      <c r="F339" s="220"/>
      <c r="G339" s="184">
        <f t="shared" si="40"/>
        <v>0</v>
      </c>
      <c r="H339" s="184">
        <f t="shared" si="40"/>
        <v>10000</v>
      </c>
      <c r="I339" s="398" t="e">
        <f t="shared" si="34"/>
        <v>#DIV/0!</v>
      </c>
      <c r="N339" s="232"/>
    </row>
    <row r="340" spans="1:9" s="102" customFormat="1" ht="33.75" hidden="1" thickBot="1">
      <c r="A340" s="213" t="s">
        <v>316</v>
      </c>
      <c r="B340" s="76" t="s">
        <v>524</v>
      </c>
      <c r="C340" s="28" t="s">
        <v>29</v>
      </c>
      <c r="D340" s="28" t="s">
        <v>30</v>
      </c>
      <c r="E340" s="239" t="s">
        <v>406</v>
      </c>
      <c r="F340" s="220">
        <v>540</v>
      </c>
      <c r="G340" s="184"/>
      <c r="H340" s="184">
        <v>10000</v>
      </c>
      <c r="I340" s="398" t="e">
        <f t="shared" si="34"/>
        <v>#DIV/0!</v>
      </c>
    </row>
    <row r="341" spans="1:14" s="1" customFormat="1" ht="17.25" hidden="1" thickBot="1">
      <c r="A341" s="65" t="s">
        <v>75</v>
      </c>
      <c r="B341" s="72" t="s">
        <v>524</v>
      </c>
      <c r="C341" s="32" t="s">
        <v>29</v>
      </c>
      <c r="D341" s="32" t="s">
        <v>34</v>
      </c>
      <c r="E341" s="49"/>
      <c r="F341" s="32"/>
      <c r="G341" s="118">
        <f>G342+G347</f>
        <v>0</v>
      </c>
      <c r="H341" s="118">
        <f>H342+H347</f>
        <v>79500</v>
      </c>
      <c r="I341" s="398" t="e">
        <f t="shared" si="34"/>
        <v>#DIV/0!</v>
      </c>
      <c r="N341" s="102"/>
    </row>
    <row r="342" spans="1:9" s="102" customFormat="1" ht="18" hidden="1" thickBot="1">
      <c r="A342" s="30" t="s">
        <v>54</v>
      </c>
      <c r="B342" s="72" t="s">
        <v>524</v>
      </c>
      <c r="C342" s="32" t="s">
        <v>29</v>
      </c>
      <c r="D342" s="32" t="s">
        <v>34</v>
      </c>
      <c r="E342" s="237" t="s">
        <v>345</v>
      </c>
      <c r="F342" s="220"/>
      <c r="G342" s="118">
        <f aca="true" t="shared" si="41" ref="G342:H345">G343</f>
        <v>0</v>
      </c>
      <c r="H342" s="118">
        <f t="shared" si="41"/>
        <v>60000</v>
      </c>
      <c r="I342" s="398" t="e">
        <f t="shared" si="34"/>
        <v>#DIV/0!</v>
      </c>
    </row>
    <row r="343" spans="1:14" s="232" customFormat="1" ht="67.5" hidden="1" thickBot="1">
      <c r="A343" s="84" t="s">
        <v>264</v>
      </c>
      <c r="B343" s="72" t="s">
        <v>524</v>
      </c>
      <c r="C343" s="32" t="s">
        <v>29</v>
      </c>
      <c r="D343" s="32" t="s">
        <v>34</v>
      </c>
      <c r="E343" s="32" t="s">
        <v>346</v>
      </c>
      <c r="F343" s="242"/>
      <c r="G343" s="118">
        <f t="shared" si="41"/>
        <v>0</v>
      </c>
      <c r="H343" s="118">
        <f t="shared" si="41"/>
        <v>60000</v>
      </c>
      <c r="I343" s="398" t="e">
        <f t="shared" si="34"/>
        <v>#DIV/0!</v>
      </c>
      <c r="N343" s="1"/>
    </row>
    <row r="344" spans="1:9" s="102" customFormat="1" ht="33.75" hidden="1" thickBot="1">
      <c r="A344" s="84" t="s">
        <v>268</v>
      </c>
      <c r="B344" s="73" t="s">
        <v>524</v>
      </c>
      <c r="C344" s="29" t="s">
        <v>29</v>
      </c>
      <c r="D344" s="29" t="s">
        <v>34</v>
      </c>
      <c r="E344" s="29" t="s">
        <v>347</v>
      </c>
      <c r="F344" s="220"/>
      <c r="G344" s="184">
        <f t="shared" si="41"/>
        <v>0</v>
      </c>
      <c r="H344" s="184">
        <f t="shared" si="41"/>
        <v>60000</v>
      </c>
      <c r="I344" s="398" t="e">
        <f t="shared" si="34"/>
        <v>#DIV/0!</v>
      </c>
    </row>
    <row r="345" spans="1:14" s="102" customFormat="1" ht="33.75" hidden="1" thickBot="1">
      <c r="A345" s="81" t="s">
        <v>457</v>
      </c>
      <c r="B345" s="73" t="s">
        <v>524</v>
      </c>
      <c r="C345" s="29" t="s">
        <v>29</v>
      </c>
      <c r="D345" s="29" t="s">
        <v>34</v>
      </c>
      <c r="E345" s="29" t="s">
        <v>458</v>
      </c>
      <c r="F345" s="220"/>
      <c r="G345" s="184">
        <f t="shared" si="41"/>
        <v>0</v>
      </c>
      <c r="H345" s="184">
        <f t="shared" si="41"/>
        <v>60000</v>
      </c>
      <c r="I345" s="398" t="e">
        <f t="shared" si="34"/>
        <v>#DIV/0!</v>
      </c>
      <c r="N345" s="232"/>
    </row>
    <row r="346" spans="1:9" s="102" customFormat="1" ht="51" hidden="1" thickBot="1">
      <c r="A346" s="81" t="s">
        <v>317</v>
      </c>
      <c r="B346" s="73" t="s">
        <v>524</v>
      </c>
      <c r="C346" s="29" t="s">
        <v>29</v>
      </c>
      <c r="D346" s="29" t="s">
        <v>34</v>
      </c>
      <c r="E346" s="29" t="s">
        <v>458</v>
      </c>
      <c r="F346" s="220">
        <v>540</v>
      </c>
      <c r="G346" s="184"/>
      <c r="H346" s="184">
        <v>60000</v>
      </c>
      <c r="I346" s="398" t="e">
        <f t="shared" si="34"/>
        <v>#DIV/0!</v>
      </c>
    </row>
    <row r="347" spans="1:14" s="232" customFormat="1" ht="18" hidden="1" thickBot="1">
      <c r="A347" s="81" t="s">
        <v>75</v>
      </c>
      <c r="B347" s="75" t="s">
        <v>524</v>
      </c>
      <c r="C347" s="31" t="s">
        <v>29</v>
      </c>
      <c r="D347" s="31" t="s">
        <v>34</v>
      </c>
      <c r="E347" s="282" t="s">
        <v>377</v>
      </c>
      <c r="F347" s="242"/>
      <c r="G347" s="118">
        <f aca="true" t="shared" si="42" ref="G347:H349">G348</f>
        <v>0</v>
      </c>
      <c r="H347" s="118">
        <f t="shared" si="42"/>
        <v>19500</v>
      </c>
      <c r="I347" s="398" t="e">
        <f t="shared" si="34"/>
        <v>#DIV/0!</v>
      </c>
      <c r="N347" s="102"/>
    </row>
    <row r="348" spans="1:9" s="102" customFormat="1" ht="51" hidden="1" thickBot="1">
      <c r="A348" s="267" t="s">
        <v>370</v>
      </c>
      <c r="B348" s="76" t="s">
        <v>524</v>
      </c>
      <c r="C348" s="28" t="s">
        <v>29</v>
      </c>
      <c r="D348" s="28" t="s">
        <v>34</v>
      </c>
      <c r="E348" s="283" t="s">
        <v>405</v>
      </c>
      <c r="F348" s="220"/>
      <c r="G348" s="184">
        <f t="shared" si="42"/>
        <v>0</v>
      </c>
      <c r="H348" s="184">
        <f t="shared" si="42"/>
        <v>19500</v>
      </c>
      <c r="I348" s="398" t="e">
        <f t="shared" si="34"/>
        <v>#DIV/0!</v>
      </c>
    </row>
    <row r="349" spans="1:14" s="102" customFormat="1" ht="34.5" customHeight="1" hidden="1">
      <c r="A349" s="213" t="s">
        <v>404</v>
      </c>
      <c r="B349" s="76" t="s">
        <v>524</v>
      </c>
      <c r="C349" s="28" t="s">
        <v>29</v>
      </c>
      <c r="D349" s="28" t="s">
        <v>34</v>
      </c>
      <c r="E349" s="283" t="s">
        <v>406</v>
      </c>
      <c r="F349" s="220"/>
      <c r="G349" s="184">
        <f t="shared" si="42"/>
        <v>0</v>
      </c>
      <c r="H349" s="184">
        <f t="shared" si="42"/>
        <v>19500</v>
      </c>
      <c r="I349" s="398" t="e">
        <f t="shared" si="34"/>
        <v>#DIV/0!</v>
      </c>
      <c r="N349" s="232"/>
    </row>
    <row r="350" spans="1:9" s="102" customFormat="1" ht="33.75" hidden="1" thickBot="1">
      <c r="A350" s="213" t="s">
        <v>316</v>
      </c>
      <c r="B350" s="76" t="s">
        <v>524</v>
      </c>
      <c r="C350" s="28" t="s">
        <v>29</v>
      </c>
      <c r="D350" s="28" t="s">
        <v>34</v>
      </c>
      <c r="E350" s="239" t="s">
        <v>406</v>
      </c>
      <c r="F350" s="220">
        <v>540</v>
      </c>
      <c r="G350" s="184"/>
      <c r="H350" s="184">
        <v>19500</v>
      </c>
      <c r="I350" s="398" t="e">
        <f t="shared" si="34"/>
        <v>#DIV/0!</v>
      </c>
    </row>
    <row r="351" spans="1:14" s="1" customFormat="1" ht="17.25" hidden="1" thickBot="1">
      <c r="A351" s="65" t="s">
        <v>75</v>
      </c>
      <c r="B351" s="75" t="s">
        <v>524</v>
      </c>
      <c r="C351" s="49" t="s">
        <v>24</v>
      </c>
      <c r="D351" s="49"/>
      <c r="E351" s="123"/>
      <c r="F351" s="123"/>
      <c r="G351" s="118">
        <f aca="true" t="shared" si="43" ref="G351:H353">G352</f>
        <v>0</v>
      </c>
      <c r="H351" s="118">
        <f t="shared" si="43"/>
        <v>6800</v>
      </c>
      <c r="I351" s="398" t="e">
        <f t="shared" si="34"/>
        <v>#DIV/0!</v>
      </c>
      <c r="N351" s="102"/>
    </row>
    <row r="352" spans="1:14" ht="17.25" hidden="1" thickBot="1">
      <c r="A352" s="30" t="s">
        <v>53</v>
      </c>
      <c r="B352" s="75" t="s">
        <v>524</v>
      </c>
      <c r="C352" s="32" t="s">
        <v>24</v>
      </c>
      <c r="D352" s="32" t="s">
        <v>29</v>
      </c>
      <c r="E352" s="56"/>
      <c r="F352" s="56"/>
      <c r="G352" s="118">
        <f t="shared" si="43"/>
        <v>0</v>
      </c>
      <c r="H352" s="118">
        <f t="shared" si="43"/>
        <v>6800</v>
      </c>
      <c r="I352" s="398" t="e">
        <f t="shared" si="34"/>
        <v>#DIV/0!</v>
      </c>
      <c r="N352" s="102"/>
    </row>
    <row r="353" spans="1:14" s="102" customFormat="1" ht="33.75" hidden="1" thickBot="1">
      <c r="A353" s="172" t="s">
        <v>225</v>
      </c>
      <c r="B353" s="75" t="s">
        <v>524</v>
      </c>
      <c r="C353" s="32" t="s">
        <v>24</v>
      </c>
      <c r="D353" s="32" t="s">
        <v>29</v>
      </c>
      <c r="E353" s="282" t="s">
        <v>357</v>
      </c>
      <c r="F353" s="223"/>
      <c r="G353" s="118">
        <f t="shared" si="43"/>
        <v>0</v>
      </c>
      <c r="H353" s="118">
        <f t="shared" si="43"/>
        <v>6800</v>
      </c>
      <c r="I353" s="398" t="e">
        <f t="shared" si="34"/>
        <v>#DIV/0!</v>
      </c>
      <c r="N353" s="1"/>
    </row>
    <row r="354" spans="1:14" s="102" customFormat="1" ht="18.75" customHeight="1" hidden="1">
      <c r="A354" s="268" t="s">
        <v>371</v>
      </c>
      <c r="B354" s="76" t="s">
        <v>524</v>
      </c>
      <c r="C354" s="29" t="s">
        <v>24</v>
      </c>
      <c r="D354" s="29" t="s">
        <v>29</v>
      </c>
      <c r="E354" s="274" t="s">
        <v>470</v>
      </c>
      <c r="F354" s="238"/>
      <c r="G354" s="184">
        <f>G355+G357</f>
        <v>0</v>
      </c>
      <c r="H354" s="184">
        <f>H355+H357</f>
        <v>6800</v>
      </c>
      <c r="I354" s="398" t="e">
        <f t="shared" si="34"/>
        <v>#DIV/0!</v>
      </c>
      <c r="N354"/>
    </row>
    <row r="355" spans="1:9" s="102" customFormat="1" ht="33.75" hidden="1" thickBot="1">
      <c r="A355" s="214" t="s">
        <v>469</v>
      </c>
      <c r="B355" s="76" t="s">
        <v>524</v>
      </c>
      <c r="C355" s="29" t="s">
        <v>24</v>
      </c>
      <c r="D355" s="29" t="s">
        <v>29</v>
      </c>
      <c r="E355" s="274" t="s">
        <v>471</v>
      </c>
      <c r="F355" s="238"/>
      <c r="G355" s="184">
        <f>G356</f>
        <v>0</v>
      </c>
      <c r="H355" s="184">
        <f>H356</f>
        <v>800</v>
      </c>
      <c r="I355" s="398" t="e">
        <f t="shared" si="34"/>
        <v>#DIV/0!</v>
      </c>
    </row>
    <row r="356" spans="1:9" s="102" customFormat="1" ht="33.75" hidden="1" thickBot="1">
      <c r="A356" s="214" t="s">
        <v>487</v>
      </c>
      <c r="B356" s="76" t="s">
        <v>524</v>
      </c>
      <c r="C356" s="29" t="s">
        <v>24</v>
      </c>
      <c r="D356" s="29" t="s">
        <v>29</v>
      </c>
      <c r="E356" s="274" t="s">
        <v>471</v>
      </c>
      <c r="F356" s="238">
        <v>240</v>
      </c>
      <c r="G356" s="184"/>
      <c r="H356" s="184">
        <v>800</v>
      </c>
      <c r="I356" s="398" t="e">
        <f t="shared" si="34"/>
        <v>#DIV/0!</v>
      </c>
    </row>
    <row r="357" spans="1:9" s="102" customFormat="1" ht="51" hidden="1" thickBot="1">
      <c r="A357" s="260" t="s">
        <v>256</v>
      </c>
      <c r="B357" s="76" t="s">
        <v>524</v>
      </c>
      <c r="C357" s="29" t="s">
        <v>24</v>
      </c>
      <c r="D357" s="29" t="s">
        <v>29</v>
      </c>
      <c r="E357" s="274" t="s">
        <v>473</v>
      </c>
      <c r="F357" s="238"/>
      <c r="G357" s="184">
        <f>G358</f>
        <v>0</v>
      </c>
      <c r="H357" s="184">
        <f>H358</f>
        <v>6000</v>
      </c>
      <c r="I357" s="398" t="e">
        <f t="shared" si="34"/>
        <v>#DIV/0!</v>
      </c>
    </row>
    <row r="358" spans="1:9" s="102" customFormat="1" ht="51" hidden="1" thickBot="1">
      <c r="A358" s="214" t="s">
        <v>472</v>
      </c>
      <c r="B358" s="76" t="s">
        <v>524</v>
      </c>
      <c r="C358" s="29" t="s">
        <v>24</v>
      </c>
      <c r="D358" s="29" t="s">
        <v>29</v>
      </c>
      <c r="E358" s="274" t="s">
        <v>473</v>
      </c>
      <c r="F358" s="238">
        <v>540</v>
      </c>
      <c r="G358" s="184"/>
      <c r="H358" s="184">
        <v>6000</v>
      </c>
      <c r="I358" s="398" t="e">
        <f t="shared" si="34"/>
        <v>#DIV/0!</v>
      </c>
    </row>
    <row r="359" spans="1:14" s="1" customFormat="1" ht="17.25" hidden="1" thickBot="1">
      <c r="A359" s="214" t="s">
        <v>75</v>
      </c>
      <c r="B359" s="72" t="s">
        <v>524</v>
      </c>
      <c r="C359" s="32" t="s">
        <v>27</v>
      </c>
      <c r="D359" s="32"/>
      <c r="E359" s="32"/>
      <c r="F359" s="32"/>
      <c r="G359" s="118">
        <f aca="true" t="shared" si="44" ref="G359:H364">G360</f>
        <v>0</v>
      </c>
      <c r="H359" s="118">
        <f t="shared" si="44"/>
        <v>12000</v>
      </c>
      <c r="I359" s="398" t="e">
        <f t="shared" si="34"/>
        <v>#DIV/0!</v>
      </c>
      <c r="N359" s="102"/>
    </row>
    <row r="360" spans="1:14" s="1" customFormat="1" ht="17.25" hidden="1" thickBot="1">
      <c r="A360" s="30" t="s">
        <v>222</v>
      </c>
      <c r="B360" s="72" t="s">
        <v>524</v>
      </c>
      <c r="C360" s="45" t="s">
        <v>27</v>
      </c>
      <c r="D360" s="45" t="s">
        <v>25</v>
      </c>
      <c r="E360" s="32"/>
      <c r="F360" s="32"/>
      <c r="G360" s="118">
        <f t="shared" si="44"/>
        <v>0</v>
      </c>
      <c r="H360" s="118">
        <f t="shared" si="44"/>
        <v>12000</v>
      </c>
      <c r="I360" s="398" t="e">
        <f t="shared" si="34"/>
        <v>#DIV/0!</v>
      </c>
      <c r="N360" s="102"/>
    </row>
    <row r="361" spans="1:14" s="102" customFormat="1" ht="18" hidden="1" thickBot="1">
      <c r="A361" s="44" t="s">
        <v>3</v>
      </c>
      <c r="B361" s="72" t="s">
        <v>524</v>
      </c>
      <c r="C361" s="45" t="s">
        <v>27</v>
      </c>
      <c r="D361" s="45" t="s">
        <v>25</v>
      </c>
      <c r="E361" s="280" t="s">
        <v>344</v>
      </c>
      <c r="F361" s="220"/>
      <c r="G361" s="118">
        <f t="shared" si="44"/>
        <v>0</v>
      </c>
      <c r="H361" s="118">
        <f t="shared" si="44"/>
        <v>12000</v>
      </c>
      <c r="I361" s="398" t="e">
        <f t="shared" si="34"/>
        <v>#DIV/0!</v>
      </c>
      <c r="N361" s="1"/>
    </row>
    <row r="362" spans="1:14" s="232" customFormat="1" ht="33.75" hidden="1" thickBot="1">
      <c r="A362" s="84" t="s">
        <v>263</v>
      </c>
      <c r="B362" s="72" t="s">
        <v>524</v>
      </c>
      <c r="C362" s="45" t="s">
        <v>27</v>
      </c>
      <c r="D362" s="45" t="s">
        <v>25</v>
      </c>
      <c r="E362" s="32" t="s">
        <v>380</v>
      </c>
      <c r="F362" s="242"/>
      <c r="G362" s="118">
        <f t="shared" si="44"/>
        <v>0</v>
      </c>
      <c r="H362" s="118">
        <f t="shared" si="44"/>
        <v>12000</v>
      </c>
      <c r="I362" s="398" t="e">
        <f t="shared" si="34"/>
        <v>#DIV/0!</v>
      </c>
      <c r="N362" s="1"/>
    </row>
    <row r="363" spans="1:9" s="102" customFormat="1" ht="33.75" hidden="1" thickBot="1">
      <c r="A363" s="258" t="s">
        <v>368</v>
      </c>
      <c r="B363" s="73" t="s">
        <v>524</v>
      </c>
      <c r="C363" s="87" t="s">
        <v>27</v>
      </c>
      <c r="D363" s="87" t="s">
        <v>25</v>
      </c>
      <c r="E363" s="29" t="s">
        <v>446</v>
      </c>
      <c r="F363" s="220"/>
      <c r="G363" s="184">
        <f t="shared" si="44"/>
        <v>0</v>
      </c>
      <c r="H363" s="184">
        <f t="shared" si="44"/>
        <v>12000</v>
      </c>
      <c r="I363" s="398" t="e">
        <f t="shared" si="34"/>
        <v>#DIV/0!</v>
      </c>
    </row>
    <row r="364" spans="1:14" s="102" customFormat="1" ht="51" hidden="1" thickBot="1">
      <c r="A364" s="244" t="s">
        <v>483</v>
      </c>
      <c r="B364" s="73" t="s">
        <v>524</v>
      </c>
      <c r="C364" s="87" t="s">
        <v>27</v>
      </c>
      <c r="D364" s="87" t="s">
        <v>25</v>
      </c>
      <c r="E364" s="29" t="s">
        <v>447</v>
      </c>
      <c r="F364" s="220"/>
      <c r="G364" s="184">
        <f t="shared" si="44"/>
        <v>0</v>
      </c>
      <c r="H364" s="184">
        <f t="shared" si="44"/>
        <v>12000</v>
      </c>
      <c r="I364" s="398" t="e">
        <f t="shared" si="34"/>
        <v>#DIV/0!</v>
      </c>
      <c r="N364" s="232"/>
    </row>
    <row r="365" spans="1:9" s="102" customFormat="1" ht="19.5" customHeight="1" hidden="1">
      <c r="A365" s="259" t="s">
        <v>326</v>
      </c>
      <c r="B365" s="73" t="s">
        <v>524</v>
      </c>
      <c r="C365" s="87" t="s">
        <v>27</v>
      </c>
      <c r="D365" s="87" t="s">
        <v>25</v>
      </c>
      <c r="E365" s="29" t="s">
        <v>447</v>
      </c>
      <c r="F365" s="220">
        <v>540</v>
      </c>
      <c r="G365" s="184"/>
      <c r="H365" s="184">
        <v>12000</v>
      </c>
      <c r="I365" s="398" t="e">
        <f t="shared" si="34"/>
        <v>#DIV/0!</v>
      </c>
    </row>
    <row r="366" spans="1:14" ht="17.25" hidden="1" thickBot="1">
      <c r="A366" s="81" t="s">
        <v>75</v>
      </c>
      <c r="B366" s="75" t="s">
        <v>524</v>
      </c>
      <c r="C366" s="56" t="s">
        <v>35</v>
      </c>
      <c r="D366" s="56"/>
      <c r="E366" s="56"/>
      <c r="F366" s="56"/>
      <c r="G366" s="118">
        <f aca="true" t="shared" si="45" ref="G366:H370">G367</f>
        <v>0</v>
      </c>
      <c r="H366" s="118">
        <f t="shared" si="45"/>
        <v>1400000</v>
      </c>
      <c r="I366" s="398" t="e">
        <f t="shared" si="34"/>
        <v>#DIV/0!</v>
      </c>
      <c r="N366" s="102"/>
    </row>
    <row r="367" spans="1:14" ht="33.75" hidden="1" thickBot="1">
      <c r="A367" s="119" t="s">
        <v>186</v>
      </c>
      <c r="B367" s="75" t="s">
        <v>524</v>
      </c>
      <c r="C367" s="32" t="s">
        <v>35</v>
      </c>
      <c r="D367" s="32" t="s">
        <v>25</v>
      </c>
      <c r="E367" s="54"/>
      <c r="F367" s="54"/>
      <c r="G367" s="57">
        <f t="shared" si="45"/>
        <v>0</v>
      </c>
      <c r="H367" s="57">
        <f t="shared" si="45"/>
        <v>1400000</v>
      </c>
      <c r="I367" s="398" t="e">
        <f t="shared" si="34"/>
        <v>#DIV/0!</v>
      </c>
      <c r="N367" s="102"/>
    </row>
    <row r="368" spans="1:14" s="102" customFormat="1" ht="33.75" hidden="1" thickBot="1">
      <c r="A368" s="200" t="s">
        <v>187</v>
      </c>
      <c r="B368" s="75" t="s">
        <v>524</v>
      </c>
      <c r="C368" s="32" t="s">
        <v>35</v>
      </c>
      <c r="D368" s="32" t="s">
        <v>25</v>
      </c>
      <c r="E368" s="237" t="s">
        <v>357</v>
      </c>
      <c r="F368" s="223"/>
      <c r="G368" s="185">
        <f t="shared" si="45"/>
        <v>0</v>
      </c>
      <c r="H368" s="185">
        <f t="shared" si="45"/>
        <v>1400000</v>
      </c>
      <c r="I368" s="398" t="e">
        <f aca="true" t="shared" si="46" ref="I368:I420">H368*100/G368</f>
        <v>#DIV/0!</v>
      </c>
      <c r="N368"/>
    </row>
    <row r="369" spans="1:14" s="102" customFormat="1" ht="67.5" hidden="1" thickBot="1">
      <c r="A369" s="268" t="s">
        <v>371</v>
      </c>
      <c r="B369" s="76" t="s">
        <v>524</v>
      </c>
      <c r="C369" s="29" t="s">
        <v>35</v>
      </c>
      <c r="D369" s="29" t="s">
        <v>25</v>
      </c>
      <c r="E369" s="274" t="s">
        <v>414</v>
      </c>
      <c r="F369" s="238"/>
      <c r="G369" s="52">
        <f t="shared" si="45"/>
        <v>0</v>
      </c>
      <c r="H369" s="52">
        <f t="shared" si="45"/>
        <v>1400000</v>
      </c>
      <c r="I369" s="398" t="e">
        <f t="shared" si="46"/>
        <v>#DIV/0!</v>
      </c>
      <c r="N369"/>
    </row>
    <row r="370" spans="1:9" s="102" customFormat="1" ht="17.25" hidden="1" thickBot="1">
      <c r="A370" s="213" t="s">
        <v>413</v>
      </c>
      <c r="B370" s="76" t="s">
        <v>524</v>
      </c>
      <c r="C370" s="29" t="s">
        <v>35</v>
      </c>
      <c r="D370" s="29" t="s">
        <v>25</v>
      </c>
      <c r="E370" s="274" t="s">
        <v>415</v>
      </c>
      <c r="F370" s="238"/>
      <c r="G370" s="52">
        <f t="shared" si="45"/>
        <v>0</v>
      </c>
      <c r="H370" s="52">
        <f t="shared" si="45"/>
        <v>1400000</v>
      </c>
      <c r="I370" s="398" t="e">
        <f t="shared" si="46"/>
        <v>#DIV/0!</v>
      </c>
    </row>
    <row r="371" spans="1:9" s="102" customFormat="1" ht="33.75" hidden="1" thickBot="1">
      <c r="A371" s="213" t="s">
        <v>289</v>
      </c>
      <c r="B371" s="76" t="s">
        <v>524</v>
      </c>
      <c r="C371" s="29" t="s">
        <v>35</v>
      </c>
      <c r="D371" s="29" t="s">
        <v>25</v>
      </c>
      <c r="E371" s="236" t="s">
        <v>415</v>
      </c>
      <c r="F371" s="238">
        <v>730</v>
      </c>
      <c r="G371" s="52"/>
      <c r="H371" s="52">
        <v>1400000</v>
      </c>
      <c r="I371" s="398" t="e">
        <f t="shared" si="46"/>
        <v>#DIV/0!</v>
      </c>
    </row>
    <row r="372" spans="1:14" ht="37.5" customHeight="1" hidden="1">
      <c r="A372" s="177" t="s">
        <v>290</v>
      </c>
      <c r="B372" s="72" t="s">
        <v>524</v>
      </c>
      <c r="C372" s="32" t="s">
        <v>128</v>
      </c>
      <c r="D372" s="32"/>
      <c r="E372" s="32"/>
      <c r="F372" s="32"/>
      <c r="G372" s="118">
        <f>G373+G378</f>
        <v>0</v>
      </c>
      <c r="H372" s="118">
        <f>H373+H378</f>
        <v>52800300</v>
      </c>
      <c r="I372" s="398" t="e">
        <f t="shared" si="46"/>
        <v>#DIV/0!</v>
      </c>
      <c r="N372" s="102"/>
    </row>
    <row r="373" spans="1:14" ht="51" hidden="1" thickBot="1">
      <c r="A373" s="30" t="s">
        <v>217</v>
      </c>
      <c r="B373" s="70" t="s">
        <v>524</v>
      </c>
      <c r="C373" s="46" t="s">
        <v>128</v>
      </c>
      <c r="D373" s="46" t="s">
        <v>25</v>
      </c>
      <c r="E373" s="46"/>
      <c r="F373" s="46"/>
      <c r="G373" s="60">
        <f aca="true" t="shared" si="47" ref="G373:H376">G374</f>
        <v>0</v>
      </c>
      <c r="H373" s="60">
        <f t="shared" si="47"/>
        <v>36750000</v>
      </c>
      <c r="I373" s="398" t="e">
        <f t="shared" si="46"/>
        <v>#DIV/0!</v>
      </c>
      <c r="N373" s="102"/>
    </row>
    <row r="374" spans="1:14" s="102" customFormat="1" ht="51" hidden="1" thickBot="1">
      <c r="A374" s="44" t="s">
        <v>215</v>
      </c>
      <c r="B374" s="70" t="s">
        <v>524</v>
      </c>
      <c r="C374" s="46" t="s">
        <v>128</v>
      </c>
      <c r="D374" s="46" t="s">
        <v>25</v>
      </c>
      <c r="E374" s="237" t="s">
        <v>357</v>
      </c>
      <c r="F374" s="223"/>
      <c r="G374" s="185">
        <f t="shared" si="47"/>
        <v>0</v>
      </c>
      <c r="H374" s="185">
        <f t="shared" si="47"/>
        <v>36750000</v>
      </c>
      <c r="I374" s="398" t="e">
        <f t="shared" si="46"/>
        <v>#DIV/0!</v>
      </c>
      <c r="N374"/>
    </row>
    <row r="375" spans="1:14" s="102" customFormat="1" ht="67.5" hidden="1" thickBot="1">
      <c r="A375" s="268" t="s">
        <v>371</v>
      </c>
      <c r="B375" s="86" t="s">
        <v>524</v>
      </c>
      <c r="C375" s="40" t="s">
        <v>128</v>
      </c>
      <c r="D375" s="40" t="s">
        <v>25</v>
      </c>
      <c r="E375" s="275" t="s">
        <v>410</v>
      </c>
      <c r="F375" s="238"/>
      <c r="G375" s="52">
        <f t="shared" si="47"/>
        <v>0</v>
      </c>
      <c r="H375" s="52">
        <f t="shared" si="47"/>
        <v>36750000</v>
      </c>
      <c r="I375" s="398" t="e">
        <f t="shared" si="46"/>
        <v>#DIV/0!</v>
      </c>
      <c r="N375"/>
    </row>
    <row r="376" spans="1:9" s="102" customFormat="1" ht="67.5" hidden="1" thickBot="1">
      <c r="A376" s="213" t="s">
        <v>409</v>
      </c>
      <c r="B376" s="86" t="s">
        <v>524</v>
      </c>
      <c r="C376" s="40" t="s">
        <v>128</v>
      </c>
      <c r="D376" s="40" t="s">
        <v>25</v>
      </c>
      <c r="E376" s="275" t="s">
        <v>486</v>
      </c>
      <c r="F376" s="238"/>
      <c r="G376" s="52">
        <f t="shared" si="47"/>
        <v>0</v>
      </c>
      <c r="H376" s="52">
        <f t="shared" si="47"/>
        <v>36750000</v>
      </c>
      <c r="I376" s="398" t="e">
        <f t="shared" si="46"/>
        <v>#DIV/0!</v>
      </c>
    </row>
    <row r="377" spans="1:9" s="102" customFormat="1" ht="33.75" hidden="1" thickBot="1">
      <c r="A377" s="213" t="s">
        <v>291</v>
      </c>
      <c r="B377" s="86" t="s">
        <v>524</v>
      </c>
      <c r="C377" s="40" t="s">
        <v>128</v>
      </c>
      <c r="D377" s="40" t="s">
        <v>25</v>
      </c>
      <c r="E377" s="275" t="s">
        <v>486</v>
      </c>
      <c r="F377" s="238">
        <v>510</v>
      </c>
      <c r="G377" s="52"/>
      <c r="H377" s="52">
        <v>36750000</v>
      </c>
      <c r="I377" s="398" t="e">
        <f t="shared" si="46"/>
        <v>#DIV/0!</v>
      </c>
    </row>
    <row r="378" spans="1:14" ht="17.25" hidden="1" thickBot="1">
      <c r="A378" s="65" t="s">
        <v>411</v>
      </c>
      <c r="B378" s="75" t="s">
        <v>524</v>
      </c>
      <c r="C378" s="32" t="s">
        <v>128</v>
      </c>
      <c r="D378" s="32" t="s">
        <v>34</v>
      </c>
      <c r="E378" s="32"/>
      <c r="F378" s="32"/>
      <c r="G378" s="57">
        <f>G379</f>
        <v>0</v>
      </c>
      <c r="H378" s="57">
        <f>H379</f>
        <v>16050300</v>
      </c>
      <c r="I378" s="398" t="e">
        <f t="shared" si="46"/>
        <v>#DIV/0!</v>
      </c>
      <c r="J378" s="17"/>
      <c r="N378" s="102"/>
    </row>
    <row r="379" spans="1:9" s="102" customFormat="1" ht="33.75" hidden="1" thickBot="1">
      <c r="A379" s="64" t="s">
        <v>216</v>
      </c>
      <c r="B379" s="70" t="s">
        <v>524</v>
      </c>
      <c r="C379" s="32" t="s">
        <v>128</v>
      </c>
      <c r="D379" s="32" t="s">
        <v>34</v>
      </c>
      <c r="E379" s="237" t="s">
        <v>357</v>
      </c>
      <c r="F379" s="223"/>
      <c r="G379" s="185">
        <f>G380+G383</f>
        <v>0</v>
      </c>
      <c r="H379" s="185">
        <f>H380+H383</f>
        <v>16050300</v>
      </c>
      <c r="I379" s="398" t="e">
        <f t="shared" si="46"/>
        <v>#DIV/0!</v>
      </c>
    </row>
    <row r="380" spans="1:14" s="102" customFormat="1" ht="67.5" hidden="1" thickBot="1">
      <c r="A380" s="268" t="s">
        <v>371</v>
      </c>
      <c r="B380" s="86" t="s">
        <v>524</v>
      </c>
      <c r="C380" s="40" t="s">
        <v>128</v>
      </c>
      <c r="D380" s="40" t="s">
        <v>34</v>
      </c>
      <c r="E380" s="275" t="s">
        <v>410</v>
      </c>
      <c r="F380" s="238"/>
      <c r="G380" s="52">
        <f>G381</f>
        <v>0</v>
      </c>
      <c r="H380" s="52">
        <f>H381</f>
        <v>15850300</v>
      </c>
      <c r="I380" s="398" t="e">
        <f t="shared" si="46"/>
        <v>#DIV/0!</v>
      </c>
      <c r="N380"/>
    </row>
    <row r="381" spans="1:9" s="102" customFormat="1" ht="67.5" hidden="1" thickBot="1">
      <c r="A381" s="213" t="s">
        <v>409</v>
      </c>
      <c r="B381" s="86" t="s">
        <v>524</v>
      </c>
      <c r="C381" s="40" t="s">
        <v>128</v>
      </c>
      <c r="D381" s="40" t="s">
        <v>34</v>
      </c>
      <c r="E381" s="275" t="s">
        <v>485</v>
      </c>
      <c r="F381" s="220"/>
      <c r="G381" s="52">
        <f>G382</f>
        <v>0</v>
      </c>
      <c r="H381" s="52">
        <f>H382</f>
        <v>15850300</v>
      </c>
      <c r="I381" s="398" t="e">
        <f t="shared" si="46"/>
        <v>#DIV/0!</v>
      </c>
    </row>
    <row r="382" spans="1:9" s="102" customFormat="1" ht="51" hidden="1" thickBot="1">
      <c r="A382" s="213" t="s">
        <v>292</v>
      </c>
      <c r="B382" s="86" t="s">
        <v>524</v>
      </c>
      <c r="C382" s="40" t="s">
        <v>128</v>
      </c>
      <c r="D382" s="40" t="s">
        <v>34</v>
      </c>
      <c r="E382" s="275" t="s">
        <v>485</v>
      </c>
      <c r="F382" s="238">
        <v>540</v>
      </c>
      <c r="G382" s="52"/>
      <c r="H382" s="52">
        <f>10000000+5850300</f>
        <v>15850300</v>
      </c>
      <c r="I382" s="398" t="e">
        <f t="shared" si="46"/>
        <v>#DIV/0!</v>
      </c>
    </row>
    <row r="383" spans="1:9" s="102" customFormat="1" ht="17.25" hidden="1" thickBot="1">
      <c r="A383" s="214" t="s">
        <v>75</v>
      </c>
      <c r="B383" s="86" t="s">
        <v>524</v>
      </c>
      <c r="C383" s="40" t="s">
        <v>128</v>
      </c>
      <c r="D383" s="40" t="s">
        <v>34</v>
      </c>
      <c r="E383" s="274" t="s">
        <v>416</v>
      </c>
      <c r="F383" s="238"/>
      <c r="G383" s="52">
        <f>G384</f>
        <v>0</v>
      </c>
      <c r="H383" s="52">
        <f>H384</f>
        <v>200000</v>
      </c>
      <c r="I383" s="398" t="e">
        <f t="shared" si="46"/>
        <v>#DIV/0!</v>
      </c>
    </row>
    <row r="384" spans="1:9" s="102" customFormat="1" ht="72" customHeight="1" hidden="1">
      <c r="A384" s="213" t="s">
        <v>417</v>
      </c>
      <c r="B384" s="86" t="s">
        <v>524</v>
      </c>
      <c r="C384" s="40" t="s">
        <v>128</v>
      </c>
      <c r="D384" s="40" t="s">
        <v>34</v>
      </c>
      <c r="E384" s="274" t="s">
        <v>418</v>
      </c>
      <c r="F384" s="238"/>
      <c r="G384" s="52">
        <f>G385</f>
        <v>0</v>
      </c>
      <c r="H384" s="52">
        <f>H385</f>
        <v>200000</v>
      </c>
      <c r="I384" s="398" t="e">
        <f t="shared" si="46"/>
        <v>#DIV/0!</v>
      </c>
    </row>
    <row r="385" spans="1:9" s="102" customFormat="1" ht="117.75" hidden="1" thickBot="1">
      <c r="A385" s="213" t="s">
        <v>138</v>
      </c>
      <c r="B385" s="86" t="s">
        <v>524</v>
      </c>
      <c r="C385" s="40" t="s">
        <v>128</v>
      </c>
      <c r="D385" s="40" t="s">
        <v>34</v>
      </c>
      <c r="E385" s="274" t="s">
        <v>418</v>
      </c>
      <c r="F385" s="238">
        <v>540</v>
      </c>
      <c r="G385" s="52"/>
      <c r="H385" s="52">
        <v>200000</v>
      </c>
      <c r="I385" s="398" t="e">
        <f t="shared" si="46"/>
        <v>#DIV/0!</v>
      </c>
    </row>
    <row r="386" spans="1:14" ht="17.25" hidden="1" thickBot="1">
      <c r="A386" s="214" t="s">
        <v>75</v>
      </c>
      <c r="B386" s="67" t="s">
        <v>524</v>
      </c>
      <c r="C386" s="68"/>
      <c r="D386" s="68"/>
      <c r="E386" s="68"/>
      <c r="F386" s="68"/>
      <c r="G386" s="69" t="e">
        <f>G387+G401+G413+G419</f>
        <v>#REF!</v>
      </c>
      <c r="H386" s="69" t="e">
        <f>H387+H401+H413+H419</f>
        <v>#REF!</v>
      </c>
      <c r="I386" s="398" t="e">
        <f t="shared" si="46"/>
        <v>#REF!</v>
      </c>
      <c r="N386" s="102"/>
    </row>
    <row r="387" spans="1:14" ht="51" hidden="1" thickBot="1">
      <c r="A387" s="66" t="s">
        <v>206</v>
      </c>
      <c r="B387" s="70" t="s">
        <v>524</v>
      </c>
      <c r="C387" s="46" t="s">
        <v>25</v>
      </c>
      <c r="D387" s="46"/>
      <c r="E387" s="46"/>
      <c r="F387" s="46"/>
      <c r="G387" s="94">
        <f>G388</f>
        <v>0</v>
      </c>
      <c r="H387" s="94">
        <f>H388</f>
        <v>5128100</v>
      </c>
      <c r="I387" s="398" t="e">
        <f t="shared" si="46"/>
        <v>#DIV/0!</v>
      </c>
      <c r="N387" s="102"/>
    </row>
    <row r="388" spans="1:9" ht="21" customHeight="1" hidden="1">
      <c r="A388" s="44" t="s">
        <v>99</v>
      </c>
      <c r="B388" s="70" t="s">
        <v>524</v>
      </c>
      <c r="C388" s="31" t="s">
        <v>25</v>
      </c>
      <c r="D388" s="31" t="s">
        <v>35</v>
      </c>
      <c r="E388" s="32"/>
      <c r="F388" s="32"/>
      <c r="G388" s="57">
        <f>G389+G398</f>
        <v>0</v>
      </c>
      <c r="H388" s="57">
        <f>H389+H398</f>
        <v>5128100</v>
      </c>
      <c r="I388" s="398" t="e">
        <f t="shared" si="46"/>
        <v>#DIV/0!</v>
      </c>
    </row>
    <row r="389" spans="1:14" s="102" customFormat="1" ht="18" hidden="1" thickBot="1">
      <c r="A389" s="30" t="s">
        <v>100</v>
      </c>
      <c r="B389" s="72" t="s">
        <v>524</v>
      </c>
      <c r="C389" s="31" t="s">
        <v>25</v>
      </c>
      <c r="D389" s="31" t="s">
        <v>35</v>
      </c>
      <c r="E389" s="282" t="s">
        <v>376</v>
      </c>
      <c r="F389" s="223"/>
      <c r="G389" s="185">
        <f>G390+G395</f>
        <v>0</v>
      </c>
      <c r="H389" s="185">
        <f>H390+H395</f>
        <v>5128100</v>
      </c>
      <c r="I389" s="398" t="e">
        <f t="shared" si="46"/>
        <v>#DIV/0!</v>
      </c>
      <c r="N389"/>
    </row>
    <row r="390" spans="1:14" s="102" customFormat="1" ht="51" hidden="1" thickBot="1">
      <c r="A390" s="266" t="s">
        <v>369</v>
      </c>
      <c r="B390" s="76" t="s">
        <v>524</v>
      </c>
      <c r="C390" s="28" t="s">
        <v>25</v>
      </c>
      <c r="D390" s="28" t="s">
        <v>35</v>
      </c>
      <c r="E390" s="293" t="s">
        <v>474</v>
      </c>
      <c r="F390" s="223"/>
      <c r="G390" s="310">
        <f>G391</f>
        <v>0</v>
      </c>
      <c r="H390" s="310">
        <f>H391</f>
        <v>4778100</v>
      </c>
      <c r="I390" s="398" t="e">
        <f t="shared" si="46"/>
        <v>#DIV/0!</v>
      </c>
      <c r="N390"/>
    </row>
    <row r="391" spans="1:9" s="102" customFormat="1" ht="18" hidden="1" thickBot="1">
      <c r="A391" s="279" t="s">
        <v>476</v>
      </c>
      <c r="B391" s="73" t="s">
        <v>524</v>
      </c>
      <c r="C391" s="28" t="s">
        <v>25</v>
      </c>
      <c r="D391" s="28" t="s">
        <v>35</v>
      </c>
      <c r="E391" s="293" t="s">
        <v>477</v>
      </c>
      <c r="F391" s="238"/>
      <c r="G391" s="52">
        <f>G392+G393+G394</f>
        <v>0</v>
      </c>
      <c r="H391" s="52">
        <f>H392+H393+H394</f>
        <v>4778100</v>
      </c>
      <c r="I391" s="398" t="e">
        <f t="shared" si="46"/>
        <v>#DIV/0!</v>
      </c>
    </row>
    <row r="392" spans="1:9" s="102" customFormat="1" ht="18" hidden="1" thickBot="1">
      <c r="A392" s="213" t="s">
        <v>255</v>
      </c>
      <c r="B392" s="73" t="s">
        <v>524</v>
      </c>
      <c r="C392" s="28" t="s">
        <v>25</v>
      </c>
      <c r="D392" s="28" t="s">
        <v>35</v>
      </c>
      <c r="E392" s="293" t="s">
        <v>477</v>
      </c>
      <c r="F392" s="220">
        <v>120</v>
      </c>
      <c r="G392" s="52"/>
      <c r="H392" s="52">
        <f>2927400+10000+884000+262100</f>
        <v>4083500</v>
      </c>
      <c r="I392" s="398" t="e">
        <f t="shared" si="46"/>
        <v>#DIV/0!</v>
      </c>
    </row>
    <row r="393" spans="1:9" s="102" customFormat="1" ht="33.75" hidden="1" thickBot="1">
      <c r="A393" s="81" t="s">
        <v>253</v>
      </c>
      <c r="B393" s="73" t="s">
        <v>524</v>
      </c>
      <c r="C393" s="28" t="s">
        <v>25</v>
      </c>
      <c r="D393" s="28" t="s">
        <v>35</v>
      </c>
      <c r="E393" s="293" t="s">
        <v>477</v>
      </c>
      <c r="F393" s="220">
        <v>240</v>
      </c>
      <c r="G393" s="52"/>
      <c r="H393" s="52">
        <v>644600</v>
      </c>
      <c r="I393" s="398" t="e">
        <f t="shared" si="46"/>
        <v>#DIV/0!</v>
      </c>
    </row>
    <row r="394" spans="1:9" s="102" customFormat="1" ht="51" hidden="1" thickBot="1">
      <c r="A394" s="81" t="s">
        <v>256</v>
      </c>
      <c r="B394" s="73" t="s">
        <v>524</v>
      </c>
      <c r="C394" s="28" t="s">
        <v>25</v>
      </c>
      <c r="D394" s="28" t="s">
        <v>35</v>
      </c>
      <c r="E394" s="293" t="s">
        <v>477</v>
      </c>
      <c r="F394" s="220">
        <v>850</v>
      </c>
      <c r="G394" s="52"/>
      <c r="H394" s="52">
        <v>50000</v>
      </c>
      <c r="I394" s="398" t="e">
        <f t="shared" si="46"/>
        <v>#DIV/0!</v>
      </c>
    </row>
    <row r="395" spans="1:9" s="102" customFormat="1" ht="18" hidden="1" thickBot="1">
      <c r="A395" s="81" t="s">
        <v>258</v>
      </c>
      <c r="B395" s="73" t="s">
        <v>524</v>
      </c>
      <c r="C395" s="28" t="s">
        <v>25</v>
      </c>
      <c r="D395" s="28" t="s">
        <v>35</v>
      </c>
      <c r="E395" s="293" t="s">
        <v>475</v>
      </c>
      <c r="F395" s="223"/>
      <c r="G395" s="47">
        <f>G396</f>
        <v>0</v>
      </c>
      <c r="H395" s="47">
        <f>H396</f>
        <v>350000</v>
      </c>
      <c r="I395" s="398" t="e">
        <f t="shared" si="46"/>
        <v>#DIV/0!</v>
      </c>
    </row>
    <row r="396" spans="1:9" s="102" customFormat="1" ht="51" hidden="1" thickBot="1">
      <c r="A396" s="81" t="s">
        <v>478</v>
      </c>
      <c r="B396" s="73" t="s">
        <v>524</v>
      </c>
      <c r="C396" s="28" t="s">
        <v>25</v>
      </c>
      <c r="D396" s="28" t="s">
        <v>35</v>
      </c>
      <c r="E396" s="293" t="s">
        <v>479</v>
      </c>
      <c r="F396" s="223"/>
      <c r="G396" s="310">
        <f>G397</f>
        <v>0</v>
      </c>
      <c r="H396" s="310">
        <f>H397</f>
        <v>350000</v>
      </c>
      <c r="I396" s="398" t="e">
        <f t="shared" si="46"/>
        <v>#DIV/0!</v>
      </c>
    </row>
    <row r="397" spans="1:9" s="102" customFormat="1" ht="51" hidden="1" thickBot="1">
      <c r="A397" s="27" t="s">
        <v>127</v>
      </c>
      <c r="B397" s="73" t="s">
        <v>524</v>
      </c>
      <c r="C397" s="28" t="s">
        <v>25</v>
      </c>
      <c r="D397" s="28" t="s">
        <v>35</v>
      </c>
      <c r="E397" s="293" t="s">
        <v>479</v>
      </c>
      <c r="F397" s="223">
        <v>240</v>
      </c>
      <c r="G397" s="310"/>
      <c r="H397" s="310">
        <v>350000</v>
      </c>
      <c r="I397" s="398" t="e">
        <f t="shared" si="46"/>
        <v>#DIV/0!</v>
      </c>
    </row>
    <row r="398" spans="1:14" s="1" customFormat="1" ht="54.75" customHeight="1" hidden="1">
      <c r="A398" s="81" t="s">
        <v>256</v>
      </c>
      <c r="B398" s="72" t="s">
        <v>524</v>
      </c>
      <c r="C398" s="31" t="s">
        <v>25</v>
      </c>
      <c r="D398" s="31" t="s">
        <v>35</v>
      </c>
      <c r="E398" s="243" t="s">
        <v>336</v>
      </c>
      <c r="F398" s="32"/>
      <c r="G398" s="57">
        <f>G399</f>
        <v>0</v>
      </c>
      <c r="H398" s="57">
        <f>H399</f>
        <v>0</v>
      </c>
      <c r="I398" s="398" t="e">
        <f t="shared" si="46"/>
        <v>#DIV/0!</v>
      </c>
      <c r="N398" s="102"/>
    </row>
    <row r="399" spans="1:14" ht="15.75" customHeight="1" hidden="1">
      <c r="A399" s="30" t="s">
        <v>320</v>
      </c>
      <c r="B399" s="73" t="s">
        <v>524</v>
      </c>
      <c r="C399" s="29" t="s">
        <v>25</v>
      </c>
      <c r="D399" s="29" t="s">
        <v>35</v>
      </c>
      <c r="E399" s="29" t="s">
        <v>349</v>
      </c>
      <c r="F399" s="29"/>
      <c r="G399" s="52">
        <f>G400</f>
        <v>0</v>
      </c>
      <c r="H399" s="52">
        <f>H400</f>
        <v>0</v>
      </c>
      <c r="I399" s="398" t="e">
        <f t="shared" si="46"/>
        <v>#DIV/0!</v>
      </c>
      <c r="N399" s="102"/>
    </row>
    <row r="400" spans="1:14" ht="17.25" hidden="1" thickBot="1">
      <c r="A400" s="176" t="s">
        <v>301</v>
      </c>
      <c r="B400" s="73" t="s">
        <v>524</v>
      </c>
      <c r="C400" s="29" t="s">
        <v>25</v>
      </c>
      <c r="D400" s="29" t="s">
        <v>35</v>
      </c>
      <c r="E400" s="29" t="s">
        <v>349</v>
      </c>
      <c r="F400" s="29" t="s">
        <v>309</v>
      </c>
      <c r="G400" s="52"/>
      <c r="H400" s="52"/>
      <c r="I400" s="398" t="e">
        <f t="shared" si="46"/>
        <v>#DIV/0!</v>
      </c>
      <c r="N400" s="1"/>
    </row>
    <row r="401" spans="1:9" ht="17.25" hidden="1" thickBot="1">
      <c r="A401" s="176" t="s">
        <v>310</v>
      </c>
      <c r="B401" s="343" t="s">
        <v>524</v>
      </c>
      <c r="C401" s="344" t="s">
        <v>28</v>
      </c>
      <c r="D401" s="344"/>
      <c r="E401" s="344"/>
      <c r="F401" s="344"/>
      <c r="G401" s="345" t="e">
        <f>G402+G408</f>
        <v>#REF!</v>
      </c>
      <c r="H401" s="94">
        <f>H402+H408</f>
        <v>12668100</v>
      </c>
      <c r="I401" s="398" t="e">
        <f t="shared" si="46"/>
        <v>#REF!</v>
      </c>
    </row>
    <row r="402" spans="1:9" ht="17.25" hidden="1" thickBot="1">
      <c r="A402" s="342" t="s">
        <v>101</v>
      </c>
      <c r="B402" s="347" t="s">
        <v>524</v>
      </c>
      <c r="C402" s="348" t="s">
        <v>28</v>
      </c>
      <c r="D402" s="348" t="s">
        <v>26</v>
      </c>
      <c r="E402" s="348"/>
      <c r="F402" s="349"/>
      <c r="G402" s="350" t="e">
        <f aca="true" t="shared" si="48" ref="G402:H406">G403</f>
        <v>#REF!</v>
      </c>
      <c r="H402" s="57">
        <f t="shared" si="48"/>
        <v>12068100</v>
      </c>
      <c r="I402" s="398" t="e">
        <f t="shared" si="46"/>
        <v>#REF!</v>
      </c>
    </row>
    <row r="403" spans="1:14" s="102" customFormat="1" ht="18" hidden="1" thickBot="1">
      <c r="A403" s="346" t="s">
        <v>150</v>
      </c>
      <c r="B403" s="347" t="s">
        <v>524</v>
      </c>
      <c r="C403" s="348" t="s">
        <v>28</v>
      </c>
      <c r="D403" s="348" t="s">
        <v>26</v>
      </c>
      <c r="E403" s="351" t="s">
        <v>353</v>
      </c>
      <c r="F403" s="352"/>
      <c r="G403" s="353" t="e">
        <f t="shared" si="48"/>
        <v>#REF!</v>
      </c>
      <c r="H403" s="118">
        <f t="shared" si="48"/>
        <v>12068100</v>
      </c>
      <c r="I403" s="398" t="e">
        <f t="shared" si="46"/>
        <v>#REF!</v>
      </c>
      <c r="N403"/>
    </row>
    <row r="404" spans="1:14" s="232" customFormat="1" ht="31.5" customHeight="1" hidden="1">
      <c r="A404" s="346" t="s">
        <v>266</v>
      </c>
      <c r="B404" s="347" t="s">
        <v>524</v>
      </c>
      <c r="C404" s="348" t="s">
        <v>28</v>
      </c>
      <c r="D404" s="348" t="s">
        <v>26</v>
      </c>
      <c r="E404" s="348" t="s">
        <v>386</v>
      </c>
      <c r="F404" s="354"/>
      <c r="G404" s="353" t="e">
        <f t="shared" si="48"/>
        <v>#REF!</v>
      </c>
      <c r="H404" s="118">
        <f t="shared" si="48"/>
        <v>12068100</v>
      </c>
      <c r="I404" s="398" t="e">
        <f t="shared" si="46"/>
        <v>#REF!</v>
      </c>
      <c r="N404"/>
    </row>
    <row r="405" spans="1:9" s="102" customFormat="1" ht="31.5" customHeight="1" hidden="1">
      <c r="A405" s="346" t="s">
        <v>285</v>
      </c>
      <c r="B405" s="356" t="s">
        <v>524</v>
      </c>
      <c r="C405" s="357" t="s">
        <v>28</v>
      </c>
      <c r="D405" s="357" t="s">
        <v>26</v>
      </c>
      <c r="E405" s="357" t="s">
        <v>437</v>
      </c>
      <c r="F405" s="352"/>
      <c r="G405" s="358" t="e">
        <f t="shared" si="48"/>
        <v>#REF!</v>
      </c>
      <c r="H405" s="184">
        <f t="shared" si="48"/>
        <v>12068100</v>
      </c>
      <c r="I405" s="398" t="e">
        <f t="shared" si="46"/>
        <v>#REF!</v>
      </c>
    </row>
    <row r="406" spans="1:14" s="102" customFormat="1" ht="30" customHeight="1" hidden="1">
      <c r="A406" s="355" t="s">
        <v>436</v>
      </c>
      <c r="B406" s="356" t="s">
        <v>524</v>
      </c>
      <c r="C406" s="357" t="s">
        <v>28</v>
      </c>
      <c r="D406" s="357" t="s">
        <v>26</v>
      </c>
      <c r="E406" s="357" t="s">
        <v>438</v>
      </c>
      <c r="F406" s="352"/>
      <c r="G406" s="358" t="e">
        <f t="shared" si="48"/>
        <v>#REF!</v>
      </c>
      <c r="H406" s="184">
        <f t="shared" si="48"/>
        <v>12068100</v>
      </c>
      <c r="I406" s="398" t="e">
        <f t="shared" si="46"/>
        <v>#REF!</v>
      </c>
      <c r="N406" s="232"/>
    </row>
    <row r="407" spans="1:9" s="102" customFormat="1" ht="33" customHeight="1" hidden="1" thickBot="1">
      <c r="A407" s="445" t="s">
        <v>621</v>
      </c>
      <c r="B407" s="443" t="s">
        <v>524</v>
      </c>
      <c r="C407" s="444" t="s">
        <v>128</v>
      </c>
      <c r="D407" s="123"/>
      <c r="E407" s="123"/>
      <c r="F407" s="415"/>
      <c r="G407" s="185" t="e">
        <f>G408</f>
        <v>#REF!</v>
      </c>
      <c r="H407" s="184">
        <v>12068100</v>
      </c>
      <c r="I407" s="398" t="e">
        <f t="shared" si="46"/>
        <v>#REF!</v>
      </c>
    </row>
    <row r="408" spans="1:14" ht="25.5" customHeight="1" hidden="1" thickBot="1">
      <c r="A408" s="446" t="s">
        <v>622</v>
      </c>
      <c r="B408" s="436" t="s">
        <v>524</v>
      </c>
      <c r="C408" s="436">
        <v>14</v>
      </c>
      <c r="D408" s="436" t="s">
        <v>34</v>
      </c>
      <c r="E408" s="440"/>
      <c r="F408" s="438"/>
      <c r="G408" s="437" t="e">
        <f>#REF!</f>
        <v>#REF!</v>
      </c>
      <c r="H408" s="414">
        <f aca="true" t="shared" si="49" ref="G408:H411">H409</f>
        <v>600000</v>
      </c>
      <c r="I408" s="398" t="e">
        <f t="shared" si="46"/>
        <v>#REF!</v>
      </c>
      <c r="N408" s="102"/>
    </row>
    <row r="409" spans="1:9" s="102" customFormat="1" ht="33.75" customHeight="1" hidden="1" thickBot="1">
      <c r="A409" s="446" t="s">
        <v>588</v>
      </c>
      <c r="B409" s="411" t="s">
        <v>524</v>
      </c>
      <c r="C409" s="411">
        <v>14</v>
      </c>
      <c r="D409" s="411">
        <v>3</v>
      </c>
      <c r="E409" s="428"/>
      <c r="F409" s="412">
        <v>540</v>
      </c>
      <c r="G409" s="413" t="s">
        <v>605</v>
      </c>
      <c r="H409" s="118">
        <f t="shared" si="49"/>
        <v>600000</v>
      </c>
      <c r="I409" s="398" t="e">
        <f t="shared" si="46"/>
        <v>#VALUE!</v>
      </c>
    </row>
    <row r="410" spans="1:14" s="102" customFormat="1" ht="17.25" customHeight="1" hidden="1" thickBot="1">
      <c r="A410" s="427" t="s">
        <v>616</v>
      </c>
      <c r="B410" s="360" t="s">
        <v>524</v>
      </c>
      <c r="C410" s="361" t="s">
        <v>28</v>
      </c>
      <c r="D410" s="361" t="s">
        <v>62</v>
      </c>
      <c r="E410" s="429"/>
      <c r="F410" s="362"/>
      <c r="G410" s="363">
        <f t="shared" si="49"/>
        <v>0</v>
      </c>
      <c r="H410" s="63">
        <f t="shared" si="49"/>
        <v>600000</v>
      </c>
      <c r="I410" s="398" t="e">
        <f t="shared" si="46"/>
        <v>#DIV/0!</v>
      </c>
      <c r="N410"/>
    </row>
    <row r="411" spans="1:9" s="102" customFormat="1" ht="51" hidden="1" thickBot="1">
      <c r="A411" s="416" t="s">
        <v>480</v>
      </c>
      <c r="B411" s="360" t="s">
        <v>524</v>
      </c>
      <c r="C411" s="361" t="s">
        <v>28</v>
      </c>
      <c r="D411" s="361" t="s">
        <v>62</v>
      </c>
      <c r="E411" s="430"/>
      <c r="F411" s="362"/>
      <c r="G411" s="363">
        <f t="shared" si="49"/>
        <v>0</v>
      </c>
      <c r="H411" s="63">
        <f t="shared" si="49"/>
        <v>600000</v>
      </c>
      <c r="I411" s="398" t="e">
        <f t="shared" si="46"/>
        <v>#DIV/0!</v>
      </c>
    </row>
    <row r="412" spans="1:9" s="102" customFormat="1" ht="34.5" customHeight="1" hidden="1" thickBot="1">
      <c r="A412" s="416" t="s">
        <v>481</v>
      </c>
      <c r="B412" s="360" t="s">
        <v>524</v>
      </c>
      <c r="C412" s="361" t="s">
        <v>28</v>
      </c>
      <c r="D412" s="361" t="s">
        <v>62</v>
      </c>
      <c r="E412" s="430"/>
      <c r="F412" s="359">
        <v>240</v>
      </c>
      <c r="G412" s="363"/>
      <c r="H412" s="63">
        <v>600000</v>
      </c>
      <c r="I412" s="398" t="e">
        <f t="shared" si="46"/>
        <v>#DIV/0!</v>
      </c>
    </row>
    <row r="413" spans="1:14" s="1" customFormat="1" ht="51" hidden="1" thickBot="1">
      <c r="A413" s="404" t="s">
        <v>256</v>
      </c>
      <c r="B413" s="75" t="s">
        <v>524</v>
      </c>
      <c r="C413" s="49" t="s">
        <v>24</v>
      </c>
      <c r="D413" s="49"/>
      <c r="E413" s="431"/>
      <c r="F413" s="123"/>
      <c r="G413" s="57">
        <f aca="true" t="shared" si="50" ref="G413:H417">G414</f>
        <v>0</v>
      </c>
      <c r="H413" s="57">
        <f t="shared" si="50"/>
        <v>400</v>
      </c>
      <c r="I413" s="398" t="e">
        <f t="shared" si="46"/>
        <v>#DIV/0!</v>
      </c>
      <c r="N413" s="102"/>
    </row>
    <row r="414" spans="1:14" ht="17.25" hidden="1" thickBot="1">
      <c r="A414" s="403" t="s">
        <v>53</v>
      </c>
      <c r="B414" s="75" t="s">
        <v>524</v>
      </c>
      <c r="C414" s="32" t="s">
        <v>24</v>
      </c>
      <c r="D414" s="32" t="s">
        <v>29</v>
      </c>
      <c r="E414" s="364"/>
      <c r="F414" s="56"/>
      <c r="G414" s="57">
        <f t="shared" si="50"/>
        <v>0</v>
      </c>
      <c r="H414" s="57">
        <f t="shared" si="50"/>
        <v>400</v>
      </c>
      <c r="I414" s="398" t="e">
        <f t="shared" si="46"/>
        <v>#DIV/0!</v>
      </c>
      <c r="N414" s="102"/>
    </row>
    <row r="415" spans="1:14" s="102" customFormat="1" ht="33.75" hidden="1" thickBot="1">
      <c r="A415" s="417" t="s">
        <v>225</v>
      </c>
      <c r="B415" s="75" t="s">
        <v>524</v>
      </c>
      <c r="C415" s="32" t="s">
        <v>24</v>
      </c>
      <c r="D415" s="32" t="s">
        <v>29</v>
      </c>
      <c r="E415" s="432"/>
      <c r="F415" s="223"/>
      <c r="G415" s="185">
        <f t="shared" si="50"/>
        <v>0</v>
      </c>
      <c r="H415" s="185">
        <f t="shared" si="50"/>
        <v>400</v>
      </c>
      <c r="I415" s="398" t="e">
        <f t="shared" si="46"/>
        <v>#DIV/0!</v>
      </c>
      <c r="N415" s="1"/>
    </row>
    <row r="416" spans="1:14" s="102" customFormat="1" ht="67.5" hidden="1" thickBot="1">
      <c r="A416" s="418" t="s">
        <v>371</v>
      </c>
      <c r="B416" s="76" t="s">
        <v>524</v>
      </c>
      <c r="C416" s="29" t="s">
        <v>24</v>
      </c>
      <c r="D416" s="29" t="s">
        <v>29</v>
      </c>
      <c r="E416" s="433"/>
      <c r="F416" s="238"/>
      <c r="G416" s="52">
        <f t="shared" si="50"/>
        <v>0</v>
      </c>
      <c r="H416" s="52">
        <f t="shared" si="50"/>
        <v>400</v>
      </c>
      <c r="I416" s="398" t="e">
        <f t="shared" si="46"/>
        <v>#DIV/0!</v>
      </c>
      <c r="N416"/>
    </row>
    <row r="417" spans="1:9" s="102" customFormat="1" ht="33.75" hidden="1" thickBot="1">
      <c r="A417" s="419" t="s">
        <v>469</v>
      </c>
      <c r="B417" s="76" t="s">
        <v>524</v>
      </c>
      <c r="C417" s="29" t="s">
        <v>24</v>
      </c>
      <c r="D417" s="29" t="s">
        <v>29</v>
      </c>
      <c r="E417" s="433"/>
      <c r="F417" s="238"/>
      <c r="G417" s="52">
        <f t="shared" si="50"/>
        <v>0</v>
      </c>
      <c r="H417" s="52">
        <f t="shared" si="50"/>
        <v>400</v>
      </c>
      <c r="I417" s="398" t="e">
        <f t="shared" si="46"/>
        <v>#DIV/0!</v>
      </c>
    </row>
    <row r="418" spans="1:9" s="102" customFormat="1" ht="33.75" hidden="1" thickBot="1">
      <c r="A418" s="419" t="s">
        <v>487</v>
      </c>
      <c r="B418" s="76" t="s">
        <v>524</v>
      </c>
      <c r="C418" s="29" t="s">
        <v>24</v>
      </c>
      <c r="D418" s="29" t="s">
        <v>29</v>
      </c>
      <c r="E418" s="433"/>
      <c r="F418" s="238">
        <v>240</v>
      </c>
      <c r="G418" s="184"/>
      <c r="H418" s="184">
        <v>400</v>
      </c>
      <c r="I418" s="398" t="e">
        <f t="shared" si="46"/>
        <v>#DIV/0!</v>
      </c>
    </row>
    <row r="419" spans="1:14" ht="0.75" customHeight="1" hidden="1">
      <c r="A419" s="420" t="s">
        <v>256</v>
      </c>
      <c r="B419" s="72" t="s">
        <v>524</v>
      </c>
      <c r="C419" s="32" t="s">
        <v>32</v>
      </c>
      <c r="D419" s="32"/>
      <c r="E419" s="364"/>
      <c r="F419" s="32"/>
      <c r="G419" s="118" t="e">
        <f>G420</f>
        <v>#REF!</v>
      </c>
      <c r="H419" s="118" t="e">
        <f>H420</f>
        <v>#REF!</v>
      </c>
      <c r="I419" s="398" t="e">
        <f t="shared" si="46"/>
        <v>#REF!</v>
      </c>
      <c r="N419" s="102"/>
    </row>
    <row r="420" spans="1:14" s="23" customFormat="1" ht="17.25" hidden="1" thickBot="1">
      <c r="A420" s="403" t="s">
        <v>1</v>
      </c>
      <c r="B420" s="99" t="s">
        <v>524</v>
      </c>
      <c r="C420" s="56" t="s">
        <v>32</v>
      </c>
      <c r="D420" s="56" t="s">
        <v>28</v>
      </c>
      <c r="E420" s="364"/>
      <c r="F420" s="56"/>
      <c r="G420" s="57" t="e">
        <f>#REF!</f>
        <v>#REF!</v>
      </c>
      <c r="H420" s="57" t="e">
        <f>#REF!</f>
        <v>#REF!</v>
      </c>
      <c r="I420" s="398" t="e">
        <f t="shared" si="46"/>
        <v>#REF!</v>
      </c>
      <c r="N420" s="102"/>
    </row>
    <row r="421" spans="1:14" ht="28.5" customHeight="1" thickBot="1">
      <c r="A421" s="66" t="s">
        <v>23</v>
      </c>
      <c r="B421" s="159"/>
      <c r="C421" s="180"/>
      <c r="D421" s="180"/>
      <c r="E421" s="180"/>
      <c r="F421" s="180"/>
      <c r="G421" s="69">
        <f>G46+G70+G76+G92+G137+G173+G178+G198+G211</f>
        <v>240793869.07</v>
      </c>
      <c r="H421" s="69">
        <f>H46+H70+H76+H92+H137+H173+H178+H198+H211</f>
        <v>74900680.71</v>
      </c>
      <c r="I421" s="494">
        <f>H421*100/G421</f>
        <v>31.105725822373817</v>
      </c>
      <c r="N421" s="102"/>
    </row>
    <row r="422" spans="2:14" ht="18.75" customHeight="1">
      <c r="B422" s="15"/>
      <c r="N422" s="102"/>
    </row>
    <row r="423" spans="1:11" ht="16.5" hidden="1">
      <c r="A423" s="102" t="s">
        <v>607</v>
      </c>
      <c r="G423" s="20">
        <v>288892000</v>
      </c>
      <c r="H423" s="20" t="e">
        <f>303335200+#REF!</f>
        <v>#REF!</v>
      </c>
      <c r="I423" s="20" t="e">
        <f>314147600+#REF!</f>
        <v>#REF!</v>
      </c>
      <c r="J423" s="17"/>
      <c r="K423" s="17"/>
    </row>
    <row r="424" spans="5:9" ht="16.5" hidden="1">
      <c r="E424" s="558" t="s">
        <v>497</v>
      </c>
      <c r="F424" s="558"/>
      <c r="G424" s="559"/>
      <c r="H424" s="312" t="e">
        <f>(H423-#REF!)*2.5%</f>
        <v>#REF!</v>
      </c>
      <c r="I424" s="312" t="e">
        <f>(I423-#REF!)*5%</f>
        <v>#REF!</v>
      </c>
    </row>
    <row r="425" spans="7:9" ht="16.5" hidden="1">
      <c r="G425" s="313"/>
      <c r="H425" s="314">
        <v>7583000</v>
      </c>
      <c r="I425" s="314">
        <v>15707000</v>
      </c>
    </row>
    <row r="426" spans="7:10" ht="16.5" hidden="1">
      <c r="G426" s="20" t="e">
        <f>G421-G428</f>
        <v>#REF!</v>
      </c>
      <c r="H426" s="20" t="e">
        <f>H423-H425-H421</f>
        <v>#REF!</v>
      </c>
      <c r="I426" s="20" t="e">
        <f>I423-I425-I421</f>
        <v>#REF!</v>
      </c>
      <c r="J426" s="17"/>
    </row>
    <row r="427" ht="16.5" hidden="1">
      <c r="G427" s="20" t="e">
        <f>#REF!+#REF!</f>
        <v>#REF!</v>
      </c>
    </row>
    <row r="428" ht="16.5" hidden="1">
      <c r="G428" s="20" t="e">
        <f>G423+G427</f>
        <v>#REF!</v>
      </c>
    </row>
    <row r="429" ht="16.5" hidden="1"/>
    <row r="430" ht="16.5" hidden="1"/>
    <row r="432" ht="27" customHeight="1"/>
  </sheetData>
  <sheetProtection/>
  <mergeCells count="8">
    <mergeCell ref="E1:K1"/>
    <mergeCell ref="E2:K2"/>
    <mergeCell ref="A16:I16"/>
    <mergeCell ref="A17:I17"/>
    <mergeCell ref="A18:I18"/>
    <mergeCell ref="E424:G424"/>
    <mergeCell ref="E7:K7"/>
    <mergeCell ref="E3:J3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70" zoomScaleNormal="90" zoomScaleSheetLayoutView="70" zoomScalePageLayoutView="0" workbookViewId="0" topLeftCell="A1">
      <selection activeCell="C4" sqref="C4:F4"/>
    </sheetView>
  </sheetViews>
  <sheetFormatPr defaultColWidth="9.00390625" defaultRowHeight="12.75"/>
  <cols>
    <col min="1" max="1" width="78.625" style="199" customWidth="1"/>
    <col min="2" max="2" width="9.25390625" style="7" customWidth="1"/>
    <col min="3" max="3" width="8.125" style="7" customWidth="1"/>
    <col min="4" max="4" width="20.125" style="20" customWidth="1"/>
    <col min="5" max="5" width="17.50390625" style="20" customWidth="1"/>
    <col min="6" max="6" width="14.50390625" style="20" customWidth="1"/>
    <col min="7" max="7" width="13.625" style="0" customWidth="1"/>
    <col min="8" max="8" width="10.00390625" style="0" customWidth="1"/>
    <col min="9" max="9" width="9.875" style="0" customWidth="1"/>
  </cols>
  <sheetData>
    <row r="1" spans="2:7" ht="16.5">
      <c r="B1" s="13"/>
      <c r="C1" s="549" t="s">
        <v>741</v>
      </c>
      <c r="D1" s="549"/>
      <c r="E1" s="549"/>
      <c r="F1" s="549"/>
      <c r="G1" s="514"/>
    </row>
    <row r="2" spans="2:9" ht="20.25" customHeight="1">
      <c r="B2" s="13"/>
      <c r="C2" s="549" t="s">
        <v>799</v>
      </c>
      <c r="D2" s="549"/>
      <c r="E2" s="549"/>
      <c r="F2" s="549"/>
      <c r="G2" s="549"/>
      <c r="H2" s="549"/>
      <c r="I2" s="549"/>
    </row>
    <row r="3" spans="2:7" ht="63" customHeight="1">
      <c r="B3" s="13"/>
      <c r="C3" s="548" t="s">
        <v>802</v>
      </c>
      <c r="D3" s="548"/>
      <c r="E3" s="548"/>
      <c r="F3" s="548"/>
      <c r="G3" s="548"/>
    </row>
    <row r="4" spans="2:7" ht="16.5">
      <c r="B4" s="13"/>
      <c r="C4" s="549" t="s">
        <v>798</v>
      </c>
      <c r="D4" s="549"/>
      <c r="E4" s="549"/>
      <c r="F4" s="549"/>
      <c r="G4" s="514"/>
    </row>
    <row r="5" spans="2:9" ht="16.5">
      <c r="B5" s="13"/>
      <c r="C5" s="549" t="s">
        <v>786</v>
      </c>
      <c r="D5" s="549"/>
      <c r="E5" s="549"/>
      <c r="F5" s="549"/>
      <c r="G5" s="549"/>
      <c r="H5" s="549"/>
      <c r="I5" s="549"/>
    </row>
    <row r="6" spans="2:7" ht="16.5">
      <c r="B6" s="13"/>
      <c r="C6" s="13" t="s">
        <v>213</v>
      </c>
      <c r="D6" s="387"/>
      <c r="E6" s="387"/>
      <c r="F6" s="387"/>
      <c r="G6" s="514"/>
    </row>
    <row r="7" spans="2:7" ht="16.5">
      <c r="B7" s="13"/>
      <c r="C7" s="13" t="s">
        <v>787</v>
      </c>
      <c r="D7" s="387"/>
      <c r="E7" s="387"/>
      <c r="F7" s="387"/>
      <c r="G7" s="514"/>
    </row>
    <row r="8" spans="2:7" ht="16.5">
      <c r="B8" s="13"/>
      <c r="C8" s="13" t="s">
        <v>744</v>
      </c>
      <c r="D8" s="387"/>
      <c r="E8" s="387"/>
      <c r="F8" s="387"/>
      <c r="G8" s="514"/>
    </row>
    <row r="9" spans="2:7" ht="16.5">
      <c r="B9" s="13"/>
      <c r="C9" s="13" t="s">
        <v>788</v>
      </c>
      <c r="D9" s="387"/>
      <c r="E9" s="387"/>
      <c r="F9" s="387"/>
      <c r="G9" s="514"/>
    </row>
    <row r="10" spans="2:7" ht="16.5">
      <c r="B10" s="13"/>
      <c r="C10" s="13" t="s">
        <v>797</v>
      </c>
      <c r="D10" s="387"/>
      <c r="E10" s="387"/>
      <c r="F10" s="387"/>
      <c r="G10" s="514"/>
    </row>
    <row r="11" spans="2:7" ht="16.5">
      <c r="B11" s="13"/>
      <c r="C11" s="387"/>
      <c r="D11" s="387"/>
      <c r="E11" s="387"/>
      <c r="F11" s="387"/>
      <c r="G11" s="514"/>
    </row>
    <row r="12" spans="2:7" ht="16.5">
      <c r="B12" s="13"/>
      <c r="C12" s="387"/>
      <c r="D12" s="387"/>
      <c r="E12" s="387"/>
      <c r="F12" s="387"/>
      <c r="G12" s="514"/>
    </row>
    <row r="13" spans="2:7" ht="16.5">
      <c r="B13" s="13"/>
      <c r="C13" s="13"/>
      <c r="D13" s="13"/>
      <c r="E13" s="13"/>
      <c r="F13" s="13"/>
      <c r="G13" s="388"/>
    </row>
    <row r="14" spans="2:7" ht="16.5">
      <c r="B14" s="13"/>
      <c r="C14" s="13"/>
      <c r="D14" s="13"/>
      <c r="E14" s="13"/>
      <c r="F14" s="13"/>
      <c r="G14" s="388"/>
    </row>
    <row r="15" spans="2:7" ht="16.5">
      <c r="B15" s="13"/>
      <c r="C15" s="13"/>
      <c r="D15" s="13"/>
      <c r="E15" s="13"/>
      <c r="F15" s="13"/>
      <c r="G15" s="388"/>
    </row>
    <row r="16" spans="1:6" ht="18">
      <c r="A16" s="102"/>
      <c r="B16" s="14"/>
      <c r="C16" s="8"/>
      <c r="D16" s="8"/>
      <c r="E16" s="8"/>
      <c r="F16" s="8"/>
    </row>
    <row r="17" spans="1:6" ht="49.5" customHeight="1">
      <c r="A17" s="561" t="s">
        <v>778</v>
      </c>
      <c r="B17" s="561"/>
      <c r="C17" s="561"/>
      <c r="D17" s="561"/>
      <c r="E17"/>
      <c r="F17"/>
    </row>
    <row r="18" spans="1:6" ht="16.5">
      <c r="A18" s="556" t="s">
        <v>47</v>
      </c>
      <c r="B18" s="556"/>
      <c r="C18" s="556"/>
      <c r="D18" s="556"/>
      <c r="E18"/>
      <c r="F18"/>
    </row>
    <row r="19" spans="2:6" ht="18" thickBot="1">
      <c r="B19" s="6" t="s">
        <v>47</v>
      </c>
      <c r="C19" s="5"/>
      <c r="D19" s="19" t="s">
        <v>575</v>
      </c>
      <c r="E19" s="19"/>
      <c r="F19" s="19" t="s">
        <v>0</v>
      </c>
    </row>
    <row r="20" spans="1:10" ht="87" customHeight="1" thickBot="1">
      <c r="A20" s="500" t="s">
        <v>48</v>
      </c>
      <c r="B20" s="501" t="s">
        <v>49</v>
      </c>
      <c r="C20" s="501" t="s">
        <v>50</v>
      </c>
      <c r="D20" s="498" t="s">
        <v>657</v>
      </c>
      <c r="E20" s="498" t="s">
        <v>779</v>
      </c>
      <c r="F20" s="498" t="s">
        <v>723</v>
      </c>
      <c r="J20" s="2"/>
    </row>
    <row r="21" spans="1:6" ht="20.25" customHeight="1">
      <c r="A21" s="44" t="s">
        <v>99</v>
      </c>
      <c r="B21" s="46" t="s">
        <v>25</v>
      </c>
      <c r="C21" s="46"/>
      <c r="D21" s="71">
        <f>D22+D23+D24</f>
        <v>10231001</v>
      </c>
      <c r="E21" s="71">
        <f>E22+E23+E24</f>
        <v>6575900.69</v>
      </c>
      <c r="F21" s="398">
        <f>E21*100/D21</f>
        <v>64.27426495217819</v>
      </c>
    </row>
    <row r="22" spans="1:10" s="23" customFormat="1" ht="38.25" customHeight="1">
      <c r="A22" s="27" t="s">
        <v>56</v>
      </c>
      <c r="B22" s="28" t="s">
        <v>25</v>
      </c>
      <c r="C22" s="29" t="s">
        <v>30</v>
      </c>
      <c r="D22" s="52">
        <f>'Ведом. 2023'!G47</f>
        <v>2514758</v>
      </c>
      <c r="E22" s="52">
        <f>'Ведом. 2023'!H47</f>
        <v>1864851.54</v>
      </c>
      <c r="F22" s="398">
        <f>E22*100/D22</f>
        <v>74.15630211734091</v>
      </c>
      <c r="J22" s="291"/>
    </row>
    <row r="23" spans="1:6" s="23" customFormat="1" ht="51.75" customHeight="1">
      <c r="A23" s="27" t="s">
        <v>153</v>
      </c>
      <c r="B23" s="28" t="s">
        <v>25</v>
      </c>
      <c r="C23" s="28" t="s">
        <v>28</v>
      </c>
      <c r="D23" s="52">
        <f>'Ведом. 2023'!G52</f>
        <v>7566243</v>
      </c>
      <c r="E23" s="52">
        <f>'Ведом. 2023'!H52</f>
        <v>4711049.15</v>
      </c>
      <c r="F23" s="52">
        <f>'Ведом. 2023'!I52</f>
        <v>62.264047691833326</v>
      </c>
    </row>
    <row r="24" spans="1:6" s="4" customFormat="1" ht="18" customHeight="1">
      <c r="A24" s="35" t="s">
        <v>209</v>
      </c>
      <c r="B24" s="36" t="s">
        <v>25</v>
      </c>
      <c r="C24" s="36" t="s">
        <v>33</v>
      </c>
      <c r="D24" s="184">
        <f>'Ведом. 2023'!G65</f>
        <v>150000</v>
      </c>
      <c r="E24" s="184">
        <f>'Ведом. 2023'!H65</f>
        <v>0</v>
      </c>
      <c r="F24" s="184">
        <f>'Ведом. 2023'!I65</f>
        <v>0</v>
      </c>
    </row>
    <row r="25" spans="1:6" ht="21.75" customHeight="1">
      <c r="A25" s="122" t="s">
        <v>158</v>
      </c>
      <c r="B25" s="96" t="s">
        <v>30</v>
      </c>
      <c r="C25" s="95"/>
      <c r="D25" s="97">
        <f>D26</f>
        <v>412500</v>
      </c>
      <c r="E25" s="97">
        <f>E26</f>
        <v>282353.65</v>
      </c>
      <c r="F25" s="398">
        <f aca="true" t="shared" si="0" ref="F25:F47">E25*100/D25</f>
        <v>68.44936969696971</v>
      </c>
    </row>
    <row r="26" spans="1:6" s="23" customFormat="1" ht="21.75" customHeight="1">
      <c r="A26" s="58" t="s">
        <v>159</v>
      </c>
      <c r="B26" s="87" t="s">
        <v>30</v>
      </c>
      <c r="C26" s="40" t="s">
        <v>34</v>
      </c>
      <c r="D26" s="50">
        <f>'Ведом. 2023'!G71</f>
        <v>412500</v>
      </c>
      <c r="E26" s="50">
        <f>'Ведом. 2023'!H74</f>
        <v>282353.65</v>
      </c>
      <c r="F26" s="398">
        <f t="shared" si="0"/>
        <v>68.44936969696971</v>
      </c>
    </row>
    <row r="27" spans="1:6" ht="18.75" customHeight="1">
      <c r="A27" s="30" t="s">
        <v>70</v>
      </c>
      <c r="B27" s="32" t="s">
        <v>34</v>
      </c>
      <c r="C27" s="32"/>
      <c r="D27" s="42">
        <f>D28+D29</f>
        <v>447959</v>
      </c>
      <c r="E27" s="42">
        <f>E28+E29</f>
        <v>136008.5</v>
      </c>
      <c r="F27" s="398">
        <f t="shared" si="0"/>
        <v>30.36181882716945</v>
      </c>
    </row>
    <row r="28" spans="1:6" s="23" customFormat="1" ht="37.5" customHeight="1">
      <c r="A28" s="290" t="s">
        <v>154</v>
      </c>
      <c r="B28" s="43" t="s">
        <v>34</v>
      </c>
      <c r="C28" s="43" t="s">
        <v>32</v>
      </c>
      <c r="D28" s="47">
        <f>'Ведом. 2023'!G78</f>
        <v>173469</v>
      </c>
      <c r="E28" s="47">
        <f>'Ведом. 2023'!H78</f>
        <v>136008.5</v>
      </c>
      <c r="F28" s="398">
        <f t="shared" si="0"/>
        <v>78.40507525840351</v>
      </c>
    </row>
    <row r="29" spans="1:6" s="23" customFormat="1" ht="24" customHeight="1">
      <c r="A29" s="81" t="s">
        <v>162</v>
      </c>
      <c r="B29" s="43" t="s">
        <v>34</v>
      </c>
      <c r="C29" s="43" t="s">
        <v>32</v>
      </c>
      <c r="D29" s="47">
        <f>'Ведом. 2023'!G86</f>
        <v>274490</v>
      </c>
      <c r="E29" s="47">
        <v>0</v>
      </c>
      <c r="F29" s="398">
        <f t="shared" si="0"/>
        <v>0</v>
      </c>
    </row>
    <row r="30" spans="1:6" ht="24.75" customHeight="1">
      <c r="A30" s="30" t="s">
        <v>101</v>
      </c>
      <c r="B30" s="32" t="s">
        <v>28</v>
      </c>
      <c r="C30" s="32"/>
      <c r="D30" s="118">
        <f>D31+D32</f>
        <v>203119532.91</v>
      </c>
      <c r="E30" s="118">
        <f>E31+E32</f>
        <v>53825243.199999996</v>
      </c>
      <c r="F30" s="398">
        <f t="shared" si="0"/>
        <v>26.49929449367598</v>
      </c>
    </row>
    <row r="31" spans="1:6" s="23" customFormat="1" ht="21.75" customHeight="1">
      <c r="A31" s="27" t="s">
        <v>150</v>
      </c>
      <c r="B31" s="29" t="s">
        <v>28</v>
      </c>
      <c r="C31" s="38" t="s">
        <v>26</v>
      </c>
      <c r="D31" s="52">
        <f>'Ведом. 2023'!G93</f>
        <v>199606602.91</v>
      </c>
      <c r="E31" s="52">
        <f>'Ведом. 2023'!H93</f>
        <v>51650932.83</v>
      </c>
      <c r="F31" s="398">
        <f t="shared" si="0"/>
        <v>25.876364848155212</v>
      </c>
    </row>
    <row r="32" spans="1:6" s="23" customFormat="1" ht="20.25" customHeight="1">
      <c r="A32" s="289" t="s">
        <v>36</v>
      </c>
      <c r="B32" s="40" t="s">
        <v>28</v>
      </c>
      <c r="C32" s="62" t="s">
        <v>62</v>
      </c>
      <c r="D32" s="93">
        <f>'Ведом. 2023'!G125</f>
        <v>3512930</v>
      </c>
      <c r="E32" s="93">
        <f>'Ведом. 2023'!H125</f>
        <v>2174310.37</v>
      </c>
      <c r="F32" s="398">
        <f t="shared" si="0"/>
        <v>61.89449747077226</v>
      </c>
    </row>
    <row r="33" spans="1:6" s="1" customFormat="1" ht="18" customHeight="1">
      <c r="A33" s="30" t="s">
        <v>103</v>
      </c>
      <c r="B33" s="32" t="s">
        <v>29</v>
      </c>
      <c r="C33" s="32"/>
      <c r="D33" s="42">
        <f>D34+D35+D36</f>
        <v>14202566.18</v>
      </c>
      <c r="E33" s="42">
        <f>E34+E35+E36</f>
        <v>5861398.95</v>
      </c>
      <c r="F33" s="398">
        <f t="shared" si="0"/>
        <v>41.2699992079882</v>
      </c>
    </row>
    <row r="34" spans="1:6" s="23" customFormat="1" ht="21" customHeight="1">
      <c r="A34" s="287" t="s">
        <v>104</v>
      </c>
      <c r="B34" s="288" t="s">
        <v>29</v>
      </c>
      <c r="C34" s="103" t="s">
        <v>25</v>
      </c>
      <c r="D34" s="463">
        <f>'Ведом. 2023'!G138</f>
        <v>1387.8</v>
      </c>
      <c r="E34" s="179">
        <f>'Ведом. 2023'!H138</f>
        <v>0</v>
      </c>
      <c r="F34" s="398">
        <f t="shared" si="0"/>
        <v>0</v>
      </c>
    </row>
    <row r="35" spans="1:6" s="23" customFormat="1" ht="20.25" customHeight="1">
      <c r="A35" s="27" t="s">
        <v>105</v>
      </c>
      <c r="B35" s="28" t="s">
        <v>29</v>
      </c>
      <c r="C35" s="28" t="s">
        <v>30</v>
      </c>
      <c r="D35" s="37">
        <f>'Ведом. 2023'!G147</f>
        <v>21967.91</v>
      </c>
      <c r="E35" s="37">
        <f>'Ведом. 2023'!H143</f>
        <v>0</v>
      </c>
      <c r="F35" s="398">
        <f t="shared" si="0"/>
        <v>0</v>
      </c>
    </row>
    <row r="36" spans="1:6" s="23" customFormat="1" ht="21" customHeight="1">
      <c r="A36" s="27" t="s">
        <v>54</v>
      </c>
      <c r="B36" s="29" t="s">
        <v>29</v>
      </c>
      <c r="C36" s="29" t="s">
        <v>34</v>
      </c>
      <c r="D36" s="37">
        <f>'Ведом. 2023'!G148</f>
        <v>14179210.469999999</v>
      </c>
      <c r="E36" s="37">
        <f>'Ведом. 2023'!H148</f>
        <v>5861398.95</v>
      </c>
      <c r="F36" s="398">
        <f t="shared" si="0"/>
        <v>41.337978319747734</v>
      </c>
    </row>
    <row r="37" spans="1:6" ht="21.75" customHeight="1">
      <c r="A37" s="30" t="s">
        <v>53</v>
      </c>
      <c r="B37" s="32" t="s">
        <v>24</v>
      </c>
      <c r="C37" s="32"/>
      <c r="D37" s="42">
        <f>D38</f>
        <v>60000</v>
      </c>
      <c r="E37" s="42">
        <f>E38</f>
        <v>0</v>
      </c>
      <c r="F37" s="398">
        <f t="shared" si="0"/>
        <v>0</v>
      </c>
    </row>
    <row r="38" spans="1:6" s="23" customFormat="1" ht="19.5" customHeight="1">
      <c r="A38" s="286" t="s">
        <v>225</v>
      </c>
      <c r="B38" s="39" t="s">
        <v>24</v>
      </c>
      <c r="C38" s="39" t="s">
        <v>29</v>
      </c>
      <c r="D38" s="52">
        <f>'Ведом. 2023'!G177</f>
        <v>60000</v>
      </c>
      <c r="E38" s="52">
        <f>'Ведом. 2023'!H173</f>
        <v>0</v>
      </c>
      <c r="F38" s="398">
        <f t="shared" si="0"/>
        <v>0</v>
      </c>
    </row>
    <row r="39" spans="1:6" ht="21.75" customHeight="1">
      <c r="A39" s="30" t="s">
        <v>222</v>
      </c>
      <c r="B39" s="32" t="s">
        <v>27</v>
      </c>
      <c r="C39" s="32"/>
      <c r="D39" s="42">
        <f>D40+D41</f>
        <v>10782700</v>
      </c>
      <c r="E39" s="42">
        <f>E40+E41</f>
        <v>7110746.37</v>
      </c>
      <c r="F39" s="398">
        <f t="shared" si="0"/>
        <v>65.94587969617999</v>
      </c>
    </row>
    <row r="40" spans="1:6" ht="20.25" customHeight="1">
      <c r="A40" s="81" t="s">
        <v>162</v>
      </c>
      <c r="B40" s="87" t="s">
        <v>27</v>
      </c>
      <c r="C40" s="87" t="s">
        <v>25</v>
      </c>
      <c r="D40" s="41">
        <f>'Ведом. 2023'!G179</f>
        <v>7313300</v>
      </c>
      <c r="E40" s="41">
        <f>'Ведом. 2023'!H179</f>
        <v>4727395.08</v>
      </c>
      <c r="F40" s="398">
        <f t="shared" si="0"/>
        <v>64.64106600303556</v>
      </c>
    </row>
    <row r="41" spans="1:6" ht="23.25" customHeight="1">
      <c r="A41" s="27" t="s">
        <v>152</v>
      </c>
      <c r="B41" s="29" t="s">
        <v>27</v>
      </c>
      <c r="C41" s="29" t="s">
        <v>28</v>
      </c>
      <c r="D41" s="184">
        <f>'Ведом. 2023'!G190</f>
        <v>3469400</v>
      </c>
      <c r="E41" s="184">
        <f>'Ведом. 2023'!H190</f>
        <v>2383351.29</v>
      </c>
      <c r="F41" s="398">
        <f t="shared" si="0"/>
        <v>68.69635354816394</v>
      </c>
    </row>
    <row r="42" spans="1:6" ht="18.75" customHeight="1">
      <c r="A42" s="30" t="s">
        <v>1</v>
      </c>
      <c r="B42" s="32" t="s">
        <v>32</v>
      </c>
      <c r="C42" s="32"/>
      <c r="D42" s="118">
        <f>D43+D44</f>
        <v>1437609.98</v>
      </c>
      <c r="E42" s="118">
        <f>E43+E44</f>
        <v>1040653.55</v>
      </c>
      <c r="F42" s="398">
        <f t="shared" si="0"/>
        <v>72.38775220522606</v>
      </c>
    </row>
    <row r="43" spans="1:6" s="285" customFormat="1" ht="18" customHeight="1">
      <c r="A43" s="178" t="s">
        <v>89</v>
      </c>
      <c r="B43" s="61" t="s">
        <v>32</v>
      </c>
      <c r="C43" s="62" t="s">
        <v>25</v>
      </c>
      <c r="D43" s="63">
        <f>'Ведом. 2023'!G199</f>
        <v>1372700</v>
      </c>
      <c r="E43" s="63">
        <f>'Ведом. 2023'!H199</f>
        <v>1025042.74</v>
      </c>
      <c r="F43" s="398">
        <f t="shared" si="0"/>
        <v>74.67347126101843</v>
      </c>
    </row>
    <row r="44" spans="1:6" s="23" customFormat="1" ht="21" customHeight="1">
      <c r="A44" s="27" t="s">
        <v>146</v>
      </c>
      <c r="B44" s="29" t="s">
        <v>32</v>
      </c>
      <c r="C44" s="29" t="s">
        <v>34</v>
      </c>
      <c r="D44" s="184">
        <f>'Ведом. 2023'!G204</f>
        <v>64909.979999999996</v>
      </c>
      <c r="E44" s="184">
        <f>'Ведом. 2023'!H204</f>
        <v>15610.81</v>
      </c>
      <c r="F44" s="398">
        <f t="shared" si="0"/>
        <v>24.049938083481155</v>
      </c>
    </row>
    <row r="45" spans="1:6" ht="21.75" customHeight="1">
      <c r="A45" s="83" t="s">
        <v>45</v>
      </c>
      <c r="B45" s="32" t="s">
        <v>33</v>
      </c>
      <c r="C45" s="32"/>
      <c r="D45" s="118">
        <f>D46</f>
        <v>100000</v>
      </c>
      <c r="E45" s="118">
        <f>E46</f>
        <v>68375.8</v>
      </c>
      <c r="F45" s="398">
        <f t="shared" si="0"/>
        <v>68.3758</v>
      </c>
    </row>
    <row r="46" spans="1:6" s="23" customFormat="1" ht="27" customHeight="1" thickBot="1">
      <c r="A46" s="81" t="s">
        <v>157</v>
      </c>
      <c r="B46" s="29" t="s">
        <v>33</v>
      </c>
      <c r="C46" s="28" t="s">
        <v>25</v>
      </c>
      <c r="D46" s="52">
        <f>'Ведом. 2023'!G212+'Ведом. 2023'!G277</f>
        <v>100000</v>
      </c>
      <c r="E46" s="52">
        <f>'Ведом. 2023'!H216</f>
        <v>68375.8</v>
      </c>
      <c r="F46" s="468">
        <f t="shared" si="0"/>
        <v>68.3758</v>
      </c>
    </row>
    <row r="47" spans="1:6" ht="27" customHeight="1" thickBot="1">
      <c r="A47" s="66" t="s">
        <v>23</v>
      </c>
      <c r="B47" s="180"/>
      <c r="C47" s="180"/>
      <c r="D47" s="69">
        <f>D21+D25+D27+D30+D33+D37+D39+D42+D45</f>
        <v>240793869.07</v>
      </c>
      <c r="E47" s="494">
        <f>E21+E25+E27+E30+E33+E37+E39+E42+E45</f>
        <v>74900680.71</v>
      </c>
      <c r="F47" s="494">
        <f t="shared" si="0"/>
        <v>31.105725822373817</v>
      </c>
    </row>
    <row r="48" spans="1:5" ht="16.5">
      <c r="A48" s="102"/>
      <c r="E48" s="502"/>
    </row>
  </sheetData>
  <sheetProtection/>
  <mergeCells count="7">
    <mergeCell ref="A17:D17"/>
    <mergeCell ref="A18:D18"/>
    <mergeCell ref="C1:F1"/>
    <mergeCell ref="C3:G3"/>
    <mergeCell ref="C4:F4"/>
    <mergeCell ref="C2:I2"/>
    <mergeCell ref="C5:I5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7"/>
  <sheetViews>
    <sheetView view="pageBreakPreview" zoomScale="70" zoomScaleSheetLayoutView="70" zoomScalePageLayoutView="0" workbookViewId="0" topLeftCell="A1">
      <selection activeCell="B7" sqref="B7"/>
    </sheetView>
  </sheetViews>
  <sheetFormatPr defaultColWidth="60.125" defaultRowHeight="12.75"/>
  <cols>
    <col min="1" max="1" width="92.375" style="102" customWidth="1"/>
    <col min="2" max="2" width="17.25390625" style="234" customWidth="1"/>
    <col min="3" max="3" width="8.125" style="230" customWidth="1"/>
    <col min="4" max="4" width="21.375" style="231" customWidth="1"/>
    <col min="5" max="5" width="18.50390625" style="231" customWidth="1"/>
    <col min="6" max="6" width="12.25390625" style="231" customWidth="1"/>
    <col min="7" max="16384" width="60.125" style="102" customWidth="1"/>
  </cols>
  <sheetData>
    <row r="1" spans="2:7" ht="16.5">
      <c r="B1" s="387" t="s">
        <v>571</v>
      </c>
      <c r="C1" s="109"/>
      <c r="D1" s="389"/>
      <c r="E1" s="389"/>
      <c r="F1" s="389"/>
      <c r="G1" s="107"/>
    </row>
    <row r="2" spans="2:8" ht="16.5">
      <c r="B2" s="549" t="s">
        <v>799</v>
      </c>
      <c r="C2" s="549"/>
      <c r="D2" s="549"/>
      <c r="E2" s="549"/>
      <c r="F2" s="549"/>
      <c r="G2" s="549"/>
      <c r="H2" s="549"/>
    </row>
    <row r="3" spans="2:7" ht="16.5">
      <c r="B3" s="387" t="s">
        <v>739</v>
      </c>
      <c r="C3" s="109"/>
      <c r="D3" s="389"/>
      <c r="E3" s="389"/>
      <c r="F3" s="389"/>
      <c r="G3" s="107"/>
    </row>
    <row r="4" spans="2:7" ht="16.5">
      <c r="B4" s="387" t="s">
        <v>737</v>
      </c>
      <c r="C4" s="109"/>
      <c r="D4" s="389"/>
      <c r="E4" s="389"/>
      <c r="F4" s="389"/>
      <c r="G4" s="107"/>
    </row>
    <row r="5" spans="2:7" ht="16.5">
      <c r="B5" s="387" t="s">
        <v>738</v>
      </c>
      <c r="C5" s="109"/>
      <c r="D5" s="389"/>
      <c r="E5" s="389"/>
      <c r="F5" s="389"/>
      <c r="G5" s="107"/>
    </row>
    <row r="6" spans="2:7" ht="16.5">
      <c r="B6" s="387" t="s">
        <v>803</v>
      </c>
      <c r="C6" s="109"/>
      <c r="D6" s="389"/>
      <c r="E6" s="389"/>
      <c r="F6" s="389"/>
      <c r="G6" s="107"/>
    </row>
    <row r="7" spans="2:7" ht="16.5">
      <c r="B7" s="387" t="s">
        <v>307</v>
      </c>
      <c r="C7" s="109"/>
      <c r="D7" s="389"/>
      <c r="E7" s="389"/>
      <c r="F7" s="389"/>
      <c r="G7" s="107"/>
    </row>
    <row r="8" spans="2:8" ht="16.5">
      <c r="B8" s="549" t="s">
        <v>786</v>
      </c>
      <c r="C8" s="549"/>
      <c r="D8" s="549"/>
      <c r="E8" s="549"/>
      <c r="F8" s="549"/>
      <c r="G8" s="549"/>
      <c r="H8" s="549"/>
    </row>
    <row r="9" spans="2:7" ht="16.5">
      <c r="B9" s="13" t="s">
        <v>213</v>
      </c>
      <c r="C9" s="109"/>
      <c r="D9" s="389"/>
      <c r="E9" s="389"/>
      <c r="F9" s="389"/>
      <c r="G9" s="107"/>
    </row>
    <row r="10" spans="2:7" ht="16.5">
      <c r="B10" s="13" t="s">
        <v>787</v>
      </c>
      <c r="C10" s="109"/>
      <c r="D10" s="389"/>
      <c r="E10" s="389"/>
      <c r="F10" s="389"/>
      <c r="G10" s="107"/>
    </row>
    <row r="11" spans="2:7" ht="16.5">
      <c r="B11" s="13" t="s">
        <v>744</v>
      </c>
      <c r="C11" s="109"/>
      <c r="D11" s="389"/>
      <c r="E11" s="389"/>
      <c r="F11" s="389"/>
      <c r="G11" s="107"/>
    </row>
    <row r="12" spans="2:7" ht="16.5">
      <c r="B12" s="13" t="s">
        <v>788</v>
      </c>
      <c r="C12" s="109"/>
      <c r="D12" s="389"/>
      <c r="E12" s="389"/>
      <c r="F12" s="389"/>
      <c r="G12" s="107"/>
    </row>
    <row r="13" spans="2:7" ht="16.5">
      <c r="B13" s="13" t="s">
        <v>797</v>
      </c>
      <c r="C13" s="109"/>
      <c r="D13" s="389"/>
      <c r="E13" s="389"/>
      <c r="F13" s="389"/>
      <c r="G13" s="107"/>
    </row>
    <row r="14" spans="2:7" ht="16.5">
      <c r="B14" s="387"/>
      <c r="C14" s="109"/>
      <c r="D14" s="389"/>
      <c r="E14" s="389"/>
      <c r="F14" s="389"/>
      <c r="G14" s="107"/>
    </row>
    <row r="15" spans="2:7" ht="16.5">
      <c r="B15" s="387"/>
      <c r="C15" s="109"/>
      <c r="D15" s="389"/>
      <c r="E15" s="389"/>
      <c r="F15" s="389"/>
      <c r="G15" s="107"/>
    </row>
    <row r="17" spans="1:6" ht="16.5">
      <c r="A17" s="556" t="s">
        <v>365</v>
      </c>
      <c r="B17" s="556"/>
      <c r="C17" s="556"/>
      <c r="D17" s="556"/>
      <c r="E17" s="102"/>
      <c r="F17" s="102"/>
    </row>
    <row r="18" spans="1:6" ht="16.5">
      <c r="A18" s="556" t="s">
        <v>523</v>
      </c>
      <c r="B18" s="556"/>
      <c r="C18" s="556"/>
      <c r="D18" s="556"/>
      <c r="E18" s="102"/>
      <c r="F18" s="102"/>
    </row>
    <row r="19" spans="1:6" ht="16.5">
      <c r="A19" s="556" t="s">
        <v>364</v>
      </c>
      <c r="B19" s="556"/>
      <c r="C19" s="556"/>
      <c r="D19" s="556"/>
      <c r="E19" s="102"/>
      <c r="F19" s="102"/>
    </row>
    <row r="20" spans="1:6" ht="16.5">
      <c r="A20" s="562" t="s">
        <v>740</v>
      </c>
      <c r="B20" s="562"/>
      <c r="C20" s="562"/>
      <c r="D20" s="562"/>
      <c r="E20" s="102"/>
      <c r="F20" s="102"/>
    </row>
    <row r="21" ht="16.5">
      <c r="A21" s="493" t="s">
        <v>781</v>
      </c>
    </row>
    <row r="22" spans="4:5" ht="17.25" thickBot="1">
      <c r="D22" s="102"/>
      <c r="E22" s="231" t="s">
        <v>575</v>
      </c>
    </row>
    <row r="23" spans="1:6" s="232" customFormat="1" ht="56.25" customHeight="1" thickBot="1">
      <c r="A23" s="300" t="s">
        <v>48</v>
      </c>
      <c r="B23" s="301" t="s">
        <v>51</v>
      </c>
      <c r="C23" s="302" t="s">
        <v>52</v>
      </c>
      <c r="D23" s="390" t="s">
        <v>780</v>
      </c>
      <c r="E23" s="317" t="s">
        <v>771</v>
      </c>
      <c r="F23" s="317" t="s">
        <v>724</v>
      </c>
    </row>
    <row r="24" spans="1:6" ht="21" customHeight="1" thickBot="1">
      <c r="A24" s="303" t="s">
        <v>359</v>
      </c>
      <c r="B24" s="304"/>
      <c r="C24" s="305"/>
      <c r="D24" s="306">
        <f>D25+D34+D51+D65+D67+D72+D76+D83+D87+D96+D111+D121+D125</f>
        <v>226740938.07</v>
      </c>
      <c r="E24" s="306">
        <f>E25+E34+E51+E65+E67+E72+E76+E83+E87+E96+E111+E121+E125</f>
        <v>65868116</v>
      </c>
      <c r="F24" s="504">
        <f aca="true" t="shared" si="0" ref="F24:F33">E24*100/D24</f>
        <v>29.04994420534021</v>
      </c>
    </row>
    <row r="25" spans="1:6" ht="36" customHeight="1">
      <c r="A25" s="122" t="s">
        <v>624</v>
      </c>
      <c r="B25" s="280" t="s">
        <v>534</v>
      </c>
      <c r="C25" s="227"/>
      <c r="D25" s="257">
        <f>D26+D30</f>
        <v>80000</v>
      </c>
      <c r="E25" s="257">
        <f>E26+E30</f>
        <v>37537.07</v>
      </c>
      <c r="F25" s="398">
        <f t="shared" si="0"/>
        <v>46.9213375</v>
      </c>
    </row>
    <row r="26" spans="1:6" ht="33.75" customHeight="1">
      <c r="A26" s="84" t="s">
        <v>268</v>
      </c>
      <c r="B26" s="181" t="s">
        <v>543</v>
      </c>
      <c r="C26" s="226"/>
      <c r="D26" s="252">
        <f aca="true" t="shared" si="1" ref="D26:E28">D27</f>
        <v>70000</v>
      </c>
      <c r="E26" s="252">
        <f t="shared" si="1"/>
        <v>37537.07</v>
      </c>
      <c r="F26" s="398">
        <f t="shared" si="0"/>
        <v>53.624385714285715</v>
      </c>
    </row>
    <row r="27" spans="1:6" ht="21" customHeight="1">
      <c r="A27" s="81" t="s">
        <v>457</v>
      </c>
      <c r="B27" s="182" t="s">
        <v>544</v>
      </c>
      <c r="C27" s="225"/>
      <c r="D27" s="253">
        <f t="shared" si="1"/>
        <v>70000</v>
      </c>
      <c r="E27" s="253">
        <f t="shared" si="1"/>
        <v>37537.07</v>
      </c>
      <c r="F27" s="398">
        <f t="shared" si="0"/>
        <v>53.624385714285715</v>
      </c>
    </row>
    <row r="28" spans="1:6" ht="22.5" customHeight="1">
      <c r="A28" s="81" t="s">
        <v>269</v>
      </c>
      <c r="B28" s="182" t="s">
        <v>545</v>
      </c>
      <c r="C28" s="225"/>
      <c r="D28" s="253">
        <f t="shared" si="1"/>
        <v>70000</v>
      </c>
      <c r="E28" s="253">
        <f t="shared" si="1"/>
        <v>37537.07</v>
      </c>
      <c r="F28" s="398">
        <f t="shared" si="0"/>
        <v>53.624385714285715</v>
      </c>
    </row>
    <row r="29" spans="1:6" ht="21" customHeight="1">
      <c r="A29" s="81" t="s">
        <v>256</v>
      </c>
      <c r="B29" s="182" t="s">
        <v>545</v>
      </c>
      <c r="C29" s="225">
        <v>240</v>
      </c>
      <c r="D29" s="253">
        <f>'Ведом. 2023'!G158</f>
        <v>70000</v>
      </c>
      <c r="E29" s="503">
        <f>'Ведом. 2023'!H158</f>
        <v>37537.07</v>
      </c>
      <c r="F29" s="398">
        <f t="shared" si="0"/>
        <v>53.624385714285715</v>
      </c>
    </row>
    <row r="30" spans="1:6" ht="36" customHeight="1">
      <c r="A30" s="84" t="s">
        <v>546</v>
      </c>
      <c r="B30" s="181" t="s">
        <v>547</v>
      </c>
      <c r="C30" s="226"/>
      <c r="D30" s="252">
        <f aca="true" t="shared" si="2" ref="D30:E32">D31</f>
        <v>10000</v>
      </c>
      <c r="E30" s="252">
        <f t="shared" si="2"/>
        <v>0</v>
      </c>
      <c r="F30" s="398">
        <f t="shared" si="0"/>
        <v>0</v>
      </c>
    </row>
    <row r="31" spans="1:6" ht="24.75" customHeight="1">
      <c r="A31" s="81" t="s">
        <v>527</v>
      </c>
      <c r="B31" s="182" t="s">
        <v>548</v>
      </c>
      <c r="C31" s="225"/>
      <c r="D31" s="253">
        <f t="shared" si="2"/>
        <v>10000</v>
      </c>
      <c r="E31" s="253">
        <f t="shared" si="2"/>
        <v>0</v>
      </c>
      <c r="F31" s="398">
        <f t="shared" si="0"/>
        <v>0</v>
      </c>
    </row>
    <row r="32" spans="1:6" ht="26.25" customHeight="1">
      <c r="A32" s="81" t="s">
        <v>279</v>
      </c>
      <c r="B32" s="182" t="s">
        <v>549</v>
      </c>
      <c r="C32" s="225"/>
      <c r="D32" s="253">
        <f t="shared" si="2"/>
        <v>10000</v>
      </c>
      <c r="E32" s="253">
        <f t="shared" si="2"/>
        <v>0</v>
      </c>
      <c r="F32" s="398">
        <f t="shared" si="0"/>
        <v>0</v>
      </c>
    </row>
    <row r="33" spans="1:6" ht="31.5" customHeight="1">
      <c r="A33" s="81" t="s">
        <v>256</v>
      </c>
      <c r="B33" s="182" t="s">
        <v>549</v>
      </c>
      <c r="C33" s="225">
        <v>240</v>
      </c>
      <c r="D33" s="253">
        <f>'Ведом. 2023'!G162</f>
        <v>10000</v>
      </c>
      <c r="E33" s="248">
        <f>'Ведом. 2023'!H162</f>
        <v>0</v>
      </c>
      <c r="F33" s="398">
        <f t="shared" si="0"/>
        <v>0</v>
      </c>
    </row>
    <row r="34" spans="1:6" ht="51" customHeight="1">
      <c r="A34" s="84" t="s">
        <v>630</v>
      </c>
      <c r="B34" s="32" t="s">
        <v>531</v>
      </c>
      <c r="C34" s="225"/>
      <c r="D34" s="252">
        <f>D36+D38+D43+D48</f>
        <v>597959</v>
      </c>
      <c r="E34" s="252">
        <f>E36+E38+E43+E48</f>
        <v>136008.5</v>
      </c>
      <c r="F34" s="505">
        <f aca="true" t="shared" si="3" ref="F34:F42">E34*100/D34</f>
        <v>22.745455792119525</v>
      </c>
    </row>
    <row r="35" spans="1:6" ht="21.75" customHeight="1">
      <c r="A35" s="81" t="s">
        <v>392</v>
      </c>
      <c r="B35" s="182" t="s">
        <v>532</v>
      </c>
      <c r="C35" s="225"/>
      <c r="D35" s="278">
        <f>D36</f>
        <v>100000</v>
      </c>
      <c r="E35" s="278">
        <f>E36</f>
        <v>62539.5</v>
      </c>
      <c r="F35" s="398">
        <f t="shared" si="3"/>
        <v>62.5395</v>
      </c>
    </row>
    <row r="36" spans="1:6" ht="33">
      <c r="A36" s="81" t="s">
        <v>525</v>
      </c>
      <c r="B36" s="182" t="s">
        <v>535</v>
      </c>
      <c r="C36" s="225"/>
      <c r="D36" s="253">
        <f>D37</f>
        <v>100000</v>
      </c>
      <c r="E36" s="253">
        <f>E37</f>
        <v>62539.5</v>
      </c>
      <c r="F36" s="398">
        <f t="shared" si="3"/>
        <v>62.5395</v>
      </c>
    </row>
    <row r="37" spans="1:6" ht="23.25" customHeight="1">
      <c r="A37" s="81" t="s">
        <v>256</v>
      </c>
      <c r="B37" s="182" t="s">
        <v>535</v>
      </c>
      <c r="C37" s="225">
        <v>240</v>
      </c>
      <c r="D37" s="253">
        <f>'Ведом. 2023'!G81</f>
        <v>100000</v>
      </c>
      <c r="E37" s="248">
        <f>'Ведом. 2023'!H81</f>
        <v>62539.5</v>
      </c>
      <c r="F37" s="398">
        <f t="shared" si="3"/>
        <v>62.5395</v>
      </c>
    </row>
    <row r="38" spans="1:6" ht="21" customHeight="1">
      <c r="A38" s="81" t="s">
        <v>392</v>
      </c>
      <c r="B38" s="397" t="s">
        <v>532</v>
      </c>
      <c r="C38" s="225"/>
      <c r="D38" s="253">
        <f>D39+D41</f>
        <v>73469</v>
      </c>
      <c r="E38" s="253">
        <f>E39+E41</f>
        <v>73469</v>
      </c>
      <c r="F38" s="398">
        <f t="shared" si="3"/>
        <v>100</v>
      </c>
    </row>
    <row r="39" spans="1:6" ht="41.25" customHeight="1">
      <c r="A39" s="448" t="s">
        <v>644</v>
      </c>
      <c r="B39" s="38" t="s">
        <v>643</v>
      </c>
      <c r="C39" s="225"/>
      <c r="D39" s="253">
        <f>D40</f>
        <v>72000</v>
      </c>
      <c r="E39" s="253">
        <f>E40</f>
        <v>72000</v>
      </c>
      <c r="F39" s="398">
        <f t="shared" si="3"/>
        <v>100</v>
      </c>
    </row>
    <row r="40" spans="1:6" ht="21.75" customHeight="1">
      <c r="A40" s="81" t="s">
        <v>256</v>
      </c>
      <c r="B40" s="38" t="s">
        <v>643</v>
      </c>
      <c r="C40" s="225">
        <v>240</v>
      </c>
      <c r="D40" s="253">
        <f>'Ведом. 2023'!G83</f>
        <v>72000</v>
      </c>
      <c r="E40" s="248">
        <f>'Ведом. 2023'!H83</f>
        <v>72000</v>
      </c>
      <c r="F40" s="398">
        <f t="shared" si="3"/>
        <v>100</v>
      </c>
    </row>
    <row r="41" spans="1:6" ht="33" customHeight="1">
      <c r="A41" s="448" t="s">
        <v>644</v>
      </c>
      <c r="B41" s="38"/>
      <c r="C41" s="225"/>
      <c r="D41" s="253">
        <f>D42</f>
        <v>1469</v>
      </c>
      <c r="E41" s="253">
        <f>E42</f>
        <v>1469</v>
      </c>
      <c r="F41" s="398">
        <f t="shared" si="3"/>
        <v>100</v>
      </c>
    </row>
    <row r="42" spans="1:6" ht="22.5" customHeight="1">
      <c r="A42" s="81" t="s">
        <v>256</v>
      </c>
      <c r="B42" s="38" t="s">
        <v>654</v>
      </c>
      <c r="C42" s="225">
        <v>240</v>
      </c>
      <c r="D42" s="253">
        <f>'Ведом. 2023'!G85</f>
        <v>1469</v>
      </c>
      <c r="E42" s="248">
        <f>'Ведом. 2023'!H85</f>
        <v>1469</v>
      </c>
      <c r="F42" s="398">
        <f t="shared" si="3"/>
        <v>100</v>
      </c>
    </row>
    <row r="43" spans="1:6" ht="19.5" customHeight="1">
      <c r="A43" s="81" t="s">
        <v>392</v>
      </c>
      <c r="B43" s="397" t="s">
        <v>532</v>
      </c>
      <c r="C43" s="225"/>
      <c r="D43" s="253">
        <f>D44+D46</f>
        <v>274490</v>
      </c>
      <c r="E43" s="253">
        <f>E44+E46</f>
        <v>0</v>
      </c>
      <c r="F43" s="398">
        <f aca="true" t="shared" si="4" ref="F43:F62">E43*100/D43</f>
        <v>0</v>
      </c>
    </row>
    <row r="44" spans="1:6" ht="27.75" customHeight="1">
      <c r="A44" s="81" t="s">
        <v>606</v>
      </c>
      <c r="B44" s="38" t="s">
        <v>642</v>
      </c>
      <c r="C44" s="225"/>
      <c r="D44" s="253">
        <f>D45</f>
        <v>269000</v>
      </c>
      <c r="E44" s="253">
        <f>E45</f>
        <v>0</v>
      </c>
      <c r="F44" s="398">
        <f t="shared" si="4"/>
        <v>0</v>
      </c>
    </row>
    <row r="45" spans="1:6" ht="18" customHeight="1">
      <c r="A45" s="81" t="s">
        <v>256</v>
      </c>
      <c r="B45" s="38" t="s">
        <v>642</v>
      </c>
      <c r="C45" s="225">
        <v>240</v>
      </c>
      <c r="D45" s="253">
        <f>'Ведом. 2023'!G89</f>
        <v>269000</v>
      </c>
      <c r="E45" s="248">
        <f>'Ведом. 2023'!H89</f>
        <v>0</v>
      </c>
      <c r="F45" s="398">
        <f t="shared" si="4"/>
        <v>0</v>
      </c>
    </row>
    <row r="46" spans="1:6" ht="25.5" customHeight="1">
      <c r="A46" s="81" t="s">
        <v>606</v>
      </c>
      <c r="B46" s="38" t="s">
        <v>653</v>
      </c>
      <c r="C46" s="225"/>
      <c r="D46" s="253">
        <f>D47</f>
        <v>5490</v>
      </c>
      <c r="E46" s="253">
        <f>E47</f>
        <v>0</v>
      </c>
      <c r="F46" s="398">
        <f t="shared" si="4"/>
        <v>0</v>
      </c>
    </row>
    <row r="47" spans="1:6" ht="25.5" customHeight="1">
      <c r="A47" s="81" t="s">
        <v>256</v>
      </c>
      <c r="B47" s="38" t="s">
        <v>653</v>
      </c>
      <c r="C47" s="225">
        <v>240</v>
      </c>
      <c r="D47" s="253">
        <f>'Ведом. 2023'!G91</f>
        <v>5490</v>
      </c>
      <c r="E47" s="248">
        <f>'Ведом. 2023'!H91</f>
        <v>0</v>
      </c>
      <c r="F47" s="398">
        <f t="shared" si="4"/>
        <v>0</v>
      </c>
    </row>
    <row r="48" spans="1:6" ht="24" customHeight="1">
      <c r="A48" s="81" t="s">
        <v>392</v>
      </c>
      <c r="B48" s="182" t="s">
        <v>532</v>
      </c>
      <c r="C48" s="225"/>
      <c r="D48" s="253">
        <f>D49</f>
        <v>150000</v>
      </c>
      <c r="E48" s="253">
        <f>E49</f>
        <v>0</v>
      </c>
      <c r="F48" s="398">
        <f t="shared" si="4"/>
        <v>0</v>
      </c>
    </row>
    <row r="49" spans="1:6" ht="21.75" customHeight="1">
      <c r="A49" s="81" t="s">
        <v>210</v>
      </c>
      <c r="B49" s="182" t="s">
        <v>533</v>
      </c>
      <c r="C49" s="225"/>
      <c r="D49" s="253">
        <f>D50</f>
        <v>150000</v>
      </c>
      <c r="E49" s="253">
        <f>E50</f>
        <v>0</v>
      </c>
      <c r="F49" s="398">
        <f t="shared" si="4"/>
        <v>0</v>
      </c>
    </row>
    <row r="50" spans="1:6" ht="16.5">
      <c r="A50" s="81" t="s">
        <v>261</v>
      </c>
      <c r="B50" s="182" t="s">
        <v>533</v>
      </c>
      <c r="C50" s="225">
        <v>870</v>
      </c>
      <c r="D50" s="253">
        <f>'Ведом. 2023'!G69</f>
        <v>150000</v>
      </c>
      <c r="E50" s="503">
        <f>'Ведом. 2023'!H69</f>
        <v>0</v>
      </c>
      <c r="F50" s="398">
        <f t="shared" si="4"/>
        <v>0</v>
      </c>
    </row>
    <row r="51" spans="1:6" ht="18.75" customHeight="1">
      <c r="A51" s="84" t="s">
        <v>631</v>
      </c>
      <c r="B51" s="181" t="s">
        <v>536</v>
      </c>
      <c r="C51" s="226"/>
      <c r="D51" s="252">
        <f>D52+D69</f>
        <v>152585085.91</v>
      </c>
      <c r="E51" s="252">
        <f>E52+E69</f>
        <v>13264152.82</v>
      </c>
      <c r="F51" s="398">
        <f t="shared" si="4"/>
        <v>8.692954977148723</v>
      </c>
    </row>
    <row r="52" spans="1:6" ht="33">
      <c r="A52" s="262" t="s">
        <v>436</v>
      </c>
      <c r="B52" s="182" t="s">
        <v>537</v>
      </c>
      <c r="C52" s="225"/>
      <c r="D52" s="253">
        <f>D53+D56+D58+D61+D63</f>
        <v>34302256.91</v>
      </c>
      <c r="E52" s="253">
        <f>E53+E58+E61+E63</f>
        <v>13264152.82</v>
      </c>
      <c r="F52" s="398">
        <f t="shared" si="4"/>
        <v>38.668455124692265</v>
      </c>
    </row>
    <row r="53" spans="1:6" ht="33.75" customHeight="1">
      <c r="A53" s="262" t="s">
        <v>286</v>
      </c>
      <c r="B53" s="182" t="s">
        <v>538</v>
      </c>
      <c r="C53" s="225"/>
      <c r="D53" s="253">
        <f>D54+D55</f>
        <v>5976900</v>
      </c>
      <c r="E53" s="253">
        <f>E54+E55</f>
        <v>3124485.9</v>
      </c>
      <c r="F53" s="398">
        <f t="shared" si="4"/>
        <v>52.27602770667068</v>
      </c>
    </row>
    <row r="54" spans="1:6" ht="33" customHeight="1">
      <c r="A54" s="81" t="s">
        <v>256</v>
      </c>
      <c r="B54" s="182" t="s">
        <v>538</v>
      </c>
      <c r="C54" s="225">
        <v>240</v>
      </c>
      <c r="D54" s="253">
        <f>'Ведом. 2023'!G97</f>
        <v>5111900</v>
      </c>
      <c r="E54" s="248">
        <f>'Ведом. 2023'!H97</f>
        <v>2259485.9</v>
      </c>
      <c r="F54" s="398">
        <f t="shared" si="4"/>
        <v>44.20051057336802</v>
      </c>
    </row>
    <row r="55" spans="1:6" ht="25.5" customHeight="1">
      <c r="A55" s="81" t="s">
        <v>666</v>
      </c>
      <c r="B55" s="182" t="s">
        <v>538</v>
      </c>
      <c r="C55" s="225">
        <v>440</v>
      </c>
      <c r="D55" s="253">
        <f>'Ведом. 2023'!G100</f>
        <v>865000</v>
      </c>
      <c r="E55" s="248">
        <f>'Ведом. 2023'!H100</f>
        <v>865000</v>
      </c>
      <c r="F55" s="398">
        <f t="shared" si="4"/>
        <v>100</v>
      </c>
    </row>
    <row r="56" spans="1:6" ht="39.75" customHeight="1">
      <c r="A56" s="81" t="s">
        <v>785</v>
      </c>
      <c r="B56" s="38" t="s">
        <v>784</v>
      </c>
      <c r="C56" s="225"/>
      <c r="D56" s="253">
        <f>D57</f>
        <v>9552341.91</v>
      </c>
      <c r="E56" s="541">
        <v>0</v>
      </c>
      <c r="F56" s="398">
        <v>0</v>
      </c>
    </row>
    <row r="57" spans="1:6" ht="25.5" customHeight="1">
      <c r="A57" s="81" t="s">
        <v>256</v>
      </c>
      <c r="B57" s="38" t="s">
        <v>784</v>
      </c>
      <c r="C57" s="225">
        <v>240</v>
      </c>
      <c r="D57" s="253">
        <f>'Ведом. 2023'!G102</f>
        <v>9552341.91</v>
      </c>
      <c r="E57" s="541">
        <v>0</v>
      </c>
      <c r="F57" s="398">
        <v>0</v>
      </c>
    </row>
    <row r="58" spans="1:6" ht="25.5" customHeight="1">
      <c r="A58" s="84" t="s">
        <v>609</v>
      </c>
      <c r="B58" s="182" t="s">
        <v>612</v>
      </c>
      <c r="C58" s="225"/>
      <c r="D58" s="253">
        <f>D59</f>
        <v>8672000</v>
      </c>
      <c r="E58" s="253">
        <f>E59</f>
        <v>8506399.92</v>
      </c>
      <c r="F58" s="398">
        <f t="shared" si="4"/>
        <v>98.09040498154981</v>
      </c>
    </row>
    <row r="59" spans="1:6" ht="36" customHeight="1">
      <c r="A59" s="81" t="s">
        <v>610</v>
      </c>
      <c r="B59" s="182" t="s">
        <v>611</v>
      </c>
      <c r="C59" s="225"/>
      <c r="D59" s="253">
        <f>D60</f>
        <v>8672000</v>
      </c>
      <c r="E59" s="248">
        <f>E60</f>
        <v>8506399.92</v>
      </c>
      <c r="F59" s="398">
        <f t="shared" si="4"/>
        <v>98.09040498154981</v>
      </c>
    </row>
    <row r="60" spans="1:6" ht="24.75" customHeight="1">
      <c r="A60" s="81" t="s">
        <v>256</v>
      </c>
      <c r="B60" s="182" t="s">
        <v>611</v>
      </c>
      <c r="C60" s="225">
        <v>240</v>
      </c>
      <c r="D60" s="253">
        <f>'Ведом. 2023'!G103</f>
        <v>8672000</v>
      </c>
      <c r="E60" s="248">
        <f>'Ведом. 2023'!H105</f>
        <v>8506399.92</v>
      </c>
      <c r="F60" s="398">
        <f t="shared" si="4"/>
        <v>98.09040498154981</v>
      </c>
    </row>
    <row r="61" spans="1:6" ht="67.5" customHeight="1">
      <c r="A61" s="450" t="s">
        <v>646</v>
      </c>
      <c r="B61" s="397" t="s">
        <v>645</v>
      </c>
      <c r="C61" s="225"/>
      <c r="D61" s="253">
        <f>D62</f>
        <v>10000000</v>
      </c>
      <c r="E61" s="253">
        <f>E62</f>
        <v>1616933</v>
      </c>
      <c r="F61" s="398">
        <f t="shared" si="4"/>
        <v>16.16933</v>
      </c>
    </row>
    <row r="62" spans="1:6" ht="21" customHeight="1">
      <c r="A62" s="81" t="s">
        <v>256</v>
      </c>
      <c r="B62" s="397" t="s">
        <v>645</v>
      </c>
      <c r="C62" s="225">
        <v>240</v>
      </c>
      <c r="D62" s="253">
        <f>'Ведом. 2023'!G108</f>
        <v>10000000</v>
      </c>
      <c r="E62" s="248">
        <f>'Ведом. 2023'!H108</f>
        <v>1616933</v>
      </c>
      <c r="F62" s="398">
        <f t="shared" si="4"/>
        <v>16.16933</v>
      </c>
    </row>
    <row r="63" spans="1:6" ht="70.5" customHeight="1">
      <c r="A63" s="450" t="s">
        <v>646</v>
      </c>
      <c r="B63" s="397" t="s">
        <v>655</v>
      </c>
      <c r="C63" s="225"/>
      <c r="D63" s="253">
        <f>D64</f>
        <v>101015</v>
      </c>
      <c r="E63" s="253">
        <f>E64</f>
        <v>16334</v>
      </c>
      <c r="F63" s="398">
        <f aca="true" t="shared" si="5" ref="F63:F77">E63*100/D63</f>
        <v>16.16987576102559</v>
      </c>
    </row>
    <row r="64" spans="1:6" ht="32.25" customHeight="1">
      <c r="A64" s="81" t="s">
        <v>256</v>
      </c>
      <c r="B64" s="397" t="s">
        <v>655</v>
      </c>
      <c r="C64" s="225">
        <v>240</v>
      </c>
      <c r="D64" s="253">
        <f>'Ведом. 2023'!G110</f>
        <v>101015</v>
      </c>
      <c r="E64" s="248">
        <f>'Ведом. 2023'!H110</f>
        <v>16334</v>
      </c>
      <c r="F64" s="398">
        <f t="shared" si="5"/>
        <v>16.16987576102559</v>
      </c>
    </row>
    <row r="65" spans="1:6" ht="55.5" customHeight="1">
      <c r="A65" s="81" t="s">
        <v>698</v>
      </c>
      <c r="B65" s="397" t="s">
        <v>697</v>
      </c>
      <c r="C65" s="457"/>
      <c r="D65" s="439">
        <f>D66</f>
        <v>5000000</v>
      </c>
      <c r="E65" s="439">
        <f>E66</f>
        <v>3267000</v>
      </c>
      <c r="F65" s="398">
        <f t="shared" si="5"/>
        <v>65.34</v>
      </c>
    </row>
    <row r="66" spans="1:6" ht="39" customHeight="1">
      <c r="A66" s="81" t="s">
        <v>256</v>
      </c>
      <c r="B66" s="397" t="s">
        <v>697</v>
      </c>
      <c r="C66" s="457">
        <v>240</v>
      </c>
      <c r="D66" s="439">
        <f>'Ведом. 2023'!G119</f>
        <v>5000000</v>
      </c>
      <c r="E66" s="248">
        <f>'Ведом. 2023'!H119</f>
        <v>3267000</v>
      </c>
      <c r="F66" s="398">
        <f t="shared" si="5"/>
        <v>65.34</v>
      </c>
    </row>
    <row r="67" spans="1:6" ht="56.25" customHeight="1">
      <c r="A67" s="81" t="s">
        <v>698</v>
      </c>
      <c r="B67" s="397" t="s">
        <v>702</v>
      </c>
      <c r="C67" s="457"/>
      <c r="D67" s="439">
        <f>D68</f>
        <v>50517</v>
      </c>
      <c r="E67" s="439">
        <f>E68</f>
        <v>33000</v>
      </c>
      <c r="F67" s="398">
        <f t="shared" si="5"/>
        <v>65.32454421283924</v>
      </c>
    </row>
    <row r="68" spans="1:6" ht="31.5" customHeight="1">
      <c r="A68" s="81" t="s">
        <v>256</v>
      </c>
      <c r="B68" s="397" t="s">
        <v>702</v>
      </c>
      <c r="C68" s="457">
        <v>240</v>
      </c>
      <c r="D68" s="439">
        <f>'Ведом. 2023'!G121</f>
        <v>50517</v>
      </c>
      <c r="E68" s="248">
        <f>'Ведом. 2023'!H121</f>
        <v>33000</v>
      </c>
      <c r="F68" s="398">
        <f t="shared" si="5"/>
        <v>65.32454421283924</v>
      </c>
    </row>
    <row r="69" spans="1:6" ht="33" customHeight="1">
      <c r="A69" s="81" t="s">
        <v>681</v>
      </c>
      <c r="B69" s="397" t="s">
        <v>683</v>
      </c>
      <c r="C69" s="225"/>
      <c r="D69" s="253">
        <f>D70</f>
        <v>118282829</v>
      </c>
      <c r="E69" s="248">
        <f>E70</f>
        <v>0</v>
      </c>
      <c r="F69" s="398">
        <f t="shared" si="5"/>
        <v>0</v>
      </c>
    </row>
    <row r="70" spans="1:6" ht="34.5" customHeight="1">
      <c r="A70" s="470" t="s">
        <v>682</v>
      </c>
      <c r="B70" s="397" t="s">
        <v>683</v>
      </c>
      <c r="C70" s="225"/>
      <c r="D70" s="253">
        <f>D71</f>
        <v>118282829</v>
      </c>
      <c r="E70" s="248">
        <f>E71</f>
        <v>0</v>
      </c>
      <c r="F70" s="398">
        <f t="shared" si="5"/>
        <v>0</v>
      </c>
    </row>
    <row r="71" spans="1:6" ht="23.25" customHeight="1">
      <c r="A71" s="81" t="s">
        <v>666</v>
      </c>
      <c r="B71" s="397" t="s">
        <v>683</v>
      </c>
      <c r="C71" s="225">
        <v>400</v>
      </c>
      <c r="D71" s="253">
        <f>'Ведом. 2023'!G111</f>
        <v>118282829</v>
      </c>
      <c r="E71" s="248">
        <f>'Ведом. 2023'!H111</f>
        <v>0</v>
      </c>
      <c r="F71" s="398">
        <f t="shared" si="5"/>
        <v>0</v>
      </c>
    </row>
    <row r="72" spans="1:6" ht="33">
      <c r="A72" s="84" t="s">
        <v>626</v>
      </c>
      <c r="B72" s="32" t="s">
        <v>539</v>
      </c>
      <c r="C72" s="225"/>
      <c r="D72" s="253">
        <f aca="true" t="shared" si="6" ref="D72:E74">D73</f>
        <v>13500</v>
      </c>
      <c r="E72" s="253">
        <f t="shared" si="6"/>
        <v>0</v>
      </c>
      <c r="F72" s="398">
        <f t="shared" si="5"/>
        <v>0</v>
      </c>
    </row>
    <row r="73" spans="1:6" ht="20.25" customHeight="1">
      <c r="A73" s="81" t="s">
        <v>387</v>
      </c>
      <c r="B73" s="182" t="s">
        <v>540</v>
      </c>
      <c r="C73" s="225"/>
      <c r="D73" s="253">
        <f t="shared" si="6"/>
        <v>13500</v>
      </c>
      <c r="E73" s="253">
        <f t="shared" si="6"/>
        <v>0</v>
      </c>
      <c r="F73" s="398">
        <f t="shared" si="5"/>
        <v>0</v>
      </c>
    </row>
    <row r="74" spans="1:6" ht="21.75" customHeight="1">
      <c r="A74" s="81" t="s">
        <v>361</v>
      </c>
      <c r="B74" s="182" t="s">
        <v>541</v>
      </c>
      <c r="C74" s="225"/>
      <c r="D74" s="253">
        <f t="shared" si="6"/>
        <v>13500</v>
      </c>
      <c r="E74" s="253">
        <f t="shared" si="6"/>
        <v>0</v>
      </c>
      <c r="F74" s="398">
        <f t="shared" si="5"/>
        <v>0</v>
      </c>
    </row>
    <row r="75" spans="1:6" ht="24" customHeight="1">
      <c r="A75" s="81" t="s">
        <v>256</v>
      </c>
      <c r="B75" s="182" t="s">
        <v>541</v>
      </c>
      <c r="C75" s="225">
        <v>240</v>
      </c>
      <c r="D75" s="253">
        <f>'Ведом. 2023'!G129</f>
        <v>13500</v>
      </c>
      <c r="E75" s="248">
        <f>'Ведом. 2023'!H129</f>
        <v>0</v>
      </c>
      <c r="F75" s="398">
        <f t="shared" si="5"/>
        <v>0</v>
      </c>
    </row>
    <row r="76" spans="1:6" ht="33" customHeight="1">
      <c r="A76" s="251" t="s">
        <v>661</v>
      </c>
      <c r="B76" s="123" t="s">
        <v>669</v>
      </c>
      <c r="C76" s="380"/>
      <c r="D76" s="381">
        <f aca="true" t="shared" si="7" ref="D76:E78">D77</f>
        <v>1387.8</v>
      </c>
      <c r="E76" s="381">
        <f t="shared" si="7"/>
        <v>0</v>
      </c>
      <c r="F76" s="398">
        <f t="shared" si="5"/>
        <v>0</v>
      </c>
    </row>
    <row r="77" spans="1:6" ht="15" customHeight="1">
      <c r="A77" s="459" t="s">
        <v>660</v>
      </c>
      <c r="B77" s="123" t="s">
        <v>709</v>
      </c>
      <c r="C77" s="228"/>
      <c r="D77" s="372">
        <f t="shared" si="7"/>
        <v>1387.8</v>
      </c>
      <c r="E77" s="372">
        <f t="shared" si="7"/>
        <v>0</v>
      </c>
      <c r="F77" s="398">
        <f t="shared" si="5"/>
        <v>0</v>
      </c>
    </row>
    <row r="78" spans="1:6" ht="30" customHeight="1">
      <c r="A78" s="402" t="s">
        <v>659</v>
      </c>
      <c r="B78" s="123" t="s">
        <v>709</v>
      </c>
      <c r="C78" s="228"/>
      <c r="D78" s="372">
        <f t="shared" si="7"/>
        <v>1387.8</v>
      </c>
      <c r="E78" s="372">
        <f t="shared" si="7"/>
        <v>0</v>
      </c>
      <c r="F78" s="398">
        <f aca="true" t="shared" si="8" ref="F78:F89">E78*100/D78</f>
        <v>0</v>
      </c>
    </row>
    <row r="79" spans="1:6" ht="21" customHeight="1">
      <c r="A79" s="81" t="s">
        <v>666</v>
      </c>
      <c r="B79" s="123" t="s">
        <v>709</v>
      </c>
      <c r="C79" s="228">
        <v>400</v>
      </c>
      <c r="D79" s="372">
        <f>'Ведом. 2023'!G142</f>
        <v>1387.8</v>
      </c>
      <c r="E79" s="248">
        <f>'Ведом. 2023'!H142</f>
        <v>0</v>
      </c>
      <c r="F79" s="398">
        <f t="shared" si="8"/>
        <v>0</v>
      </c>
    </row>
    <row r="80" spans="1:6" ht="57" customHeight="1">
      <c r="A80" s="81" t="s">
        <v>668</v>
      </c>
      <c r="B80" s="397" t="s">
        <v>670</v>
      </c>
      <c r="C80" s="228"/>
      <c r="D80" s="372">
        <f>D81</f>
        <v>21967.91</v>
      </c>
      <c r="E80" s="372">
        <f>E81</f>
        <v>0</v>
      </c>
      <c r="F80" s="398">
        <f t="shared" si="8"/>
        <v>0</v>
      </c>
    </row>
    <row r="81" spans="1:6" ht="30" customHeight="1">
      <c r="A81" s="402" t="s">
        <v>671</v>
      </c>
      <c r="B81" s="422" t="s">
        <v>687</v>
      </c>
      <c r="C81" s="228"/>
      <c r="D81" s="372">
        <f>D82</f>
        <v>21967.91</v>
      </c>
      <c r="E81" s="372">
        <f>E82</f>
        <v>0</v>
      </c>
      <c r="F81" s="398">
        <f t="shared" si="8"/>
        <v>0</v>
      </c>
    </row>
    <row r="82" spans="1:6" ht="24" customHeight="1">
      <c r="A82" s="81" t="s">
        <v>666</v>
      </c>
      <c r="B82" s="422" t="s">
        <v>687</v>
      </c>
      <c r="C82" s="228">
        <v>400</v>
      </c>
      <c r="D82" s="372">
        <f>'Ведом. 2023'!G147</f>
        <v>21967.91</v>
      </c>
      <c r="E82" s="248">
        <f>'Ведом. 2023'!H147</f>
        <v>0</v>
      </c>
      <c r="F82" s="398">
        <f t="shared" si="8"/>
        <v>0</v>
      </c>
    </row>
    <row r="83" spans="1:6" ht="39" customHeight="1">
      <c r="A83" s="84" t="s">
        <v>647</v>
      </c>
      <c r="B83" s="454" t="s">
        <v>554</v>
      </c>
      <c r="C83" s="226"/>
      <c r="D83" s="252">
        <f aca="true" t="shared" si="9" ref="D83:E85">D84</f>
        <v>50000</v>
      </c>
      <c r="E83" s="252">
        <f t="shared" si="9"/>
        <v>0</v>
      </c>
      <c r="F83" s="398">
        <f t="shared" si="8"/>
        <v>0</v>
      </c>
    </row>
    <row r="84" spans="1:6" ht="33">
      <c r="A84" s="51" t="s">
        <v>394</v>
      </c>
      <c r="B84" s="451" t="s">
        <v>648</v>
      </c>
      <c r="C84" s="225"/>
      <c r="D84" s="253">
        <f t="shared" si="9"/>
        <v>50000</v>
      </c>
      <c r="E84" s="253">
        <f t="shared" si="9"/>
        <v>0</v>
      </c>
      <c r="F84" s="398">
        <f t="shared" si="8"/>
        <v>0</v>
      </c>
    </row>
    <row r="85" spans="1:6" ht="33" customHeight="1">
      <c r="A85" s="51" t="s">
        <v>319</v>
      </c>
      <c r="B85" s="451" t="s">
        <v>649</v>
      </c>
      <c r="C85" s="225"/>
      <c r="D85" s="253">
        <f t="shared" si="9"/>
        <v>50000</v>
      </c>
      <c r="E85" s="253">
        <f t="shared" si="9"/>
        <v>0</v>
      </c>
      <c r="F85" s="398">
        <f t="shared" si="8"/>
        <v>0</v>
      </c>
    </row>
    <row r="86" spans="1:6" ht="21.75" customHeight="1">
      <c r="A86" s="81" t="s">
        <v>256</v>
      </c>
      <c r="B86" s="451" t="s">
        <v>649</v>
      </c>
      <c r="C86" s="228">
        <v>240</v>
      </c>
      <c r="D86" s="372">
        <f>'Ведом. 2023'!G153</f>
        <v>50000</v>
      </c>
      <c r="E86" s="248">
        <f>'Ведом. 2023'!H153</f>
        <v>0</v>
      </c>
      <c r="F86" s="398">
        <f t="shared" si="8"/>
        <v>0</v>
      </c>
    </row>
    <row r="87" spans="1:6" ht="31.5" customHeight="1">
      <c r="A87" s="382" t="s">
        <v>673</v>
      </c>
      <c r="B87" s="32" t="s">
        <v>542</v>
      </c>
      <c r="C87" s="226"/>
      <c r="D87" s="252">
        <f>D88+D90+D92+D94</f>
        <v>14049210.469999999</v>
      </c>
      <c r="E87" s="252">
        <f>E88+E90+E92</f>
        <v>5823861.88</v>
      </c>
      <c r="F87" s="398">
        <f t="shared" si="8"/>
        <v>41.45330367450891</v>
      </c>
    </row>
    <row r="88" spans="1:6" ht="36.75" customHeight="1">
      <c r="A88" s="371" t="s">
        <v>555</v>
      </c>
      <c r="B88" s="29" t="s">
        <v>559</v>
      </c>
      <c r="C88" s="225"/>
      <c r="D88" s="253">
        <f>D89</f>
        <v>4934282.71</v>
      </c>
      <c r="E88" s="253">
        <f>E89</f>
        <v>2420850.69</v>
      </c>
      <c r="F88" s="398">
        <f t="shared" si="8"/>
        <v>49.06185624698428</v>
      </c>
    </row>
    <row r="89" spans="1:6" ht="32.25" customHeight="1">
      <c r="A89" s="81" t="s">
        <v>256</v>
      </c>
      <c r="B89" s="29" t="s">
        <v>559</v>
      </c>
      <c r="C89" s="225">
        <v>240</v>
      </c>
      <c r="D89" s="253">
        <f>'Ведом. 2023'!G166</f>
        <v>4934282.71</v>
      </c>
      <c r="E89" s="248">
        <f>'Ведом. 2023'!H166</f>
        <v>2420850.69</v>
      </c>
      <c r="F89" s="398">
        <f t="shared" si="8"/>
        <v>49.06185624698428</v>
      </c>
    </row>
    <row r="90" spans="1:6" ht="20.25" customHeight="1">
      <c r="A90" s="371" t="s">
        <v>556</v>
      </c>
      <c r="B90" s="29" t="s">
        <v>560</v>
      </c>
      <c r="C90" s="225"/>
      <c r="D90" s="253">
        <f>D91</f>
        <v>400000</v>
      </c>
      <c r="E90" s="248">
        <f>E91</f>
        <v>297803.08</v>
      </c>
      <c r="F90" s="398">
        <f aca="true" t="shared" si="10" ref="F90:F112">E90*100/D90</f>
        <v>74.45077</v>
      </c>
    </row>
    <row r="91" spans="1:6" ht="24.75" customHeight="1">
      <c r="A91" s="81" t="s">
        <v>256</v>
      </c>
      <c r="B91" s="29" t="s">
        <v>560</v>
      </c>
      <c r="C91" s="225">
        <v>240</v>
      </c>
      <c r="D91" s="253">
        <f>'Ведом. 2023'!G168</f>
        <v>400000</v>
      </c>
      <c r="E91" s="248">
        <f>'Ведом. 2023'!H168</f>
        <v>297803.08</v>
      </c>
      <c r="F91" s="398">
        <f t="shared" si="10"/>
        <v>74.45077</v>
      </c>
    </row>
    <row r="92" spans="1:6" ht="22.5" customHeight="1">
      <c r="A92" s="371" t="s">
        <v>557</v>
      </c>
      <c r="B92" s="29" t="s">
        <v>561</v>
      </c>
      <c r="C92" s="225"/>
      <c r="D92" s="253">
        <f>D93</f>
        <v>7714927.76</v>
      </c>
      <c r="E92" s="248">
        <f>E93</f>
        <v>3105208.11</v>
      </c>
      <c r="F92" s="398">
        <f t="shared" si="10"/>
        <v>40.24934784353704</v>
      </c>
    </row>
    <row r="93" spans="1:6" ht="39" customHeight="1">
      <c r="A93" s="81" t="s">
        <v>256</v>
      </c>
      <c r="B93" s="29" t="s">
        <v>561</v>
      </c>
      <c r="C93" s="225">
        <v>240</v>
      </c>
      <c r="D93" s="253">
        <f>'Ведом. 2023'!G170</f>
        <v>7714927.76</v>
      </c>
      <c r="E93" s="248">
        <f>'Ведом. 2023'!H170</f>
        <v>3105208.11</v>
      </c>
      <c r="F93" s="398">
        <f t="shared" si="10"/>
        <v>40.24934784353704</v>
      </c>
    </row>
    <row r="94" spans="1:6" ht="42" customHeight="1">
      <c r="A94" s="540" t="s">
        <v>760</v>
      </c>
      <c r="B94" s="241" t="s">
        <v>759</v>
      </c>
      <c r="C94" s="225"/>
      <c r="D94" s="253">
        <f>D95</f>
        <v>1000000</v>
      </c>
      <c r="E94" s="541">
        <f>E95</f>
        <v>0</v>
      </c>
      <c r="F94" s="398">
        <f t="shared" si="10"/>
        <v>0</v>
      </c>
    </row>
    <row r="95" spans="1:6" ht="30.75" customHeight="1">
      <c r="A95" s="194" t="s">
        <v>256</v>
      </c>
      <c r="B95" s="241" t="s">
        <v>759</v>
      </c>
      <c r="C95" s="225">
        <v>240</v>
      </c>
      <c r="D95" s="253">
        <f>'Ведом. 2023'!G172</f>
        <v>1000000</v>
      </c>
      <c r="E95" s="541">
        <v>0</v>
      </c>
      <c r="F95" s="398">
        <f t="shared" si="10"/>
        <v>0</v>
      </c>
    </row>
    <row r="96" spans="1:6" ht="24.75" customHeight="1">
      <c r="A96" s="53" t="s">
        <v>627</v>
      </c>
      <c r="B96" s="379" t="s">
        <v>550</v>
      </c>
      <c r="C96" s="228"/>
      <c r="D96" s="375">
        <f>D97</f>
        <v>10782700</v>
      </c>
      <c r="E96" s="375">
        <f>E97</f>
        <v>7110746.37</v>
      </c>
      <c r="F96" s="398">
        <f t="shared" si="10"/>
        <v>65.94587969617999</v>
      </c>
    </row>
    <row r="97" spans="1:6" s="232" customFormat="1" ht="19.5" customHeight="1">
      <c r="A97" s="373" t="s">
        <v>529</v>
      </c>
      <c r="B97" s="376" t="s">
        <v>562</v>
      </c>
      <c r="C97" s="377"/>
      <c r="D97" s="375">
        <f>D98+D106</f>
        <v>10782700</v>
      </c>
      <c r="E97" s="375">
        <f>E98+E106</f>
        <v>7110746.37</v>
      </c>
      <c r="F97" s="398">
        <f t="shared" si="10"/>
        <v>65.94587969617999</v>
      </c>
    </row>
    <row r="98" spans="1:6" ht="20.25" customHeight="1">
      <c r="A98" s="392" t="s">
        <v>439</v>
      </c>
      <c r="B98" s="218" t="s">
        <v>569</v>
      </c>
      <c r="C98" s="228"/>
      <c r="D98" s="372">
        <f>D99+D104</f>
        <v>7313300</v>
      </c>
      <c r="E98" s="372">
        <f>E99+E104</f>
        <v>4727395.08</v>
      </c>
      <c r="F98" s="398">
        <f t="shared" si="10"/>
        <v>64.64106600303556</v>
      </c>
    </row>
    <row r="99" spans="1:6" ht="36.75" customHeight="1">
      <c r="A99" s="34" t="s">
        <v>530</v>
      </c>
      <c r="B99" s="218" t="s">
        <v>563</v>
      </c>
      <c r="C99" s="228"/>
      <c r="D99" s="372">
        <f>D100+D101+D102+D103</f>
        <v>7133300</v>
      </c>
      <c r="E99" s="372">
        <f>E100+E101+E102+E103</f>
        <v>4639663.14</v>
      </c>
      <c r="F99" s="398">
        <f t="shared" si="10"/>
        <v>65.04231057154472</v>
      </c>
    </row>
    <row r="100" spans="1:6" ht="20.25" customHeight="1">
      <c r="A100" s="34" t="s">
        <v>262</v>
      </c>
      <c r="B100" s="218" t="s">
        <v>563</v>
      </c>
      <c r="C100" s="228">
        <v>110</v>
      </c>
      <c r="D100" s="372">
        <f>'Ведом. 2023'!G184</f>
        <v>4824300</v>
      </c>
      <c r="E100" s="248">
        <f>'Ведом. 2023'!H184</f>
        <v>3383924.09</v>
      </c>
      <c r="F100" s="398">
        <f t="shared" si="10"/>
        <v>70.14331799432043</v>
      </c>
    </row>
    <row r="101" spans="1:6" ht="19.5" customHeight="1">
      <c r="A101" s="34" t="s">
        <v>256</v>
      </c>
      <c r="B101" s="218" t="s">
        <v>563</v>
      </c>
      <c r="C101" s="228">
        <v>240</v>
      </c>
      <c r="D101" s="372">
        <f>'Ведом. 2023'!G185</f>
        <v>2279000</v>
      </c>
      <c r="E101" s="248">
        <f>'Ведом. 2023'!H185</f>
        <v>1253136.7</v>
      </c>
      <c r="F101" s="398">
        <f t="shared" si="10"/>
        <v>54.98625274243089</v>
      </c>
    </row>
    <row r="102" spans="1:6" ht="19.5" customHeight="1">
      <c r="A102" s="34" t="s">
        <v>310</v>
      </c>
      <c r="B102" s="218" t="s">
        <v>563</v>
      </c>
      <c r="C102" s="228">
        <v>830</v>
      </c>
      <c r="D102" s="372">
        <f>'Ведом. 2023'!G186</f>
        <v>5000</v>
      </c>
      <c r="E102" s="248">
        <f>'Ведом. 2023'!H186</f>
        <v>2602.35</v>
      </c>
      <c r="F102" s="398">
        <f t="shared" si="10"/>
        <v>52.047</v>
      </c>
    </row>
    <row r="103" spans="1:6" ht="21" customHeight="1">
      <c r="A103" s="298" t="s">
        <v>258</v>
      </c>
      <c r="B103" s="218" t="s">
        <v>563</v>
      </c>
      <c r="C103" s="228">
        <v>850</v>
      </c>
      <c r="D103" s="372">
        <f>'Ведом. 2023'!G187</f>
        <v>25000</v>
      </c>
      <c r="E103" s="248">
        <f>'Ведом. 2023'!H187</f>
        <v>0</v>
      </c>
      <c r="F103" s="398">
        <f t="shared" si="10"/>
        <v>0</v>
      </c>
    </row>
    <row r="104" spans="1:6" ht="20.25" customHeight="1">
      <c r="A104" s="292" t="s">
        <v>577</v>
      </c>
      <c r="B104" s="376" t="s">
        <v>576</v>
      </c>
      <c r="C104" s="377"/>
      <c r="D104" s="375">
        <f>D105</f>
        <v>180000</v>
      </c>
      <c r="E104" s="248">
        <f>E105</f>
        <v>87731.94</v>
      </c>
      <c r="F104" s="398">
        <f t="shared" si="10"/>
        <v>48.73996666666667</v>
      </c>
    </row>
    <row r="105" spans="1:6" ht="22.5" customHeight="1">
      <c r="A105" s="34" t="s">
        <v>256</v>
      </c>
      <c r="B105" s="218" t="s">
        <v>576</v>
      </c>
      <c r="C105" s="228">
        <v>240</v>
      </c>
      <c r="D105" s="372">
        <f>'Ведом. 2023'!G189</f>
        <v>180000</v>
      </c>
      <c r="E105" s="248">
        <f>'Ведом. 2023'!H189</f>
        <v>87731.94</v>
      </c>
      <c r="F105" s="398">
        <f t="shared" si="10"/>
        <v>48.73996666666667</v>
      </c>
    </row>
    <row r="106" spans="1:6" ht="18" customHeight="1">
      <c r="A106" s="374" t="s">
        <v>448</v>
      </c>
      <c r="B106" s="376" t="s">
        <v>564</v>
      </c>
      <c r="C106" s="377"/>
      <c r="D106" s="375">
        <f>D107</f>
        <v>3469400</v>
      </c>
      <c r="E106" s="375">
        <f>E107</f>
        <v>2383351.29</v>
      </c>
      <c r="F106" s="398">
        <f t="shared" si="10"/>
        <v>68.69635354816394</v>
      </c>
    </row>
    <row r="107" spans="1:6" ht="38.25" customHeight="1">
      <c r="A107" s="35" t="s">
        <v>277</v>
      </c>
      <c r="B107" s="218" t="s">
        <v>564</v>
      </c>
      <c r="C107" s="228"/>
      <c r="D107" s="372">
        <f>D108+D109+D110</f>
        <v>3469400</v>
      </c>
      <c r="E107" s="372">
        <f>E108+E109+E110</f>
        <v>2383351.29</v>
      </c>
      <c r="F107" s="398">
        <f t="shared" si="10"/>
        <v>68.69635354816394</v>
      </c>
    </row>
    <row r="108" spans="1:6" ht="20.25" customHeight="1">
      <c r="A108" s="34" t="s">
        <v>253</v>
      </c>
      <c r="B108" s="218" t="s">
        <v>564</v>
      </c>
      <c r="C108" s="228">
        <v>120</v>
      </c>
      <c r="D108" s="372">
        <f>'Ведом. 2023'!G195</f>
        <v>3194400</v>
      </c>
      <c r="E108" s="248">
        <f>'Ведом. 2023'!H195</f>
        <v>2264045.29</v>
      </c>
      <c r="F108" s="398">
        <f t="shared" si="10"/>
        <v>70.87544734535437</v>
      </c>
    </row>
    <row r="109" spans="1:6" ht="15" customHeight="1">
      <c r="A109" s="35" t="s">
        <v>256</v>
      </c>
      <c r="B109" s="218" t="s">
        <v>564</v>
      </c>
      <c r="C109" s="228">
        <v>240</v>
      </c>
      <c r="D109" s="372">
        <f>'Ведом. 2023'!G196</f>
        <v>270000</v>
      </c>
      <c r="E109" s="248">
        <f>'Ведом. 2023'!H196</f>
        <v>119306</v>
      </c>
      <c r="F109" s="398">
        <f t="shared" si="10"/>
        <v>44.187407407407406</v>
      </c>
    </row>
    <row r="110" spans="1:6" ht="16.5">
      <c r="A110" s="34" t="s">
        <v>258</v>
      </c>
      <c r="B110" s="218" t="s">
        <v>564</v>
      </c>
      <c r="C110" s="228">
        <v>850</v>
      </c>
      <c r="D110" s="372">
        <f>'Ведом. 2023'!G197</f>
        <v>5000</v>
      </c>
      <c r="E110" s="248">
        <f>'Ведом. 2023'!H197</f>
        <v>0</v>
      </c>
      <c r="F110" s="398">
        <f t="shared" si="10"/>
        <v>0</v>
      </c>
    </row>
    <row r="111" spans="1:6" ht="36.75" customHeight="1">
      <c r="A111" s="157" t="s">
        <v>628</v>
      </c>
      <c r="B111" s="376" t="s">
        <v>553</v>
      </c>
      <c r="C111" s="228"/>
      <c r="D111" s="375">
        <f>D112+D115+D118</f>
        <v>1437609.98</v>
      </c>
      <c r="E111" s="375">
        <f>E112+E115+E118</f>
        <v>1040653.55</v>
      </c>
      <c r="F111" s="398">
        <f t="shared" si="10"/>
        <v>72.38775220522606</v>
      </c>
    </row>
    <row r="112" spans="1:6" ht="21.75" customHeight="1">
      <c r="A112" s="34" t="s">
        <v>452</v>
      </c>
      <c r="B112" s="218" t="s">
        <v>565</v>
      </c>
      <c r="C112" s="228"/>
      <c r="D112" s="372">
        <f>D113</f>
        <v>1372700</v>
      </c>
      <c r="E112" s="372">
        <f>E113</f>
        <v>1025042.74</v>
      </c>
      <c r="F112" s="398">
        <f t="shared" si="10"/>
        <v>74.67347126101843</v>
      </c>
    </row>
    <row r="113" spans="1:6" ht="17.25" customHeight="1">
      <c r="A113" s="80" t="s">
        <v>453</v>
      </c>
      <c r="B113" s="182" t="s">
        <v>565</v>
      </c>
      <c r="C113" s="225"/>
      <c r="D113" s="253">
        <f>D114</f>
        <v>1372700</v>
      </c>
      <c r="E113" s="253">
        <f>E114</f>
        <v>1025042.74</v>
      </c>
      <c r="F113" s="398">
        <f aca="true" t="shared" si="11" ref="F113:F124">E113*100/D113</f>
        <v>74.67347126101843</v>
      </c>
    </row>
    <row r="114" spans="1:6" ht="20.25" customHeight="1">
      <c r="A114" s="80" t="s">
        <v>271</v>
      </c>
      <c r="B114" s="182" t="s">
        <v>565</v>
      </c>
      <c r="C114" s="225">
        <v>310</v>
      </c>
      <c r="D114" s="253">
        <f>'Ведом. 2023'!G203</f>
        <v>1372700</v>
      </c>
      <c r="E114" s="248">
        <f>'Ведом. 2023'!H203</f>
        <v>1025042.74</v>
      </c>
      <c r="F114" s="398">
        <f t="shared" si="11"/>
        <v>74.67347126101843</v>
      </c>
    </row>
    <row r="115" spans="1:6" ht="18" customHeight="1">
      <c r="A115" s="212" t="s">
        <v>452</v>
      </c>
      <c r="B115" s="218" t="s">
        <v>587</v>
      </c>
      <c r="C115" s="225"/>
      <c r="D115" s="253">
        <f>D116</f>
        <v>14909.98</v>
      </c>
      <c r="E115" s="253">
        <f>E116</f>
        <v>10610.81</v>
      </c>
      <c r="F115" s="398">
        <f t="shared" si="11"/>
        <v>71.1658231600579</v>
      </c>
    </row>
    <row r="116" spans="1:6" ht="55.5" customHeight="1">
      <c r="A116" s="80" t="s">
        <v>591</v>
      </c>
      <c r="B116" s="218" t="s">
        <v>587</v>
      </c>
      <c r="C116" s="225"/>
      <c r="D116" s="253">
        <f>D117</f>
        <v>14909.98</v>
      </c>
      <c r="E116" s="253">
        <f>E117</f>
        <v>10610.81</v>
      </c>
      <c r="F116" s="398">
        <f t="shared" si="11"/>
        <v>71.1658231600579</v>
      </c>
    </row>
    <row r="117" spans="1:6" ht="38.25" customHeight="1">
      <c r="A117" s="80" t="s">
        <v>620</v>
      </c>
      <c r="B117" s="218" t="s">
        <v>587</v>
      </c>
      <c r="C117" s="225">
        <v>310</v>
      </c>
      <c r="D117" s="253">
        <f>'Ведом. 2023'!G208</f>
        <v>14909.98</v>
      </c>
      <c r="E117" s="248">
        <f>'Ведом. 2023'!H208</f>
        <v>10610.81</v>
      </c>
      <c r="F117" s="398">
        <f t="shared" si="11"/>
        <v>71.1658231600579</v>
      </c>
    </row>
    <row r="118" spans="1:6" ht="17.25" customHeight="1">
      <c r="A118" s="35" t="s">
        <v>452</v>
      </c>
      <c r="B118" s="182" t="s">
        <v>617</v>
      </c>
      <c r="C118" s="225"/>
      <c r="D118" s="253">
        <f>D119</f>
        <v>50000</v>
      </c>
      <c r="E118" s="253">
        <f>E119</f>
        <v>5000</v>
      </c>
      <c r="F118" s="398">
        <f t="shared" si="11"/>
        <v>10</v>
      </c>
    </row>
    <row r="119" spans="1:6" ht="20.25" customHeight="1">
      <c r="A119" s="365" t="s">
        <v>273</v>
      </c>
      <c r="B119" s="182" t="s">
        <v>566</v>
      </c>
      <c r="C119" s="225"/>
      <c r="D119" s="253">
        <f>D120</f>
        <v>50000</v>
      </c>
      <c r="E119" s="253">
        <f>E120</f>
        <v>5000</v>
      </c>
      <c r="F119" s="398">
        <f t="shared" si="11"/>
        <v>10</v>
      </c>
    </row>
    <row r="120" spans="1:6" ht="34.5" customHeight="1">
      <c r="A120" s="365" t="s">
        <v>619</v>
      </c>
      <c r="B120" s="182" t="s">
        <v>566</v>
      </c>
      <c r="C120" s="225">
        <v>320</v>
      </c>
      <c r="D120" s="253">
        <f>'Ведом. 2023'!G210</f>
        <v>50000</v>
      </c>
      <c r="E120" s="248">
        <f>'Ведом. 2023'!H210</f>
        <v>5000</v>
      </c>
      <c r="F120" s="398">
        <f t="shared" si="11"/>
        <v>10</v>
      </c>
    </row>
    <row r="121" spans="1:6" ht="33.75" customHeight="1">
      <c r="A121" s="84" t="s">
        <v>629</v>
      </c>
      <c r="B121" s="181" t="s">
        <v>551</v>
      </c>
      <c r="C121" s="225"/>
      <c r="D121" s="252">
        <f aca="true" t="shared" si="12" ref="D121:E123">D122</f>
        <v>100000</v>
      </c>
      <c r="E121" s="248">
        <f t="shared" si="12"/>
        <v>68375.8</v>
      </c>
      <c r="F121" s="398">
        <f t="shared" si="11"/>
        <v>68.3758</v>
      </c>
    </row>
    <row r="122" spans="1:6" ht="17.25" customHeight="1">
      <c r="A122" s="81" t="s">
        <v>449</v>
      </c>
      <c r="B122" s="182" t="s">
        <v>552</v>
      </c>
      <c r="C122" s="225"/>
      <c r="D122" s="253">
        <f t="shared" si="12"/>
        <v>100000</v>
      </c>
      <c r="E122" s="248">
        <f t="shared" si="12"/>
        <v>68375.8</v>
      </c>
      <c r="F122" s="398">
        <f t="shared" si="11"/>
        <v>68.3758</v>
      </c>
    </row>
    <row r="123" spans="1:6" ht="21" customHeight="1">
      <c r="A123" s="81" t="s">
        <v>280</v>
      </c>
      <c r="B123" s="182" t="s">
        <v>567</v>
      </c>
      <c r="C123" s="225"/>
      <c r="D123" s="253">
        <f t="shared" si="12"/>
        <v>100000</v>
      </c>
      <c r="E123" s="248">
        <f t="shared" si="12"/>
        <v>68375.8</v>
      </c>
      <c r="F123" s="398">
        <f t="shared" si="11"/>
        <v>68.3758</v>
      </c>
    </row>
    <row r="124" spans="1:6" ht="32.25" customHeight="1">
      <c r="A124" s="81" t="s">
        <v>256</v>
      </c>
      <c r="B124" s="182" t="s">
        <v>567</v>
      </c>
      <c r="C124" s="225">
        <v>240</v>
      </c>
      <c r="D124" s="253">
        <f>'Ведом. 2023'!G216</f>
        <v>100000</v>
      </c>
      <c r="E124" s="248">
        <f>'Ведом. 2023'!H216</f>
        <v>68375.8</v>
      </c>
      <c r="F124" s="398">
        <f t="shared" si="11"/>
        <v>68.3758</v>
      </c>
    </row>
    <row r="125" spans="1:6" ht="38.25" customHeight="1">
      <c r="A125" s="251" t="s">
        <v>661</v>
      </c>
      <c r="B125" s="478" t="s">
        <v>669</v>
      </c>
      <c r="C125" s="225"/>
      <c r="D125" s="252">
        <f>D126</f>
        <v>41992967.91</v>
      </c>
      <c r="E125" s="252">
        <f>E126</f>
        <v>35086780.01</v>
      </c>
      <c r="F125" s="398">
        <f aca="true" t="shared" si="13" ref="F125:F140">E125*100/D125</f>
        <v>83.55394190093577</v>
      </c>
    </row>
    <row r="126" spans="1:6" ht="18" customHeight="1">
      <c r="A126" s="459" t="s">
        <v>660</v>
      </c>
      <c r="B126" s="476" t="s">
        <v>670</v>
      </c>
      <c r="C126" s="225"/>
      <c r="D126" s="253">
        <f>D127+D129</f>
        <v>41992967.91</v>
      </c>
      <c r="E126" s="248">
        <f>E127</f>
        <v>35086780.01</v>
      </c>
      <c r="F126" s="398">
        <f t="shared" si="13"/>
        <v>83.55394190093577</v>
      </c>
    </row>
    <row r="127" spans="1:6" ht="43.5" customHeight="1">
      <c r="A127" s="81" t="s">
        <v>714</v>
      </c>
      <c r="B127" s="476" t="s">
        <v>713</v>
      </c>
      <c r="C127" s="225"/>
      <c r="D127" s="253">
        <f>D128</f>
        <v>41971000</v>
      </c>
      <c r="E127" s="248">
        <f>E128</f>
        <v>35086780.01</v>
      </c>
      <c r="F127" s="398">
        <f t="shared" si="13"/>
        <v>83.59767460865837</v>
      </c>
    </row>
    <row r="128" spans="1:6" ht="33" customHeight="1">
      <c r="A128" s="81" t="s">
        <v>256</v>
      </c>
      <c r="B128" s="476" t="s">
        <v>713</v>
      </c>
      <c r="C128" s="225">
        <v>240</v>
      </c>
      <c r="D128" s="253">
        <f>'Ведом. 2023'!G124</f>
        <v>41971000</v>
      </c>
      <c r="E128" s="248">
        <f>'Ведом. 2023'!H124</f>
        <v>35086780.01</v>
      </c>
      <c r="F128" s="398">
        <f t="shared" si="13"/>
        <v>83.59767460865837</v>
      </c>
    </row>
    <row r="129" spans="1:6" ht="35.25" customHeight="1">
      <c r="A129" s="470" t="s">
        <v>682</v>
      </c>
      <c r="B129" s="476" t="s">
        <v>687</v>
      </c>
      <c r="C129" s="225"/>
      <c r="D129" s="253">
        <f>D130</f>
        <v>21967.91</v>
      </c>
      <c r="E129" s="248">
        <f>E130</f>
        <v>0</v>
      </c>
      <c r="F129" s="398">
        <f t="shared" si="13"/>
        <v>0</v>
      </c>
    </row>
    <row r="130" spans="1:6" ht="24.75" customHeight="1">
      <c r="A130" s="81" t="s">
        <v>666</v>
      </c>
      <c r="B130" s="476" t="s">
        <v>687</v>
      </c>
      <c r="C130" s="225">
        <v>400</v>
      </c>
      <c r="D130" s="253">
        <f>'Ведом. 2023'!G147</f>
        <v>21967.91</v>
      </c>
      <c r="E130" s="248">
        <f>'Ведом. 2023'!H143</f>
        <v>0</v>
      </c>
      <c r="F130" s="398">
        <f t="shared" si="13"/>
        <v>0</v>
      </c>
    </row>
    <row r="131" spans="1:6" ht="50.25">
      <c r="A131" s="294" t="s">
        <v>320</v>
      </c>
      <c r="B131" s="295" t="s">
        <v>336</v>
      </c>
      <c r="C131" s="296"/>
      <c r="D131" s="299">
        <f>D132+D136+D147</f>
        <v>14052931</v>
      </c>
      <c r="E131" s="299">
        <f>E132+E136+E147</f>
        <v>9032564.71</v>
      </c>
      <c r="F131" s="506">
        <f t="shared" si="13"/>
        <v>64.27530819015621</v>
      </c>
    </row>
    <row r="132" spans="1:6" s="232" customFormat="1" ht="33">
      <c r="A132" s="30" t="s">
        <v>56</v>
      </c>
      <c r="B132" s="32" t="s">
        <v>334</v>
      </c>
      <c r="C132" s="235"/>
      <c r="D132" s="250">
        <f aca="true" t="shared" si="14" ref="D132:E134">D133</f>
        <v>2514758</v>
      </c>
      <c r="E132" s="250">
        <f t="shared" si="14"/>
        <v>1864851.54</v>
      </c>
      <c r="F132" s="398">
        <f t="shared" si="13"/>
        <v>74.15630211734091</v>
      </c>
    </row>
    <row r="133" spans="1:6" s="232" customFormat="1" ht="16.5">
      <c r="A133" s="30" t="s">
        <v>295</v>
      </c>
      <c r="B133" s="32" t="s">
        <v>334</v>
      </c>
      <c r="C133" s="32"/>
      <c r="D133" s="250">
        <f t="shared" si="14"/>
        <v>2514758</v>
      </c>
      <c r="E133" s="297">
        <f t="shared" si="14"/>
        <v>1864851.54</v>
      </c>
      <c r="F133" s="398">
        <f t="shared" si="13"/>
        <v>74.15630211734091</v>
      </c>
    </row>
    <row r="134" spans="1:6" ht="16.5">
      <c r="A134" s="27" t="s">
        <v>118</v>
      </c>
      <c r="B134" s="29" t="s">
        <v>335</v>
      </c>
      <c r="C134" s="29"/>
      <c r="D134" s="249">
        <f t="shared" si="14"/>
        <v>2514758</v>
      </c>
      <c r="E134" s="246">
        <f t="shared" si="14"/>
        <v>1864851.54</v>
      </c>
      <c r="F134" s="398">
        <f t="shared" si="13"/>
        <v>74.15630211734091</v>
      </c>
    </row>
    <row r="135" spans="1:6" ht="16.5">
      <c r="A135" s="27" t="s">
        <v>253</v>
      </c>
      <c r="B135" s="29" t="s">
        <v>335</v>
      </c>
      <c r="C135" s="29" t="s">
        <v>254</v>
      </c>
      <c r="D135" s="249">
        <f>'Ведом. 2023'!G51</f>
        <v>2514758</v>
      </c>
      <c r="E135" s="246">
        <f>'Ведом. 2023'!H51</f>
        <v>1864851.54</v>
      </c>
      <c r="F135" s="398">
        <f t="shared" si="13"/>
        <v>74.15630211734091</v>
      </c>
    </row>
    <row r="136" spans="1:6" s="1" customFormat="1" ht="20.25" customHeight="1">
      <c r="A136" s="30" t="s">
        <v>296</v>
      </c>
      <c r="B136" s="56" t="s">
        <v>340</v>
      </c>
      <c r="C136" s="32"/>
      <c r="D136" s="42">
        <f>D137+D145</f>
        <v>7566243</v>
      </c>
      <c r="E136" s="42">
        <f>E137+E145</f>
        <v>4711049.15</v>
      </c>
      <c r="F136" s="398">
        <f t="shared" si="13"/>
        <v>62.264047691833326</v>
      </c>
    </row>
    <row r="137" spans="1:6" ht="16.5">
      <c r="A137" s="27" t="s">
        <v>255</v>
      </c>
      <c r="B137" s="38" t="s">
        <v>341</v>
      </c>
      <c r="C137" s="29"/>
      <c r="D137" s="249">
        <f>D138+D139+D140+D143+D144</f>
        <v>7565243</v>
      </c>
      <c r="E137" s="249">
        <f>E138+E139+E140+E143+E144</f>
        <v>4710049.15</v>
      </c>
      <c r="F137" s="398">
        <f t="shared" si="13"/>
        <v>62.259059623068296</v>
      </c>
    </row>
    <row r="138" spans="1:6" ht="24" customHeight="1">
      <c r="A138" s="27" t="s">
        <v>253</v>
      </c>
      <c r="B138" s="38" t="s">
        <v>341</v>
      </c>
      <c r="C138" s="29" t="s">
        <v>254</v>
      </c>
      <c r="D138" s="249">
        <f>'Ведом. 2023'!G56</f>
        <v>4220100</v>
      </c>
      <c r="E138" s="246">
        <f>'Ведом. 2023'!H56</f>
        <v>3179926.59</v>
      </c>
      <c r="F138" s="398">
        <f t="shared" si="13"/>
        <v>75.35192507286557</v>
      </c>
    </row>
    <row r="139" spans="1:6" ht="36" customHeight="1">
      <c r="A139" s="175" t="s">
        <v>256</v>
      </c>
      <c r="B139" s="38" t="s">
        <v>341</v>
      </c>
      <c r="C139" s="29" t="s">
        <v>257</v>
      </c>
      <c r="D139" s="249">
        <f>'Ведом. 2023'!G57</f>
        <v>2796327</v>
      </c>
      <c r="E139" s="246">
        <f>'Ведом. 2023'!H57</f>
        <v>1515578.56</v>
      </c>
      <c r="F139" s="398">
        <f t="shared" si="13"/>
        <v>54.198903061051155</v>
      </c>
    </row>
    <row r="140" spans="1:6" ht="36" customHeight="1">
      <c r="A140" s="453" t="s">
        <v>684</v>
      </c>
      <c r="B140" s="38" t="s">
        <v>340</v>
      </c>
      <c r="C140" s="29"/>
      <c r="D140" s="249">
        <f>'Ведом. 2023'!G58</f>
        <v>18816</v>
      </c>
      <c r="E140" s="249">
        <f>'Ведом. 2023'!H58</f>
        <v>12544</v>
      </c>
      <c r="F140" s="398">
        <f t="shared" si="13"/>
        <v>66.66666666666667</v>
      </c>
    </row>
    <row r="141" spans="1:6" ht="36.75" customHeight="1">
      <c r="A141" s="175" t="s">
        <v>256</v>
      </c>
      <c r="B141" s="397" t="s">
        <v>679</v>
      </c>
      <c r="C141" s="29" t="s">
        <v>257</v>
      </c>
      <c r="D141" s="249">
        <f>'Ведом. 2023'!G59</f>
        <v>18627.84</v>
      </c>
      <c r="E141" s="246">
        <f>'Ведом. 2023'!H59</f>
        <v>12418.56</v>
      </c>
      <c r="F141" s="398">
        <f aca="true" t="shared" si="15" ref="F141:F156">E141*100/D141</f>
        <v>66.66666666666667</v>
      </c>
    </row>
    <row r="142" spans="1:6" ht="36.75" customHeight="1">
      <c r="A142" s="175" t="s">
        <v>256</v>
      </c>
      <c r="B142" s="397" t="s">
        <v>680</v>
      </c>
      <c r="C142" s="29" t="s">
        <v>257</v>
      </c>
      <c r="D142" s="249">
        <f>'Ведом. 2023'!G60</f>
        <v>188.16</v>
      </c>
      <c r="E142" s="246">
        <f>'Ведом. 2023'!H60</f>
        <v>125.44</v>
      </c>
      <c r="F142" s="398">
        <f t="shared" si="15"/>
        <v>66.66666666666667</v>
      </c>
    </row>
    <row r="143" spans="1:6" ht="20.25" customHeight="1">
      <c r="A143" s="202" t="s">
        <v>310</v>
      </c>
      <c r="B143" s="38" t="s">
        <v>341</v>
      </c>
      <c r="C143" s="29" t="s">
        <v>309</v>
      </c>
      <c r="D143" s="249">
        <f>'Ведом. 2023'!G61</f>
        <v>70000</v>
      </c>
      <c r="E143" s="246">
        <f>'Ведом. 2023'!H61</f>
        <v>0</v>
      </c>
      <c r="F143" s="398">
        <f t="shared" si="15"/>
        <v>0</v>
      </c>
    </row>
    <row r="144" spans="1:6" ht="16.5">
      <c r="A144" s="176" t="s">
        <v>258</v>
      </c>
      <c r="B144" s="38" t="s">
        <v>341</v>
      </c>
      <c r="C144" s="29" t="s">
        <v>259</v>
      </c>
      <c r="D144" s="249">
        <f>'Ведом. 2023'!G62</f>
        <v>460000</v>
      </c>
      <c r="E144" s="246">
        <f>'Ведом. 2023'!H62</f>
        <v>2000</v>
      </c>
      <c r="F144" s="398">
        <f t="shared" si="15"/>
        <v>0.43478260869565216</v>
      </c>
    </row>
    <row r="145" spans="1:6" ht="42" customHeight="1">
      <c r="A145" s="449" t="s">
        <v>325</v>
      </c>
      <c r="B145" s="38" t="s">
        <v>641</v>
      </c>
      <c r="C145" s="29"/>
      <c r="D145" s="249">
        <f>D146</f>
        <v>1000</v>
      </c>
      <c r="E145" s="246">
        <f>E146</f>
        <v>1000</v>
      </c>
      <c r="F145" s="398">
        <f t="shared" si="15"/>
        <v>100</v>
      </c>
    </row>
    <row r="146" spans="1:6" ht="35.25" customHeight="1">
      <c r="A146" s="175" t="s">
        <v>256</v>
      </c>
      <c r="B146" s="38" t="s">
        <v>641</v>
      </c>
      <c r="C146" s="229">
        <v>240</v>
      </c>
      <c r="D146" s="315">
        <f>'Ведом. 2023'!G64</f>
        <v>1000</v>
      </c>
      <c r="E146" s="246">
        <f>'Ведом. 2023'!H64</f>
        <v>1000</v>
      </c>
      <c r="F146" s="398">
        <f t="shared" si="15"/>
        <v>100</v>
      </c>
    </row>
    <row r="147" spans="1:6" s="232" customFormat="1" ht="26.25" customHeight="1">
      <c r="A147" s="30" t="s">
        <v>100</v>
      </c>
      <c r="B147" s="56" t="s">
        <v>348</v>
      </c>
      <c r="C147" s="235"/>
      <c r="D147" s="250">
        <f>D148+D152+D154</f>
        <v>3971930</v>
      </c>
      <c r="E147" s="250">
        <f>E148+E152+E154</f>
        <v>2456664.02</v>
      </c>
      <c r="F147" s="398">
        <f t="shared" si="15"/>
        <v>61.85063734758669</v>
      </c>
    </row>
    <row r="148" spans="1:6" ht="18" customHeight="1">
      <c r="A148" s="27" t="s">
        <v>590</v>
      </c>
      <c r="B148" s="38" t="s">
        <v>526</v>
      </c>
      <c r="C148" s="229"/>
      <c r="D148" s="249">
        <f>D149+D150+D151</f>
        <v>3499430</v>
      </c>
      <c r="E148" s="249">
        <f>E149+E150+E151</f>
        <v>2174310.37</v>
      </c>
      <c r="F148" s="398">
        <f t="shared" si="15"/>
        <v>62.13327227577062</v>
      </c>
    </row>
    <row r="149" spans="1:6" ht="16.5" customHeight="1">
      <c r="A149" s="176" t="s">
        <v>253</v>
      </c>
      <c r="B149" s="38" t="s">
        <v>526</v>
      </c>
      <c r="C149" s="121" t="s">
        <v>254</v>
      </c>
      <c r="D149" s="249">
        <f>'Ведом. 2023'!G134</f>
        <v>3248430</v>
      </c>
      <c r="E149" s="246">
        <f>'Ведом. 2023'!H134</f>
        <v>2071144.13</v>
      </c>
      <c r="F149" s="398">
        <f t="shared" si="15"/>
        <v>63.758311861422285</v>
      </c>
    </row>
    <row r="150" spans="1:6" ht="33" customHeight="1">
      <c r="A150" s="175" t="s">
        <v>256</v>
      </c>
      <c r="B150" s="29" t="s">
        <v>526</v>
      </c>
      <c r="C150" s="29" t="s">
        <v>257</v>
      </c>
      <c r="D150" s="37">
        <f>'Ведом. 2023'!G135</f>
        <v>250000</v>
      </c>
      <c r="E150" s="247">
        <f>'Ведом. 2023'!H135</f>
        <v>102366.24</v>
      </c>
      <c r="F150" s="398">
        <f t="shared" si="15"/>
        <v>40.946496</v>
      </c>
    </row>
    <row r="151" spans="1:6" ht="24.75" customHeight="1">
      <c r="A151" s="176" t="s">
        <v>258</v>
      </c>
      <c r="B151" s="29" t="s">
        <v>526</v>
      </c>
      <c r="C151" s="29" t="s">
        <v>259</v>
      </c>
      <c r="D151" s="37">
        <f>'Ведом. 2023'!G136</f>
        <v>1000</v>
      </c>
      <c r="E151" s="247">
        <f>'Ведом. 2023'!H136</f>
        <v>800</v>
      </c>
      <c r="F151" s="398">
        <f t="shared" si="15"/>
        <v>80</v>
      </c>
    </row>
    <row r="152" spans="1:6" ht="34.5" customHeight="1">
      <c r="A152" s="175" t="s">
        <v>160</v>
      </c>
      <c r="B152" s="38" t="s">
        <v>468</v>
      </c>
      <c r="C152" s="29"/>
      <c r="D152" s="249">
        <f>D153</f>
        <v>412500</v>
      </c>
      <c r="E152" s="246">
        <f>E153</f>
        <v>282353.65</v>
      </c>
      <c r="F152" s="398">
        <f t="shared" si="15"/>
        <v>68.44936969696971</v>
      </c>
    </row>
    <row r="153" spans="1:6" ht="20.25" customHeight="1">
      <c r="A153" s="378" t="s">
        <v>253</v>
      </c>
      <c r="B153" s="123" t="s">
        <v>468</v>
      </c>
      <c r="C153" s="39" t="s">
        <v>254</v>
      </c>
      <c r="D153" s="276">
        <f>'Ведом. 2023'!G75</f>
        <v>412500</v>
      </c>
      <c r="E153" s="308">
        <f>'Ведом. 2023'!H75</f>
        <v>282353.65</v>
      </c>
      <c r="F153" s="398">
        <f t="shared" si="15"/>
        <v>68.44936969696971</v>
      </c>
    </row>
    <row r="154" spans="1:6" ht="35.25" customHeight="1">
      <c r="A154" s="405" t="s">
        <v>528</v>
      </c>
      <c r="B154" s="38" t="s">
        <v>589</v>
      </c>
      <c r="C154" s="29"/>
      <c r="D154" s="315">
        <f>D155</f>
        <v>60000</v>
      </c>
      <c r="E154" s="315">
        <f>E155</f>
        <v>0</v>
      </c>
      <c r="F154" s="398">
        <f t="shared" si="15"/>
        <v>0</v>
      </c>
    </row>
    <row r="155" spans="1:6" ht="34.5" customHeight="1" thickBot="1">
      <c r="A155" s="515" t="s">
        <v>256</v>
      </c>
      <c r="B155" s="123" t="s">
        <v>589</v>
      </c>
      <c r="C155" s="39" t="s">
        <v>257</v>
      </c>
      <c r="D155" s="516">
        <f>'Ведом. 2023'!G177</f>
        <v>60000</v>
      </c>
      <c r="E155" s="307">
        <f>'Ведом. 2023'!H173</f>
        <v>0</v>
      </c>
      <c r="F155" s="468">
        <f t="shared" si="15"/>
        <v>0</v>
      </c>
    </row>
    <row r="156" spans="1:6" s="232" customFormat="1" ht="30" customHeight="1" thickBot="1">
      <c r="A156" s="517" t="s">
        <v>482</v>
      </c>
      <c r="B156" s="518"/>
      <c r="C156" s="519"/>
      <c r="D156" s="309">
        <f>D24+D131</f>
        <v>240793869.07</v>
      </c>
      <c r="E156" s="309">
        <f>E24+E131</f>
        <v>74900680.71000001</v>
      </c>
      <c r="F156" s="507">
        <f t="shared" si="15"/>
        <v>31.105725822373827</v>
      </c>
    </row>
    <row r="157" ht="16.5">
      <c r="A157" s="406"/>
    </row>
  </sheetData>
  <sheetProtection/>
  <mergeCells count="6">
    <mergeCell ref="A17:D17"/>
    <mergeCell ref="A20:D20"/>
    <mergeCell ref="A18:D18"/>
    <mergeCell ref="A19:D19"/>
    <mergeCell ref="B2:H2"/>
    <mergeCell ref="B8:H8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50390625" style="0" customWidth="1"/>
    <col min="2" max="2" width="11.50390625" style="7" customWidth="1"/>
    <col min="3" max="3" width="13.625" style="7" customWidth="1"/>
    <col min="4" max="4" width="10.875" style="7" hidden="1" customWidth="1"/>
    <col min="5" max="5" width="5.50390625" style="7" hidden="1" customWidth="1"/>
    <col min="6" max="6" width="27.375" style="20" bestFit="1" customWidth="1"/>
    <col min="7" max="8" width="27.375" style="20" hidden="1" customWidth="1"/>
  </cols>
  <sheetData>
    <row r="1" spans="2:8" ht="18">
      <c r="B1" s="8" t="s">
        <v>307</v>
      </c>
      <c r="C1" s="127"/>
      <c r="D1" s="127"/>
      <c r="E1" s="127"/>
      <c r="F1" s="127"/>
      <c r="G1" s="127"/>
      <c r="H1" s="127"/>
    </row>
    <row r="2" spans="2:8" ht="18">
      <c r="B2" s="8" t="s">
        <v>234</v>
      </c>
      <c r="C2" s="127"/>
      <c r="D2" s="127"/>
      <c r="E2" s="127"/>
      <c r="F2" s="127"/>
      <c r="G2" s="127"/>
      <c r="H2" s="127"/>
    </row>
    <row r="3" spans="2:8" ht="18">
      <c r="B3" s="8" t="s">
        <v>213</v>
      </c>
      <c r="C3" s="127"/>
      <c r="D3" s="127"/>
      <c r="E3" s="127"/>
      <c r="F3" s="127"/>
      <c r="G3" s="127"/>
      <c r="H3" s="127"/>
    </row>
    <row r="4" spans="2:8" ht="18">
      <c r="B4" s="8" t="s">
        <v>235</v>
      </c>
      <c r="C4" s="127"/>
      <c r="D4" s="127"/>
      <c r="E4" s="127"/>
      <c r="F4" s="127"/>
      <c r="G4" s="127"/>
      <c r="H4" s="127"/>
    </row>
    <row r="5" spans="2:8" ht="18.75" customHeight="1">
      <c r="B5" s="8" t="s">
        <v>238</v>
      </c>
      <c r="C5" s="127"/>
      <c r="D5" s="127"/>
      <c r="E5" s="127"/>
      <c r="F5" s="127"/>
      <c r="G5" s="127"/>
      <c r="H5" s="127"/>
    </row>
    <row r="6" spans="2:8" ht="18">
      <c r="B6" s="8" t="s">
        <v>236</v>
      </c>
      <c r="C6" s="127"/>
      <c r="D6" s="127"/>
      <c r="E6" s="127"/>
      <c r="F6" s="127"/>
      <c r="G6" s="127"/>
      <c r="H6" s="127"/>
    </row>
    <row r="7" spans="2:8" ht="18">
      <c r="B7" s="8" t="s">
        <v>237</v>
      </c>
      <c r="C7" s="127"/>
      <c r="D7" s="127"/>
      <c r="E7" s="127"/>
      <c r="F7" s="127"/>
      <c r="G7" s="127"/>
      <c r="H7" s="127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563" t="s">
        <v>137</v>
      </c>
      <c r="B9" s="563"/>
      <c r="C9" s="563"/>
      <c r="D9" s="563"/>
      <c r="E9" s="563"/>
      <c r="F9" s="563"/>
      <c r="G9"/>
      <c r="H9"/>
    </row>
    <row r="10" spans="1:8" ht="16.5">
      <c r="A10" s="563" t="s">
        <v>224</v>
      </c>
      <c r="B10" s="563"/>
      <c r="C10" s="563"/>
      <c r="D10" s="563"/>
      <c r="E10" s="563"/>
      <c r="F10" s="563"/>
      <c r="G10"/>
      <c r="H10"/>
    </row>
    <row r="11" spans="1:8" ht="16.5">
      <c r="A11" s="556" t="s">
        <v>239</v>
      </c>
      <c r="B11" s="556"/>
      <c r="C11" s="556"/>
      <c r="D11" s="556"/>
      <c r="E11" s="556"/>
      <c r="F11" s="556"/>
      <c r="G11"/>
      <c r="H11"/>
    </row>
    <row r="12" spans="1:8" ht="17.25">
      <c r="A12" s="3"/>
      <c r="B12" s="5"/>
      <c r="C12" s="5"/>
      <c r="D12" s="5"/>
      <c r="E12" s="5"/>
      <c r="F12" s="19" t="s">
        <v>0</v>
      </c>
      <c r="G12" s="19" t="s">
        <v>0</v>
      </c>
      <c r="H12" s="19" t="s">
        <v>0</v>
      </c>
    </row>
    <row r="13" spans="1:8" ht="51.75" customHeight="1">
      <c r="A13" s="168" t="s">
        <v>48</v>
      </c>
      <c r="B13" s="169" t="s">
        <v>49</v>
      </c>
      <c r="C13" s="169" t="s">
        <v>50</v>
      </c>
      <c r="D13" s="169" t="s">
        <v>51</v>
      </c>
      <c r="E13" s="169" t="s">
        <v>52</v>
      </c>
      <c r="F13" s="189" t="s">
        <v>240</v>
      </c>
      <c r="G13" s="189" t="s">
        <v>304</v>
      </c>
      <c r="H13" s="189" t="s">
        <v>305</v>
      </c>
    </row>
    <row r="14" spans="1:8" s="1" customFormat="1" ht="22.5" customHeight="1">
      <c r="A14" s="195" t="s">
        <v>99</v>
      </c>
      <c r="B14" s="79" t="s">
        <v>25</v>
      </c>
      <c r="C14" s="59"/>
      <c r="D14" s="59"/>
      <c r="E14" s="59"/>
      <c r="F14" s="192" t="e">
        <f>F15+F16+F17+F18+F19+F20+F21</f>
        <v>#REF!</v>
      </c>
      <c r="G14" s="192" t="e">
        <f>G15+G16+G17+G18+G19+G20+G21</f>
        <v>#REF!</v>
      </c>
      <c r="H14" s="192" t="e">
        <f>H15+H16+H17+H18+H19+H20+H21</f>
        <v>#REF!</v>
      </c>
    </row>
    <row r="15" spans="1:8" ht="33">
      <c r="A15" s="165" t="s">
        <v>56</v>
      </c>
      <c r="B15" s="54" t="s">
        <v>25</v>
      </c>
      <c r="C15" s="38" t="s">
        <v>30</v>
      </c>
      <c r="D15" s="38"/>
      <c r="E15" s="38"/>
      <c r="F15" s="166" t="e">
        <f>#REF!</f>
        <v>#REF!</v>
      </c>
      <c r="G15" s="166" t="e">
        <f>#REF!</f>
        <v>#REF!</v>
      </c>
      <c r="H15" s="166" t="e">
        <f>#REF!</f>
        <v>#REF!</v>
      </c>
    </row>
    <row r="16" spans="1:8" ht="33">
      <c r="A16" s="165" t="s">
        <v>214</v>
      </c>
      <c r="B16" s="54" t="s">
        <v>25</v>
      </c>
      <c r="C16" s="38" t="s">
        <v>34</v>
      </c>
      <c r="D16" s="38"/>
      <c r="E16" s="38"/>
      <c r="F16" s="166" t="e">
        <f>#REF!</f>
        <v>#REF!</v>
      </c>
      <c r="G16" s="166" t="e">
        <f>#REF!</f>
        <v>#REF!</v>
      </c>
      <c r="H16" s="166" t="e">
        <f>#REF!</f>
        <v>#REF!</v>
      </c>
    </row>
    <row r="17" spans="1:8" ht="50.25">
      <c r="A17" s="165" t="s">
        <v>153</v>
      </c>
      <c r="B17" s="54" t="s">
        <v>25</v>
      </c>
      <c r="C17" s="54" t="s">
        <v>28</v>
      </c>
      <c r="D17" s="54"/>
      <c r="E17" s="54"/>
      <c r="F17" s="166" t="e">
        <f>#REF!+#REF!+#REF!</f>
        <v>#REF!</v>
      </c>
      <c r="G17" s="166" t="e">
        <f>#REF!+#REF!+#REF!</f>
        <v>#REF!</v>
      </c>
      <c r="H17" s="166" t="e">
        <f>#REF!+#REF!+#REF!</f>
        <v>#REF!</v>
      </c>
    </row>
    <row r="18" spans="1:8" ht="33">
      <c r="A18" s="165" t="s">
        <v>126</v>
      </c>
      <c r="B18" s="54" t="s">
        <v>25</v>
      </c>
      <c r="C18" s="54" t="s">
        <v>31</v>
      </c>
      <c r="D18" s="38"/>
      <c r="E18" s="38"/>
      <c r="F18" s="166" t="e">
        <f>#REF!+#REF!</f>
        <v>#REF!</v>
      </c>
      <c r="G18" s="166" t="e">
        <f>#REF!+#REF!</f>
        <v>#REF!</v>
      </c>
      <c r="H18" s="166" t="e">
        <f>#REF!+#REF!</f>
        <v>#REF!</v>
      </c>
    </row>
    <row r="19" spans="1:8" ht="16.5">
      <c r="A19" s="165" t="s">
        <v>72</v>
      </c>
      <c r="B19" s="54" t="s">
        <v>25</v>
      </c>
      <c r="C19" s="54" t="s">
        <v>24</v>
      </c>
      <c r="D19" s="38"/>
      <c r="E19" s="38"/>
      <c r="F19" s="166">
        <v>0</v>
      </c>
      <c r="G19" s="166">
        <v>0</v>
      </c>
      <c r="H19" s="166">
        <v>0</v>
      </c>
    </row>
    <row r="20" spans="1:8" ht="16.5">
      <c r="A20" s="164" t="s">
        <v>209</v>
      </c>
      <c r="B20" s="36" t="s">
        <v>25</v>
      </c>
      <c r="C20" s="36" t="s">
        <v>33</v>
      </c>
      <c r="D20" s="36"/>
      <c r="E20" s="36"/>
      <c r="F20" s="167" t="e">
        <f>#REF!</f>
        <v>#REF!</v>
      </c>
      <c r="G20" s="167" t="e">
        <f>#REF!</f>
        <v>#REF!</v>
      </c>
      <c r="H20" s="167" t="e">
        <f>#REF!</f>
        <v>#REF!</v>
      </c>
    </row>
    <row r="21" spans="1:8" ht="16.5">
      <c r="A21" s="165" t="s">
        <v>100</v>
      </c>
      <c r="B21" s="54" t="s">
        <v>25</v>
      </c>
      <c r="C21" s="54" t="s">
        <v>35</v>
      </c>
      <c r="D21" s="38"/>
      <c r="E21" s="38"/>
      <c r="F21" s="166" t="e">
        <f>#REF!+#REF!+#REF!+#REF!</f>
        <v>#REF!</v>
      </c>
      <c r="G21" s="166" t="e">
        <f>#REF!+#REF!+#REF!+#REF!</f>
        <v>#REF!</v>
      </c>
      <c r="H21" s="166" t="e">
        <f>#REF!+#REF!+#REF!+#REF!</f>
        <v>#REF!</v>
      </c>
    </row>
    <row r="22" spans="1:8" s="1" customFormat="1" ht="16.5">
      <c r="A22" s="196" t="s">
        <v>158</v>
      </c>
      <c r="B22" s="55" t="s">
        <v>30</v>
      </c>
      <c r="C22" s="56"/>
      <c r="D22" s="56"/>
      <c r="E22" s="56"/>
      <c r="F22" s="190" t="e">
        <f>F23</f>
        <v>#REF!</v>
      </c>
      <c r="G22" s="190" t="e">
        <f>G23</f>
        <v>#REF!</v>
      </c>
      <c r="H22" s="190" t="e">
        <f>H23</f>
        <v>#REF!</v>
      </c>
    </row>
    <row r="23" spans="1:8" s="1" customFormat="1" ht="16.5">
      <c r="A23" s="165" t="s">
        <v>159</v>
      </c>
      <c r="B23" s="54" t="s">
        <v>30</v>
      </c>
      <c r="C23" s="38" t="s">
        <v>34</v>
      </c>
      <c r="D23" s="38"/>
      <c r="E23" s="38"/>
      <c r="F23" s="167" t="e">
        <f>#REF!</f>
        <v>#REF!</v>
      </c>
      <c r="G23" s="167" t="e">
        <f>#REF!</f>
        <v>#REF!</v>
      </c>
      <c r="H23" s="167" t="e">
        <f>#REF!</f>
        <v>#REF!</v>
      </c>
    </row>
    <row r="24" spans="1:8" s="9" customFormat="1" ht="16.5">
      <c r="A24" s="196" t="s">
        <v>70</v>
      </c>
      <c r="B24" s="55" t="s">
        <v>34</v>
      </c>
      <c r="C24" s="56"/>
      <c r="D24" s="56"/>
      <c r="E24" s="56"/>
      <c r="F24" s="190" t="e">
        <f>F25+F26+F27</f>
        <v>#REF!</v>
      </c>
      <c r="G24" s="190" t="e">
        <f>G25+G26+G27</f>
        <v>#REF!</v>
      </c>
      <c r="H24" s="190" t="e">
        <f>H25+H26+H27</f>
        <v>#REF!</v>
      </c>
    </row>
    <row r="25" spans="1:8" ht="16.5">
      <c r="A25" s="165" t="s">
        <v>71</v>
      </c>
      <c r="B25" s="54" t="s">
        <v>34</v>
      </c>
      <c r="C25" s="54" t="s">
        <v>30</v>
      </c>
      <c r="D25" s="38"/>
      <c r="E25" s="38"/>
      <c r="F25" s="166" t="e">
        <f>#REF!+#REF!</f>
        <v>#REF!</v>
      </c>
      <c r="G25" s="166" t="e">
        <f>#REF!+#REF!</f>
        <v>#REF!</v>
      </c>
      <c r="H25" s="166" t="e">
        <f>#REF!+#REF!</f>
        <v>#REF!</v>
      </c>
    </row>
    <row r="26" spans="1:8" ht="33">
      <c r="A26" s="165" t="s">
        <v>154</v>
      </c>
      <c r="B26" s="54" t="s">
        <v>34</v>
      </c>
      <c r="C26" s="54" t="s">
        <v>26</v>
      </c>
      <c r="D26" s="54"/>
      <c r="E26" s="54"/>
      <c r="F26" s="166" t="e">
        <f>#REF!+#REF!</f>
        <v>#REF!</v>
      </c>
      <c r="G26" s="166" t="e">
        <f>#REF!+#REF!</f>
        <v>#REF!</v>
      </c>
      <c r="H26" s="166" t="e">
        <f>#REF!+#REF!</f>
        <v>#REF!</v>
      </c>
    </row>
    <row r="27" spans="1:8" ht="16.5">
      <c r="A27" s="165" t="s">
        <v>162</v>
      </c>
      <c r="B27" s="38" t="s">
        <v>34</v>
      </c>
      <c r="C27" s="38" t="s">
        <v>32</v>
      </c>
      <c r="D27" s="38"/>
      <c r="E27" s="38"/>
      <c r="F27" s="166">
        <v>0</v>
      </c>
      <c r="G27" s="166">
        <v>0</v>
      </c>
      <c r="H27" s="166">
        <v>0</v>
      </c>
    </row>
    <row r="28" spans="1:8" s="9" customFormat="1" ht="16.5">
      <c r="A28" s="197" t="s">
        <v>101</v>
      </c>
      <c r="B28" s="56" t="s">
        <v>28</v>
      </c>
      <c r="C28" s="56"/>
      <c r="D28" s="56"/>
      <c r="E28" s="56"/>
      <c r="F28" s="190" t="e">
        <f>F29+F30+F31+F32+F33+F34</f>
        <v>#REF!</v>
      </c>
      <c r="G28" s="190" t="e">
        <f>G29+G30+G31+G32+G33+G34</f>
        <v>#REF!</v>
      </c>
      <c r="H28" s="190" t="e">
        <f>H29+H30+H31+H32+H33+H34</f>
        <v>#REF!</v>
      </c>
    </row>
    <row r="29" spans="1:8" ht="16.5">
      <c r="A29" s="165" t="s">
        <v>106</v>
      </c>
      <c r="B29" s="54" t="s">
        <v>28</v>
      </c>
      <c r="C29" s="54" t="s">
        <v>25</v>
      </c>
      <c r="D29" s="38"/>
      <c r="E29" s="38"/>
      <c r="F29" s="166" t="e">
        <f>#REF!</f>
        <v>#REF!</v>
      </c>
      <c r="G29" s="166" t="e">
        <f>#REF!</f>
        <v>#REF!</v>
      </c>
      <c r="H29" s="166" t="e">
        <f>#REF!</f>
        <v>#REF!</v>
      </c>
    </row>
    <row r="30" spans="1:8" ht="16.5">
      <c r="A30" s="165" t="s">
        <v>102</v>
      </c>
      <c r="B30" s="54" t="s">
        <v>28</v>
      </c>
      <c r="C30" s="54" t="s">
        <v>29</v>
      </c>
      <c r="D30" s="38"/>
      <c r="E30" s="38"/>
      <c r="F30" s="166" t="e">
        <f>#REF!</f>
        <v>#REF!</v>
      </c>
      <c r="G30" s="166" t="e">
        <f>#REF!</f>
        <v>#REF!</v>
      </c>
      <c r="H30" s="166" t="e">
        <f>#REF!</f>
        <v>#REF!</v>
      </c>
    </row>
    <row r="31" spans="1:8" ht="16.5">
      <c r="A31" s="165" t="s">
        <v>87</v>
      </c>
      <c r="B31" s="38" t="s">
        <v>28</v>
      </c>
      <c r="C31" s="38" t="s">
        <v>27</v>
      </c>
      <c r="D31" s="38"/>
      <c r="E31" s="38"/>
      <c r="F31" s="167" t="e">
        <f>#REF!</f>
        <v>#REF!</v>
      </c>
      <c r="G31" s="167" t="e">
        <f>#REF!</f>
        <v>#REF!</v>
      </c>
      <c r="H31" s="167" t="e">
        <f>#REF!</f>
        <v>#REF!</v>
      </c>
    </row>
    <row r="32" spans="1:8" s="1" customFormat="1" ht="16.5">
      <c r="A32" s="165" t="s">
        <v>150</v>
      </c>
      <c r="B32" s="38" t="s">
        <v>28</v>
      </c>
      <c r="C32" s="38" t="s">
        <v>26</v>
      </c>
      <c r="D32" s="38"/>
      <c r="E32" s="38"/>
      <c r="F32" s="166" t="e">
        <f>#REF!+#REF!</f>
        <v>#REF!</v>
      </c>
      <c r="G32" s="166" t="e">
        <f>#REF!+#REF!</f>
        <v>#REF!</v>
      </c>
      <c r="H32" s="166" t="e">
        <f>#REF!+#REF!</f>
        <v>#REF!</v>
      </c>
    </row>
    <row r="33" spans="1:8" ht="16.5">
      <c r="A33" s="165" t="s">
        <v>208</v>
      </c>
      <c r="B33" s="38" t="s">
        <v>28</v>
      </c>
      <c r="C33" s="38" t="s">
        <v>32</v>
      </c>
      <c r="D33" s="38"/>
      <c r="E33" s="38"/>
      <c r="F33" s="166">
        <v>0</v>
      </c>
      <c r="G33" s="166">
        <v>0</v>
      </c>
      <c r="H33" s="166">
        <v>0</v>
      </c>
    </row>
    <row r="34" spans="1:8" ht="16.5">
      <c r="A34" s="165" t="s">
        <v>36</v>
      </c>
      <c r="B34" s="54" t="s">
        <v>28</v>
      </c>
      <c r="C34" s="54" t="s">
        <v>62</v>
      </c>
      <c r="D34" s="54"/>
      <c r="E34" s="54"/>
      <c r="F34" s="166" t="e">
        <f>#REF!+#REF!+#REF!</f>
        <v>#REF!</v>
      </c>
      <c r="G34" s="166" t="e">
        <f>#REF!+#REF!+#REF!</f>
        <v>#REF!</v>
      </c>
      <c r="H34" s="166" t="e">
        <f>#REF!+#REF!+#REF!</f>
        <v>#REF!</v>
      </c>
    </row>
    <row r="35" spans="1:8" s="9" customFormat="1" ht="16.5">
      <c r="A35" s="196" t="s">
        <v>103</v>
      </c>
      <c r="B35" s="55" t="s">
        <v>29</v>
      </c>
      <c r="C35" s="56"/>
      <c r="D35" s="56"/>
      <c r="E35" s="56"/>
      <c r="F35" s="190" t="e">
        <f>F36+F37+F38</f>
        <v>#REF!</v>
      </c>
      <c r="G35" s="190" t="e">
        <f>G36+G37+G38</f>
        <v>#REF!</v>
      </c>
      <c r="H35" s="190" t="e">
        <f>H36+H37+H38</f>
        <v>#REF!</v>
      </c>
    </row>
    <row r="36" spans="1:8" s="9" customFormat="1" ht="16.5">
      <c r="A36" s="165" t="s">
        <v>104</v>
      </c>
      <c r="B36" s="54" t="s">
        <v>29</v>
      </c>
      <c r="C36" s="38" t="s">
        <v>25</v>
      </c>
      <c r="D36" s="38"/>
      <c r="E36" s="38"/>
      <c r="F36" s="166" t="e">
        <f>#REF!</f>
        <v>#REF!</v>
      </c>
      <c r="G36" s="166" t="e">
        <f>#REF!</f>
        <v>#REF!</v>
      </c>
      <c r="H36" s="166" t="e">
        <f>#REF!</f>
        <v>#REF!</v>
      </c>
    </row>
    <row r="37" spans="1:8" ht="16.5">
      <c r="A37" s="165" t="s">
        <v>105</v>
      </c>
      <c r="B37" s="54" t="s">
        <v>29</v>
      </c>
      <c r="C37" s="54" t="s">
        <v>30</v>
      </c>
      <c r="D37" s="54"/>
      <c r="E37" s="38"/>
      <c r="F37" s="166" t="e">
        <f>#REF!</f>
        <v>#REF!</v>
      </c>
      <c r="G37" s="166" t="e">
        <f>#REF!</f>
        <v>#REF!</v>
      </c>
      <c r="H37" s="166" t="e">
        <f>#REF!</f>
        <v>#REF!</v>
      </c>
    </row>
    <row r="38" spans="1:8" s="1" customFormat="1" ht="16.5">
      <c r="A38" s="165" t="s">
        <v>54</v>
      </c>
      <c r="B38" s="38" t="s">
        <v>29</v>
      </c>
      <c r="C38" s="38" t="s">
        <v>34</v>
      </c>
      <c r="D38" s="38"/>
      <c r="E38" s="38"/>
      <c r="F38" s="167" t="e">
        <f>#REF!</f>
        <v>#REF!</v>
      </c>
      <c r="G38" s="167" t="e">
        <f>#REF!</f>
        <v>#REF!</v>
      </c>
      <c r="H38" s="167" t="e">
        <f>#REF!</f>
        <v>#REF!</v>
      </c>
    </row>
    <row r="39" spans="1:8" s="9" customFormat="1" ht="16.5">
      <c r="A39" s="196" t="s">
        <v>76</v>
      </c>
      <c r="B39" s="55" t="s">
        <v>31</v>
      </c>
      <c r="C39" s="55"/>
      <c r="D39" s="56"/>
      <c r="E39" s="56"/>
      <c r="F39" s="190" t="e">
        <f>F40+F41</f>
        <v>#REF!</v>
      </c>
      <c r="G39" s="190" t="e">
        <f>G40+G41</f>
        <v>#REF!</v>
      </c>
      <c r="H39" s="190" t="e">
        <f>H40+H41</f>
        <v>#REF!</v>
      </c>
    </row>
    <row r="40" spans="1:8" s="9" customFormat="1" ht="16.5">
      <c r="A40" s="165" t="s">
        <v>199</v>
      </c>
      <c r="B40" s="54" t="s">
        <v>31</v>
      </c>
      <c r="C40" s="54" t="s">
        <v>30</v>
      </c>
      <c r="D40" s="38"/>
      <c r="E40" s="38"/>
      <c r="F40" s="166" t="e">
        <f>#REF!</f>
        <v>#REF!</v>
      </c>
      <c r="G40" s="166" t="e">
        <f>#REF!</f>
        <v>#REF!</v>
      </c>
      <c r="H40" s="166" t="e">
        <f>#REF!</f>
        <v>#REF!</v>
      </c>
    </row>
    <row r="41" spans="1:8" ht="16.5">
      <c r="A41" s="165" t="s">
        <v>207</v>
      </c>
      <c r="B41" s="38" t="s">
        <v>31</v>
      </c>
      <c r="C41" s="38" t="s">
        <v>29</v>
      </c>
      <c r="D41" s="54"/>
      <c r="E41" s="54"/>
      <c r="F41" s="166">
        <v>0</v>
      </c>
      <c r="G41" s="166">
        <v>0</v>
      </c>
      <c r="H41" s="166">
        <v>0</v>
      </c>
    </row>
    <row r="42" spans="1:8" s="9" customFormat="1" ht="16.5">
      <c r="A42" s="196" t="s">
        <v>53</v>
      </c>
      <c r="B42" s="55" t="s">
        <v>24</v>
      </c>
      <c r="C42" s="56"/>
      <c r="D42" s="56"/>
      <c r="E42" s="56"/>
      <c r="F42" s="190" t="e">
        <f>F43+F44+F45+F46+F47</f>
        <v>#REF!</v>
      </c>
      <c r="G42" s="190" t="e">
        <f>G43+G44+G45+G46+G47</f>
        <v>#REF!</v>
      </c>
      <c r="H42" s="190" t="e">
        <f>H43+H44+H45+H46+H47</f>
        <v>#REF!</v>
      </c>
    </row>
    <row r="43" spans="1:8" ht="16.5">
      <c r="A43" s="165" t="s">
        <v>22</v>
      </c>
      <c r="B43" s="54" t="s">
        <v>24</v>
      </c>
      <c r="C43" s="38" t="s">
        <v>25</v>
      </c>
      <c r="D43" s="38"/>
      <c r="E43" s="38"/>
      <c r="F43" s="166" t="e">
        <f>#REF!+#REF!</f>
        <v>#REF!</v>
      </c>
      <c r="G43" s="166" t="e">
        <f>#REF!+#REF!</f>
        <v>#REF!</v>
      </c>
      <c r="H43" s="166" t="e">
        <f>#REF!+#REF!</f>
        <v>#REF!</v>
      </c>
    </row>
    <row r="44" spans="1:8" ht="16.5">
      <c r="A44" s="165" t="s">
        <v>2</v>
      </c>
      <c r="B44" s="54" t="s">
        <v>24</v>
      </c>
      <c r="C44" s="54" t="s">
        <v>30</v>
      </c>
      <c r="D44" s="38"/>
      <c r="E44" s="38"/>
      <c r="F44" s="166" t="e">
        <f>#REF!+#REF!+#REF!</f>
        <v>#REF!</v>
      </c>
      <c r="G44" s="166" t="e">
        <f>#REF!+#REF!+#REF!</f>
        <v>#REF!</v>
      </c>
      <c r="H44" s="166" t="e">
        <f>#REF!+#REF!+#REF!</f>
        <v>#REF!</v>
      </c>
    </row>
    <row r="45" spans="1:8" ht="18" customHeight="1">
      <c r="A45" s="161" t="s">
        <v>225</v>
      </c>
      <c r="B45" s="54" t="s">
        <v>24</v>
      </c>
      <c r="C45" s="54" t="s">
        <v>29</v>
      </c>
      <c r="D45" s="32" t="s">
        <v>29</v>
      </c>
      <c r="E45" s="38"/>
      <c r="F45" s="166" t="e">
        <f>#REF!+#REF!+#REF!+#REF!+#REF!+#REF!+#REF!+#REF!</f>
        <v>#REF!</v>
      </c>
      <c r="G45" s="166" t="e">
        <f>#REF!+#REF!+#REF!+#REF!+#REF!+#REF!+#REF!+#REF!</f>
        <v>#REF!</v>
      </c>
      <c r="H45" s="166" t="e">
        <f>#REF!+#REF!+#REF!+#REF!+#REF!+#REF!+#REF!+#REF!</f>
        <v>#REF!</v>
      </c>
    </row>
    <row r="46" spans="1:8" ht="16.5">
      <c r="A46" s="165" t="s">
        <v>113</v>
      </c>
      <c r="B46" s="54" t="s">
        <v>24</v>
      </c>
      <c r="C46" s="38" t="s">
        <v>24</v>
      </c>
      <c r="D46" s="38"/>
      <c r="E46" s="38"/>
      <c r="F46" s="166" t="e">
        <f>#REF!+#REF!</f>
        <v>#REF!</v>
      </c>
      <c r="G46" s="166" t="e">
        <f>#REF!+#REF!</f>
        <v>#REF!</v>
      </c>
      <c r="H46" s="166" t="e">
        <f>#REF!+#REF!</f>
        <v>#REF!</v>
      </c>
    </row>
    <row r="47" spans="1:8" ht="16.5">
      <c r="A47" s="165" t="s">
        <v>116</v>
      </c>
      <c r="B47" s="54" t="s">
        <v>24</v>
      </c>
      <c r="C47" s="38" t="s">
        <v>26</v>
      </c>
      <c r="D47" s="54"/>
      <c r="E47" s="54"/>
      <c r="F47" s="166" t="e">
        <f>#REF!+#REF!</f>
        <v>#REF!</v>
      </c>
      <c r="G47" s="166" t="e">
        <f>#REF!+#REF!</f>
        <v>#REF!</v>
      </c>
      <c r="H47" s="166" t="e">
        <f>#REF!+#REF!</f>
        <v>#REF!</v>
      </c>
    </row>
    <row r="48" spans="1:8" s="1" customFormat="1" ht="16.5">
      <c r="A48" s="196" t="s">
        <v>223</v>
      </c>
      <c r="B48" s="55" t="s">
        <v>27</v>
      </c>
      <c r="C48" s="56"/>
      <c r="D48" s="55"/>
      <c r="E48" s="56"/>
      <c r="F48" s="190" t="e">
        <f>F49+F50</f>
        <v>#REF!</v>
      </c>
      <c r="G48" s="190" t="e">
        <f>G49+G50</f>
        <v>#REF!</v>
      </c>
      <c r="H48" s="190" t="e">
        <f>H49+H50</f>
        <v>#REF!</v>
      </c>
    </row>
    <row r="49" spans="1:8" ht="16.5">
      <c r="A49" s="165" t="s">
        <v>3</v>
      </c>
      <c r="B49" s="54" t="s">
        <v>27</v>
      </c>
      <c r="C49" s="54" t="s">
        <v>25</v>
      </c>
      <c r="D49" s="38"/>
      <c r="E49" s="38"/>
      <c r="F49" s="166" t="e">
        <f>#REF!+#REF!+#REF!</f>
        <v>#REF!</v>
      </c>
      <c r="G49" s="166" t="e">
        <f>#REF!+#REF!+#REF!</f>
        <v>#REF!</v>
      </c>
      <c r="H49" s="166" t="e">
        <f>#REF!+#REF!+#REF!</f>
        <v>#REF!</v>
      </c>
    </row>
    <row r="50" spans="1:8" ht="16.5">
      <c r="A50" s="165" t="s">
        <v>152</v>
      </c>
      <c r="B50" s="54" t="s">
        <v>27</v>
      </c>
      <c r="C50" s="54" t="s">
        <v>28</v>
      </c>
      <c r="D50" s="38"/>
      <c r="E50" s="38"/>
      <c r="F50" s="166" t="e">
        <f>#REF!</f>
        <v>#REF!</v>
      </c>
      <c r="G50" s="166" t="e">
        <f>#REF!</f>
        <v>#REF!</v>
      </c>
      <c r="H50" s="166" t="e">
        <f>#REF!</f>
        <v>#REF!</v>
      </c>
    </row>
    <row r="51" spans="1:8" s="1" customFormat="1" ht="16.5">
      <c r="A51" s="196" t="s">
        <v>155</v>
      </c>
      <c r="B51" s="55" t="s">
        <v>26</v>
      </c>
      <c r="C51" s="56"/>
      <c r="D51" s="56"/>
      <c r="E51" s="56"/>
      <c r="F51" s="190" t="e">
        <f>F52+F53</f>
        <v>#REF!</v>
      </c>
      <c r="G51" s="190" t="e">
        <f>G52+G53</f>
        <v>#REF!</v>
      </c>
      <c r="H51" s="190" t="e">
        <f>H52+H53</f>
        <v>#REF!</v>
      </c>
    </row>
    <row r="52" spans="1:8" ht="16.5" hidden="1">
      <c r="A52" s="27" t="s">
        <v>129</v>
      </c>
      <c r="B52" s="54" t="s">
        <v>26</v>
      </c>
      <c r="C52" s="38" t="s">
        <v>30</v>
      </c>
      <c r="D52" s="38"/>
      <c r="E52" s="38"/>
      <c r="F52" s="166">
        <v>0</v>
      </c>
      <c r="G52" s="166">
        <v>0</v>
      </c>
      <c r="H52" s="166">
        <v>0</v>
      </c>
    </row>
    <row r="53" spans="1:8" ht="16.5">
      <c r="A53" s="165" t="s">
        <v>156</v>
      </c>
      <c r="B53" s="54" t="s">
        <v>26</v>
      </c>
      <c r="C53" s="54" t="s">
        <v>26</v>
      </c>
      <c r="D53" s="38"/>
      <c r="E53" s="38"/>
      <c r="F53" s="166" t="e">
        <f>#REF!</f>
        <v>#REF!</v>
      </c>
      <c r="G53" s="166" t="e">
        <f>#REF!</f>
        <v>#REF!</v>
      </c>
      <c r="H53" s="166" t="e">
        <f>#REF!</f>
        <v>#REF!</v>
      </c>
    </row>
    <row r="54" spans="1:8" s="9" customFormat="1" ht="16.5">
      <c r="A54" s="196" t="s">
        <v>1</v>
      </c>
      <c r="B54" s="55">
        <v>10</v>
      </c>
      <c r="C54" s="56"/>
      <c r="D54" s="56"/>
      <c r="E54" s="56"/>
      <c r="F54" s="190" t="e">
        <f>F55+F56+F57+F58</f>
        <v>#REF!</v>
      </c>
      <c r="G54" s="190" t="e">
        <f>G55+G56+G57+G58</f>
        <v>#REF!</v>
      </c>
      <c r="H54" s="190" t="e">
        <f>H55+H56+H57+H58</f>
        <v>#REF!</v>
      </c>
    </row>
    <row r="55" spans="1:8" s="9" customFormat="1" ht="16.5">
      <c r="A55" s="164" t="s">
        <v>89</v>
      </c>
      <c r="B55" s="54" t="s">
        <v>32</v>
      </c>
      <c r="C55" s="38" t="s">
        <v>25</v>
      </c>
      <c r="D55" s="38"/>
      <c r="E55" s="38"/>
      <c r="F55" s="166" t="e">
        <f>#REF!</f>
        <v>#REF!</v>
      </c>
      <c r="G55" s="166" t="e">
        <f>#REF!</f>
        <v>#REF!</v>
      </c>
      <c r="H55" s="166" t="e">
        <f>#REF!</f>
        <v>#REF!</v>
      </c>
    </row>
    <row r="56" spans="1:8" ht="16.5">
      <c r="A56" s="165" t="s">
        <v>146</v>
      </c>
      <c r="B56" s="38">
        <v>10</v>
      </c>
      <c r="C56" s="38" t="s">
        <v>34</v>
      </c>
      <c r="D56" s="38"/>
      <c r="E56" s="38"/>
      <c r="F56" s="166" t="e">
        <f>#REF!+#REF!+#REF!</f>
        <v>#REF!</v>
      </c>
      <c r="G56" s="166" t="e">
        <f>#REF!+#REF!+#REF!</f>
        <v>#REF!</v>
      </c>
      <c r="H56" s="166" t="e">
        <f>#REF!+#REF!+#REF!</f>
        <v>#REF!</v>
      </c>
    </row>
    <row r="57" spans="1:8" ht="16.5">
      <c r="A57" s="165" t="s">
        <v>86</v>
      </c>
      <c r="B57" s="38">
        <v>10</v>
      </c>
      <c r="C57" s="38" t="s">
        <v>28</v>
      </c>
      <c r="D57" s="38"/>
      <c r="E57" s="38"/>
      <c r="F57" s="166" t="e">
        <f>#REF!+#REF!</f>
        <v>#REF!</v>
      </c>
      <c r="G57" s="166" t="e">
        <f>#REF!+#REF!</f>
        <v>#REF!</v>
      </c>
      <c r="H57" s="166" t="e">
        <f>#REF!+#REF!</f>
        <v>#REF!</v>
      </c>
    </row>
    <row r="58" spans="1:8" ht="16.5">
      <c r="A58" s="165" t="s">
        <v>21</v>
      </c>
      <c r="B58" s="38">
        <v>10</v>
      </c>
      <c r="C58" s="38" t="s">
        <v>31</v>
      </c>
      <c r="D58" s="38"/>
      <c r="E58" s="38"/>
      <c r="F58" s="166" t="e">
        <f>#REF!</f>
        <v>#REF!</v>
      </c>
      <c r="G58" s="166" t="e">
        <f>#REF!</f>
        <v>#REF!</v>
      </c>
      <c r="H58" s="166" t="e">
        <f>#REF!</f>
        <v>#REF!</v>
      </c>
    </row>
    <row r="59" spans="1:8" s="1" customFormat="1" ht="16.5">
      <c r="A59" s="196" t="s">
        <v>149</v>
      </c>
      <c r="B59" s="56">
        <v>11</v>
      </c>
      <c r="C59" s="56"/>
      <c r="D59" s="56"/>
      <c r="E59" s="56"/>
      <c r="F59" s="190" t="e">
        <f>F60</f>
        <v>#REF!</v>
      </c>
      <c r="G59" s="190" t="e">
        <f>G60</f>
        <v>#REF!</v>
      </c>
      <c r="H59" s="190" t="e">
        <f>H60</f>
        <v>#REF!</v>
      </c>
    </row>
    <row r="60" spans="1:8" ht="16.5">
      <c r="A60" s="165" t="s">
        <v>157</v>
      </c>
      <c r="B60" s="38">
        <v>11</v>
      </c>
      <c r="C60" s="38" t="s">
        <v>25</v>
      </c>
      <c r="D60" s="38"/>
      <c r="E60" s="38"/>
      <c r="F60" s="166" t="e">
        <f>#REF!+#REF!</f>
        <v>#REF!</v>
      </c>
      <c r="G60" s="166" t="e">
        <f>#REF!+#REF!</f>
        <v>#REF!</v>
      </c>
      <c r="H60" s="166" t="e">
        <f>#REF!+#REF!</f>
        <v>#REF!</v>
      </c>
    </row>
    <row r="61" spans="1:8" s="1" customFormat="1" ht="16.5">
      <c r="A61" s="198" t="s">
        <v>151</v>
      </c>
      <c r="B61" s="56" t="s">
        <v>62</v>
      </c>
      <c r="C61" s="56"/>
      <c r="D61" s="56"/>
      <c r="E61" s="56"/>
      <c r="F61" s="191" t="e">
        <f>F62</f>
        <v>#REF!</v>
      </c>
      <c r="G61" s="191" t="e">
        <f>G62</f>
        <v>#REF!</v>
      </c>
      <c r="H61" s="191" t="e">
        <f>H62</f>
        <v>#REF!</v>
      </c>
    </row>
    <row r="62" spans="1:8" ht="16.5">
      <c r="A62" s="170" t="s">
        <v>145</v>
      </c>
      <c r="B62" s="38" t="s">
        <v>62</v>
      </c>
      <c r="C62" s="38" t="s">
        <v>30</v>
      </c>
      <c r="D62" s="38"/>
      <c r="E62" s="38"/>
      <c r="F62" s="167" t="e">
        <f>#REF!</f>
        <v>#REF!</v>
      </c>
      <c r="G62" s="167" t="e">
        <f>#REF!</f>
        <v>#REF!</v>
      </c>
      <c r="H62" s="167" t="e">
        <f>#REF!</f>
        <v>#REF!</v>
      </c>
    </row>
    <row r="63" spans="1:8" s="1" customFormat="1" ht="16.5">
      <c r="A63" s="198" t="s">
        <v>186</v>
      </c>
      <c r="B63" s="56" t="s">
        <v>35</v>
      </c>
      <c r="C63" s="56"/>
      <c r="D63" s="56"/>
      <c r="E63" s="56"/>
      <c r="F63" s="191" t="e">
        <f>F64</f>
        <v>#REF!</v>
      </c>
      <c r="G63" s="191" t="e">
        <f>G64</f>
        <v>#REF!</v>
      </c>
      <c r="H63" s="191" t="e">
        <f>H64</f>
        <v>#REF!</v>
      </c>
    </row>
    <row r="64" spans="1:8" ht="16.5">
      <c r="A64" s="164" t="s">
        <v>187</v>
      </c>
      <c r="B64" s="38" t="s">
        <v>35</v>
      </c>
      <c r="C64" s="38" t="s">
        <v>25</v>
      </c>
      <c r="D64" s="54"/>
      <c r="E64" s="54"/>
      <c r="F64" s="166" t="e">
        <f>#REF!</f>
        <v>#REF!</v>
      </c>
      <c r="G64" s="166" t="e">
        <f>#REF!</f>
        <v>#REF!</v>
      </c>
      <c r="H64" s="166" t="e">
        <f>#REF!</f>
        <v>#REF!</v>
      </c>
    </row>
    <row r="65" spans="1:8" s="9" customFormat="1" ht="33">
      <c r="A65" s="196" t="s">
        <v>217</v>
      </c>
      <c r="B65" s="56" t="s">
        <v>128</v>
      </c>
      <c r="C65" s="56"/>
      <c r="D65" s="56"/>
      <c r="E65" s="56"/>
      <c r="F65" s="190" t="e">
        <f>F66+F67</f>
        <v>#REF!</v>
      </c>
      <c r="G65" s="190" t="e">
        <f>G66+G67</f>
        <v>#REF!</v>
      </c>
      <c r="H65" s="190" t="e">
        <f>H66+H67</f>
        <v>#REF!</v>
      </c>
    </row>
    <row r="66" spans="1:8" ht="33">
      <c r="A66" s="165" t="s">
        <v>215</v>
      </c>
      <c r="B66" s="38" t="s">
        <v>128</v>
      </c>
      <c r="C66" s="38" t="s">
        <v>25</v>
      </c>
      <c r="D66" s="38"/>
      <c r="E66" s="38"/>
      <c r="F66" s="166" t="e">
        <f>#REF!</f>
        <v>#REF!</v>
      </c>
      <c r="G66" s="166" t="e">
        <f>#REF!</f>
        <v>#REF!</v>
      </c>
      <c r="H66" s="166" t="e">
        <f>#REF!</f>
        <v>#REF!</v>
      </c>
    </row>
    <row r="67" spans="1:8" ht="16.5">
      <c r="A67" s="171" t="s">
        <v>216</v>
      </c>
      <c r="B67" s="38" t="s">
        <v>128</v>
      </c>
      <c r="C67" s="38" t="s">
        <v>34</v>
      </c>
      <c r="D67" s="38"/>
      <c r="E67" s="38"/>
      <c r="F67" s="166" t="e">
        <f>#REF!</f>
        <v>#REF!</v>
      </c>
      <c r="G67" s="166" t="e">
        <f>#REF!</f>
        <v>#REF!</v>
      </c>
      <c r="H67" s="166" t="e">
        <f>#REF!</f>
        <v>#REF!</v>
      </c>
    </row>
    <row r="68" spans="1:8" s="1" customFormat="1" ht="16.5">
      <c r="A68" s="173" t="s">
        <v>23</v>
      </c>
      <c r="B68" s="169"/>
      <c r="C68" s="169"/>
      <c r="D68" s="169"/>
      <c r="E68" s="169"/>
      <c r="F68" s="174" t="e">
        <f>F14+F22+F24+F28+F35+F39+F42+F48+F51+F54+F59+F61+F63+F65</f>
        <v>#REF!</v>
      </c>
      <c r="G68" s="174" t="e">
        <f>G14+G22+G24+G28+G35+G39+G42+G48+G51+G54+G59+G61+G63+G65</f>
        <v>#REF!</v>
      </c>
      <c r="H68" s="174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82" ht="12.75">
      <c r="F82" s="20" t="e">
        <f>F42+F48+F51+F54+F59</f>
        <v>#REF!</v>
      </c>
    </row>
    <row r="119" spans="1:8" ht="16.5">
      <c r="A119" s="155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625" style="0" customWidth="1"/>
    <col min="2" max="2" width="11.50390625" style="7" customWidth="1"/>
    <col min="3" max="3" width="9.50390625" style="7" customWidth="1"/>
    <col min="4" max="4" width="10.875" style="7" hidden="1" customWidth="1"/>
    <col min="5" max="5" width="5.50390625" style="7" hidden="1" customWidth="1"/>
    <col min="6" max="6" width="27.375" style="20" hidden="1" customWidth="1"/>
    <col min="7" max="8" width="27.375" style="20" bestFit="1" customWidth="1"/>
  </cols>
  <sheetData>
    <row r="1" spans="2:8" ht="18">
      <c r="B1" s="8" t="s">
        <v>308</v>
      </c>
      <c r="C1" s="127"/>
      <c r="D1" s="127"/>
      <c r="E1" s="127"/>
      <c r="F1" s="127"/>
      <c r="G1" s="127"/>
      <c r="H1" s="127"/>
    </row>
    <row r="2" spans="2:8" ht="18">
      <c r="B2" s="8" t="s">
        <v>234</v>
      </c>
      <c r="C2" s="127"/>
      <c r="D2" s="127"/>
      <c r="E2" s="127"/>
      <c r="F2" s="127"/>
      <c r="G2" s="127"/>
      <c r="H2" s="127"/>
    </row>
    <row r="3" spans="2:8" ht="18">
      <c r="B3" s="8" t="s">
        <v>213</v>
      </c>
      <c r="C3" s="127"/>
      <c r="D3" s="127"/>
      <c r="E3" s="127"/>
      <c r="F3" s="127"/>
      <c r="G3" s="127"/>
      <c r="H3" s="127"/>
    </row>
    <row r="4" spans="2:8" ht="18">
      <c r="B4" s="8" t="s">
        <v>235</v>
      </c>
      <c r="C4" s="127"/>
      <c r="D4" s="127"/>
      <c r="E4" s="127"/>
      <c r="F4" s="127"/>
      <c r="G4" s="127"/>
      <c r="H4" s="127"/>
    </row>
    <row r="5" spans="2:8" ht="18.75" customHeight="1">
      <c r="B5" s="8" t="s">
        <v>238</v>
      </c>
      <c r="C5" s="127"/>
      <c r="D5" s="127"/>
      <c r="E5" s="127"/>
      <c r="F5" s="127"/>
      <c r="G5" s="127"/>
      <c r="H5" s="127"/>
    </row>
    <row r="6" spans="2:8" ht="18">
      <c r="B6" s="8" t="s">
        <v>236</v>
      </c>
      <c r="C6" s="127"/>
      <c r="D6" s="127"/>
      <c r="E6" s="127"/>
      <c r="F6" s="127"/>
      <c r="G6" s="127"/>
      <c r="H6" s="127"/>
    </row>
    <row r="7" spans="2:8" ht="18">
      <c r="B7" s="8" t="s">
        <v>237</v>
      </c>
      <c r="C7" s="127"/>
      <c r="D7" s="127"/>
      <c r="E7" s="127"/>
      <c r="F7" s="127"/>
      <c r="G7" s="127"/>
      <c r="H7" s="127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563" t="s">
        <v>137</v>
      </c>
      <c r="B9" s="563"/>
      <c r="C9" s="563"/>
      <c r="D9" s="563"/>
      <c r="E9" s="563"/>
      <c r="F9" s="563"/>
      <c r="G9" s="563"/>
      <c r="H9" s="563"/>
    </row>
    <row r="10" spans="1:8" ht="16.5">
      <c r="A10" s="563" t="s">
        <v>224</v>
      </c>
      <c r="B10" s="563"/>
      <c r="C10" s="563"/>
      <c r="D10" s="563"/>
      <c r="E10" s="563"/>
      <c r="F10" s="563"/>
      <c r="G10" s="563"/>
      <c r="H10" s="563"/>
    </row>
    <row r="11" spans="1:8" ht="16.5">
      <c r="A11" s="556" t="s">
        <v>306</v>
      </c>
      <c r="B11" s="556"/>
      <c r="C11" s="556"/>
      <c r="D11" s="556"/>
      <c r="E11" s="556"/>
      <c r="F11" s="556"/>
      <c r="G11" s="556"/>
      <c r="H11" s="556"/>
    </row>
    <row r="12" spans="1:8" ht="17.25">
      <c r="A12" s="3"/>
      <c r="B12" s="5"/>
      <c r="C12" s="5"/>
      <c r="D12" s="5"/>
      <c r="E12" s="5"/>
      <c r="F12" s="19" t="s">
        <v>0</v>
      </c>
      <c r="G12" s="19"/>
      <c r="H12" s="19" t="s">
        <v>0</v>
      </c>
    </row>
    <row r="13" spans="1:8" ht="51.75" customHeight="1">
      <c r="A13" s="168" t="s">
        <v>48</v>
      </c>
      <c r="B13" s="169" t="s">
        <v>49</v>
      </c>
      <c r="C13" s="169" t="s">
        <v>50</v>
      </c>
      <c r="D13" s="169" t="s">
        <v>51</v>
      </c>
      <c r="E13" s="169" t="s">
        <v>52</v>
      </c>
      <c r="F13" s="189" t="s">
        <v>240</v>
      </c>
      <c r="G13" s="189" t="s">
        <v>304</v>
      </c>
      <c r="H13" s="189" t="s">
        <v>305</v>
      </c>
    </row>
    <row r="14" spans="1:8" s="1" customFormat="1" ht="22.5" customHeight="1">
      <c r="A14" s="195" t="s">
        <v>99</v>
      </c>
      <c r="B14" s="79" t="s">
        <v>25</v>
      </c>
      <c r="C14" s="59"/>
      <c r="D14" s="59"/>
      <c r="E14" s="59"/>
      <c r="F14" s="192" t="e">
        <f>F15+F16+F17+F18+F19+F20+F21</f>
        <v>#REF!</v>
      </c>
      <c r="G14" s="192" t="e">
        <f>G15+G16+G17+G18+G19+G20+G21</f>
        <v>#REF!</v>
      </c>
      <c r="H14" s="192" t="e">
        <f>H15+H16+H17+H18+H19+H20+H21</f>
        <v>#REF!</v>
      </c>
    </row>
    <row r="15" spans="1:8" ht="33">
      <c r="A15" s="165" t="s">
        <v>56</v>
      </c>
      <c r="B15" s="54" t="s">
        <v>25</v>
      </c>
      <c r="C15" s="38" t="s">
        <v>30</v>
      </c>
      <c r="D15" s="38"/>
      <c r="E15" s="38"/>
      <c r="F15" s="166" t="e">
        <f>#REF!</f>
        <v>#REF!</v>
      </c>
      <c r="G15" s="166" t="e">
        <f>#REF!</f>
        <v>#REF!</v>
      </c>
      <c r="H15" s="166" t="e">
        <f>#REF!</f>
        <v>#REF!</v>
      </c>
    </row>
    <row r="16" spans="1:8" ht="33">
      <c r="A16" s="165" t="s">
        <v>214</v>
      </c>
      <c r="B16" s="54" t="s">
        <v>25</v>
      </c>
      <c r="C16" s="38" t="s">
        <v>34</v>
      </c>
      <c r="D16" s="38"/>
      <c r="E16" s="38"/>
      <c r="F16" s="166" t="e">
        <f>#REF!</f>
        <v>#REF!</v>
      </c>
      <c r="G16" s="166" t="e">
        <f>#REF!</f>
        <v>#REF!</v>
      </c>
      <c r="H16" s="166" t="e">
        <f>#REF!</f>
        <v>#REF!</v>
      </c>
    </row>
    <row r="17" spans="1:8" ht="50.25">
      <c r="A17" s="165" t="s">
        <v>153</v>
      </c>
      <c r="B17" s="54" t="s">
        <v>25</v>
      </c>
      <c r="C17" s="54" t="s">
        <v>28</v>
      </c>
      <c r="D17" s="54"/>
      <c r="E17" s="54"/>
      <c r="F17" s="166" t="e">
        <f>#REF!+#REF!+#REF!</f>
        <v>#REF!</v>
      </c>
      <c r="G17" s="166" t="e">
        <f>#REF!+#REF!+#REF!</f>
        <v>#REF!</v>
      </c>
      <c r="H17" s="166" t="e">
        <f>#REF!+#REF!+#REF!</f>
        <v>#REF!</v>
      </c>
    </row>
    <row r="18" spans="1:8" ht="33">
      <c r="A18" s="165" t="s">
        <v>126</v>
      </c>
      <c r="B18" s="54" t="s">
        <v>25</v>
      </c>
      <c r="C18" s="54" t="s">
        <v>31</v>
      </c>
      <c r="D18" s="38"/>
      <c r="E18" s="38"/>
      <c r="F18" s="166" t="e">
        <f>#REF!+#REF!</f>
        <v>#REF!</v>
      </c>
      <c r="G18" s="166" t="e">
        <f>#REF!+#REF!</f>
        <v>#REF!</v>
      </c>
      <c r="H18" s="166" t="e">
        <f>#REF!+#REF!</f>
        <v>#REF!</v>
      </c>
    </row>
    <row r="19" spans="1:8" ht="16.5">
      <c r="A19" s="165" t="s">
        <v>72</v>
      </c>
      <c r="B19" s="54" t="s">
        <v>25</v>
      </c>
      <c r="C19" s="54" t="s">
        <v>24</v>
      </c>
      <c r="D19" s="38"/>
      <c r="E19" s="38"/>
      <c r="F19" s="166">
        <v>0</v>
      </c>
      <c r="G19" s="166">
        <v>0</v>
      </c>
      <c r="H19" s="166">
        <v>0</v>
      </c>
    </row>
    <row r="20" spans="1:8" ht="16.5">
      <c r="A20" s="164" t="s">
        <v>209</v>
      </c>
      <c r="B20" s="36" t="s">
        <v>25</v>
      </c>
      <c r="C20" s="36" t="s">
        <v>33</v>
      </c>
      <c r="D20" s="36"/>
      <c r="E20" s="36"/>
      <c r="F20" s="167" t="e">
        <f>#REF!</f>
        <v>#REF!</v>
      </c>
      <c r="G20" s="167" t="e">
        <f>#REF!</f>
        <v>#REF!</v>
      </c>
      <c r="H20" s="167" t="e">
        <f>#REF!</f>
        <v>#REF!</v>
      </c>
    </row>
    <row r="21" spans="1:8" ht="16.5">
      <c r="A21" s="165" t="s">
        <v>100</v>
      </c>
      <c r="B21" s="54" t="s">
        <v>25</v>
      </c>
      <c r="C21" s="54" t="s">
        <v>35</v>
      </c>
      <c r="D21" s="38"/>
      <c r="E21" s="38"/>
      <c r="F21" s="166" t="e">
        <f>#REF!+#REF!+#REF!+#REF!</f>
        <v>#REF!</v>
      </c>
      <c r="G21" s="166" t="e">
        <f>#REF!+#REF!+#REF!+#REF!</f>
        <v>#REF!</v>
      </c>
      <c r="H21" s="166" t="e">
        <f>#REF!+#REF!+#REF!+#REF!</f>
        <v>#REF!</v>
      </c>
    </row>
    <row r="22" spans="1:8" s="1" customFormat="1" ht="16.5">
      <c r="A22" s="196" t="s">
        <v>158</v>
      </c>
      <c r="B22" s="55" t="s">
        <v>30</v>
      </c>
      <c r="C22" s="56"/>
      <c r="D22" s="56"/>
      <c r="E22" s="56"/>
      <c r="F22" s="190" t="e">
        <f>F23</f>
        <v>#REF!</v>
      </c>
      <c r="G22" s="190" t="e">
        <f>G23</f>
        <v>#REF!</v>
      </c>
      <c r="H22" s="190" t="e">
        <f>H23</f>
        <v>#REF!</v>
      </c>
    </row>
    <row r="23" spans="1:8" s="1" customFormat="1" ht="16.5">
      <c r="A23" s="165" t="s">
        <v>159</v>
      </c>
      <c r="B23" s="54" t="s">
        <v>30</v>
      </c>
      <c r="C23" s="38" t="s">
        <v>34</v>
      </c>
      <c r="D23" s="38"/>
      <c r="E23" s="38"/>
      <c r="F23" s="167" t="e">
        <f>#REF!</f>
        <v>#REF!</v>
      </c>
      <c r="G23" s="167" t="e">
        <f>#REF!</f>
        <v>#REF!</v>
      </c>
      <c r="H23" s="167" t="e">
        <f>#REF!</f>
        <v>#REF!</v>
      </c>
    </row>
    <row r="24" spans="1:8" s="9" customFormat="1" ht="16.5">
      <c r="A24" s="196" t="s">
        <v>70</v>
      </c>
      <c r="B24" s="55" t="s">
        <v>34</v>
      </c>
      <c r="C24" s="56"/>
      <c r="D24" s="56"/>
      <c r="E24" s="56"/>
      <c r="F24" s="190" t="e">
        <f>F25+F26+F27</f>
        <v>#REF!</v>
      </c>
      <c r="G24" s="190" t="e">
        <f>G25+G26+G27</f>
        <v>#REF!</v>
      </c>
      <c r="H24" s="190" t="e">
        <f>H25+H26+H27</f>
        <v>#REF!</v>
      </c>
    </row>
    <row r="25" spans="1:8" ht="16.5">
      <c r="A25" s="165" t="s">
        <v>71</v>
      </c>
      <c r="B25" s="54" t="s">
        <v>34</v>
      </c>
      <c r="C25" s="54" t="s">
        <v>30</v>
      </c>
      <c r="D25" s="38"/>
      <c r="E25" s="38"/>
      <c r="F25" s="166" t="e">
        <f>#REF!+#REF!</f>
        <v>#REF!</v>
      </c>
      <c r="G25" s="166" t="e">
        <f>#REF!+#REF!</f>
        <v>#REF!</v>
      </c>
      <c r="H25" s="166" t="e">
        <f>#REF!+#REF!</f>
        <v>#REF!</v>
      </c>
    </row>
    <row r="26" spans="1:8" ht="33">
      <c r="A26" s="165" t="s">
        <v>154</v>
      </c>
      <c r="B26" s="54" t="s">
        <v>34</v>
      </c>
      <c r="C26" s="54" t="s">
        <v>26</v>
      </c>
      <c r="D26" s="54"/>
      <c r="E26" s="54"/>
      <c r="F26" s="166" t="e">
        <f>#REF!+#REF!</f>
        <v>#REF!</v>
      </c>
      <c r="G26" s="166" t="e">
        <f>#REF!+#REF!</f>
        <v>#REF!</v>
      </c>
      <c r="H26" s="166" t="e">
        <f>#REF!+#REF!</f>
        <v>#REF!</v>
      </c>
    </row>
    <row r="27" spans="1:8" ht="16.5">
      <c r="A27" s="165" t="s">
        <v>162</v>
      </c>
      <c r="B27" s="38" t="s">
        <v>34</v>
      </c>
      <c r="C27" s="38" t="s">
        <v>32</v>
      </c>
      <c r="D27" s="38"/>
      <c r="E27" s="38"/>
      <c r="F27" s="166">
        <v>0</v>
      </c>
      <c r="G27" s="166">
        <v>0</v>
      </c>
      <c r="H27" s="166">
        <v>0</v>
      </c>
    </row>
    <row r="28" spans="1:8" s="9" customFormat="1" ht="16.5">
      <c r="A28" s="197" t="s">
        <v>101</v>
      </c>
      <c r="B28" s="56" t="s">
        <v>28</v>
      </c>
      <c r="C28" s="56"/>
      <c r="D28" s="56"/>
      <c r="E28" s="56"/>
      <c r="F28" s="190" t="e">
        <f>F29+F30+F31+F32+F33+F34</f>
        <v>#REF!</v>
      </c>
      <c r="G28" s="190" t="e">
        <f>G29+G30+G31+G32+G33+G34</f>
        <v>#REF!</v>
      </c>
      <c r="H28" s="190" t="e">
        <f>H29+H30+H31+H32+H33+H34</f>
        <v>#REF!</v>
      </c>
    </row>
    <row r="29" spans="1:8" ht="16.5">
      <c r="A29" s="165" t="s">
        <v>106</v>
      </c>
      <c r="B29" s="54" t="s">
        <v>28</v>
      </c>
      <c r="C29" s="54" t="s">
        <v>25</v>
      </c>
      <c r="D29" s="38"/>
      <c r="E29" s="38"/>
      <c r="F29" s="166" t="e">
        <f>#REF!</f>
        <v>#REF!</v>
      </c>
      <c r="G29" s="166" t="e">
        <f>#REF!</f>
        <v>#REF!</v>
      </c>
      <c r="H29" s="166" t="e">
        <f>#REF!</f>
        <v>#REF!</v>
      </c>
    </row>
    <row r="30" spans="1:8" ht="16.5">
      <c r="A30" s="165" t="s">
        <v>102</v>
      </c>
      <c r="B30" s="54" t="s">
        <v>28</v>
      </c>
      <c r="C30" s="54" t="s">
        <v>29</v>
      </c>
      <c r="D30" s="38"/>
      <c r="E30" s="38"/>
      <c r="F30" s="166" t="e">
        <f>#REF!</f>
        <v>#REF!</v>
      </c>
      <c r="G30" s="166" t="e">
        <f>#REF!</f>
        <v>#REF!</v>
      </c>
      <c r="H30" s="166" t="e">
        <f>#REF!</f>
        <v>#REF!</v>
      </c>
    </row>
    <row r="31" spans="1:8" ht="16.5">
      <c r="A31" s="165" t="s">
        <v>87</v>
      </c>
      <c r="B31" s="38" t="s">
        <v>28</v>
      </c>
      <c r="C31" s="38" t="s">
        <v>27</v>
      </c>
      <c r="D31" s="38"/>
      <c r="E31" s="38"/>
      <c r="F31" s="167" t="e">
        <f>#REF!</f>
        <v>#REF!</v>
      </c>
      <c r="G31" s="167" t="e">
        <f>#REF!</f>
        <v>#REF!</v>
      </c>
      <c r="H31" s="167" t="e">
        <f>#REF!</f>
        <v>#REF!</v>
      </c>
    </row>
    <row r="32" spans="1:8" s="1" customFormat="1" ht="16.5">
      <c r="A32" s="165" t="s">
        <v>150</v>
      </c>
      <c r="B32" s="38" t="s">
        <v>28</v>
      </c>
      <c r="C32" s="38" t="s">
        <v>26</v>
      </c>
      <c r="D32" s="38"/>
      <c r="E32" s="38"/>
      <c r="F32" s="166" t="e">
        <f>#REF!+#REF!</f>
        <v>#REF!</v>
      </c>
      <c r="G32" s="166" t="e">
        <f>#REF!+#REF!</f>
        <v>#REF!</v>
      </c>
      <c r="H32" s="166" t="e">
        <f>#REF!+#REF!</f>
        <v>#REF!</v>
      </c>
    </row>
    <row r="33" spans="1:8" ht="16.5">
      <c r="A33" s="165" t="s">
        <v>208</v>
      </c>
      <c r="B33" s="38" t="s">
        <v>28</v>
      </c>
      <c r="C33" s="38" t="s">
        <v>32</v>
      </c>
      <c r="D33" s="38"/>
      <c r="E33" s="38"/>
      <c r="F33" s="166">
        <v>0</v>
      </c>
      <c r="G33" s="166">
        <v>0</v>
      </c>
      <c r="H33" s="166">
        <v>0</v>
      </c>
    </row>
    <row r="34" spans="1:8" ht="16.5">
      <c r="A34" s="165" t="s">
        <v>36</v>
      </c>
      <c r="B34" s="54" t="s">
        <v>28</v>
      </c>
      <c r="C34" s="54" t="s">
        <v>62</v>
      </c>
      <c r="D34" s="54"/>
      <c r="E34" s="54"/>
      <c r="F34" s="166" t="e">
        <f>#REF!+#REF!+#REF!</f>
        <v>#REF!</v>
      </c>
      <c r="G34" s="166" t="e">
        <f>#REF!+#REF!+#REF!</f>
        <v>#REF!</v>
      </c>
      <c r="H34" s="166" t="e">
        <f>#REF!+#REF!+#REF!</f>
        <v>#REF!</v>
      </c>
    </row>
    <row r="35" spans="1:8" s="9" customFormat="1" ht="16.5">
      <c r="A35" s="196" t="s">
        <v>103</v>
      </c>
      <c r="B35" s="55" t="s">
        <v>29</v>
      </c>
      <c r="C35" s="56"/>
      <c r="D35" s="56"/>
      <c r="E35" s="56"/>
      <c r="F35" s="190" t="e">
        <f>F36+F37+F38</f>
        <v>#REF!</v>
      </c>
      <c r="G35" s="190" t="e">
        <f>G36+G37+G38</f>
        <v>#REF!</v>
      </c>
      <c r="H35" s="190" t="e">
        <f>H36+H37+H38</f>
        <v>#REF!</v>
      </c>
    </row>
    <row r="36" spans="1:8" s="9" customFormat="1" ht="16.5">
      <c r="A36" s="165" t="s">
        <v>104</v>
      </c>
      <c r="B36" s="54" t="s">
        <v>29</v>
      </c>
      <c r="C36" s="38" t="s">
        <v>25</v>
      </c>
      <c r="D36" s="38"/>
      <c r="E36" s="38"/>
      <c r="F36" s="166" t="e">
        <f>#REF!</f>
        <v>#REF!</v>
      </c>
      <c r="G36" s="166" t="e">
        <f>#REF!</f>
        <v>#REF!</v>
      </c>
      <c r="H36" s="166" t="e">
        <f>#REF!</f>
        <v>#REF!</v>
      </c>
    </row>
    <row r="37" spans="1:8" ht="16.5">
      <c r="A37" s="165" t="s">
        <v>105</v>
      </c>
      <c r="B37" s="54" t="s">
        <v>29</v>
      </c>
      <c r="C37" s="54" t="s">
        <v>30</v>
      </c>
      <c r="D37" s="54"/>
      <c r="E37" s="38"/>
      <c r="F37" s="166" t="e">
        <f>#REF!</f>
        <v>#REF!</v>
      </c>
      <c r="G37" s="166" t="e">
        <f>#REF!</f>
        <v>#REF!</v>
      </c>
      <c r="H37" s="166" t="e">
        <f>#REF!</f>
        <v>#REF!</v>
      </c>
    </row>
    <row r="38" spans="1:8" s="23" customFormat="1" ht="16.5">
      <c r="A38" s="165" t="s">
        <v>54</v>
      </c>
      <c r="B38" s="38" t="s">
        <v>29</v>
      </c>
      <c r="C38" s="38" t="s">
        <v>34</v>
      </c>
      <c r="D38" s="38"/>
      <c r="E38" s="38"/>
      <c r="F38" s="167" t="e">
        <f>#REF!</f>
        <v>#REF!</v>
      </c>
      <c r="G38" s="167" t="e">
        <f>#REF!</f>
        <v>#REF!</v>
      </c>
      <c r="H38" s="167" t="e">
        <f>#REF!</f>
        <v>#REF!</v>
      </c>
    </row>
    <row r="39" spans="1:8" s="9" customFormat="1" ht="16.5">
      <c r="A39" s="196" t="s">
        <v>76</v>
      </c>
      <c r="B39" s="55" t="s">
        <v>31</v>
      </c>
      <c r="C39" s="55"/>
      <c r="D39" s="56"/>
      <c r="E39" s="56"/>
      <c r="F39" s="190" t="e">
        <f>F40+F41</f>
        <v>#REF!</v>
      </c>
      <c r="G39" s="190" t="e">
        <f>G40+G41</f>
        <v>#REF!</v>
      </c>
      <c r="H39" s="190" t="e">
        <f>H40+H41</f>
        <v>#REF!</v>
      </c>
    </row>
    <row r="40" spans="1:8" s="9" customFormat="1" ht="16.5">
      <c r="A40" s="165" t="s">
        <v>199</v>
      </c>
      <c r="B40" s="54" t="s">
        <v>31</v>
      </c>
      <c r="C40" s="54" t="s">
        <v>30</v>
      </c>
      <c r="D40" s="38"/>
      <c r="E40" s="38"/>
      <c r="F40" s="166" t="e">
        <f>#REF!</f>
        <v>#REF!</v>
      </c>
      <c r="G40" s="166" t="e">
        <f>#REF!</f>
        <v>#REF!</v>
      </c>
      <c r="H40" s="166" t="e">
        <f>#REF!</f>
        <v>#REF!</v>
      </c>
    </row>
    <row r="41" spans="1:8" ht="16.5">
      <c r="A41" s="165" t="s">
        <v>207</v>
      </c>
      <c r="B41" s="38" t="s">
        <v>31</v>
      </c>
      <c r="C41" s="38" t="s">
        <v>29</v>
      </c>
      <c r="D41" s="54"/>
      <c r="E41" s="54"/>
      <c r="F41" s="166">
        <v>0</v>
      </c>
      <c r="G41" s="166">
        <v>0</v>
      </c>
      <c r="H41" s="166">
        <v>0</v>
      </c>
    </row>
    <row r="42" spans="1:8" s="9" customFormat="1" ht="16.5">
      <c r="A42" s="196" t="s">
        <v>53</v>
      </c>
      <c r="B42" s="55" t="s">
        <v>24</v>
      </c>
      <c r="C42" s="56"/>
      <c r="D42" s="56"/>
      <c r="E42" s="56"/>
      <c r="F42" s="190" t="e">
        <f>F43+F44+F45+F46+F47</f>
        <v>#REF!</v>
      </c>
      <c r="G42" s="190" t="e">
        <f>G43+G44+G45+G46+G47</f>
        <v>#REF!</v>
      </c>
      <c r="H42" s="190" t="e">
        <f>H43+H44+H45+H46+H47</f>
        <v>#REF!</v>
      </c>
    </row>
    <row r="43" spans="1:8" ht="16.5">
      <c r="A43" s="165" t="s">
        <v>22</v>
      </c>
      <c r="B43" s="54" t="s">
        <v>24</v>
      </c>
      <c r="C43" s="38" t="s">
        <v>25</v>
      </c>
      <c r="D43" s="38"/>
      <c r="E43" s="38"/>
      <c r="F43" s="166" t="e">
        <f>#REF!+#REF!</f>
        <v>#REF!</v>
      </c>
      <c r="G43" s="166" t="e">
        <f>#REF!+#REF!</f>
        <v>#REF!</v>
      </c>
      <c r="H43" s="166" t="e">
        <f>#REF!+#REF!</f>
        <v>#REF!</v>
      </c>
    </row>
    <row r="44" spans="1:8" ht="16.5">
      <c r="A44" s="165" t="s">
        <v>2</v>
      </c>
      <c r="B44" s="54" t="s">
        <v>24</v>
      </c>
      <c r="C44" s="54" t="s">
        <v>30</v>
      </c>
      <c r="D44" s="38"/>
      <c r="E44" s="38"/>
      <c r="F44" s="166" t="e">
        <f>#REF!+#REF!+#REF!</f>
        <v>#REF!</v>
      </c>
      <c r="G44" s="166" t="e">
        <f>#REF!+#REF!+#REF!</f>
        <v>#REF!</v>
      </c>
      <c r="H44" s="166" t="e">
        <f>#REF!+#REF!+#REF!</f>
        <v>#REF!</v>
      </c>
    </row>
    <row r="45" spans="1:8" ht="18" customHeight="1">
      <c r="A45" s="161" t="s">
        <v>225</v>
      </c>
      <c r="B45" s="54" t="s">
        <v>24</v>
      </c>
      <c r="C45" s="54" t="s">
        <v>29</v>
      </c>
      <c r="D45" s="32" t="s">
        <v>29</v>
      </c>
      <c r="E45" s="38"/>
      <c r="F45" s="166" t="e">
        <f>#REF!+#REF!+#REF!+#REF!+#REF!+#REF!+#REF!+#REF!</f>
        <v>#REF!</v>
      </c>
      <c r="G45" s="166" t="e">
        <f>#REF!+#REF!+#REF!+#REF!+#REF!+#REF!+#REF!+#REF!</f>
        <v>#REF!</v>
      </c>
      <c r="H45" s="166" t="e">
        <f>#REF!+#REF!+#REF!+#REF!+#REF!+#REF!+#REF!+#REF!</f>
        <v>#REF!</v>
      </c>
    </row>
    <row r="46" spans="1:8" ht="16.5">
      <c r="A46" s="165" t="s">
        <v>113</v>
      </c>
      <c r="B46" s="54" t="s">
        <v>24</v>
      </c>
      <c r="C46" s="38" t="s">
        <v>24</v>
      </c>
      <c r="D46" s="38"/>
      <c r="E46" s="38"/>
      <c r="F46" s="166" t="e">
        <f>#REF!+#REF!</f>
        <v>#REF!</v>
      </c>
      <c r="G46" s="166" t="e">
        <f>#REF!+#REF!</f>
        <v>#REF!</v>
      </c>
      <c r="H46" s="166" t="e">
        <f>#REF!+#REF!</f>
        <v>#REF!</v>
      </c>
    </row>
    <row r="47" spans="1:8" ht="16.5">
      <c r="A47" s="165" t="s">
        <v>116</v>
      </c>
      <c r="B47" s="54" t="s">
        <v>24</v>
      </c>
      <c r="C47" s="38" t="s">
        <v>26</v>
      </c>
      <c r="D47" s="54"/>
      <c r="E47" s="54"/>
      <c r="F47" s="166" t="e">
        <f>#REF!+#REF!</f>
        <v>#REF!</v>
      </c>
      <c r="G47" s="166" t="e">
        <f>#REF!+#REF!</f>
        <v>#REF!</v>
      </c>
      <c r="H47" s="166" t="e">
        <f>#REF!+#REF!</f>
        <v>#REF!</v>
      </c>
    </row>
    <row r="48" spans="1:8" s="1" customFormat="1" ht="16.5">
      <c r="A48" s="196" t="s">
        <v>223</v>
      </c>
      <c r="B48" s="55" t="s">
        <v>27</v>
      </c>
      <c r="C48" s="56"/>
      <c r="D48" s="55"/>
      <c r="E48" s="56"/>
      <c r="F48" s="190" t="e">
        <f>F49+F50</f>
        <v>#REF!</v>
      </c>
      <c r="G48" s="190" t="e">
        <f>G49+G50</f>
        <v>#REF!</v>
      </c>
      <c r="H48" s="190" t="e">
        <f>H49+H50</f>
        <v>#REF!</v>
      </c>
    </row>
    <row r="49" spans="1:8" ht="16.5">
      <c r="A49" s="165" t="s">
        <v>3</v>
      </c>
      <c r="B49" s="54" t="s">
        <v>27</v>
      </c>
      <c r="C49" s="54" t="s">
        <v>25</v>
      </c>
      <c r="D49" s="38"/>
      <c r="E49" s="38"/>
      <c r="F49" s="166" t="e">
        <f>#REF!+#REF!+#REF!</f>
        <v>#REF!</v>
      </c>
      <c r="G49" s="166" t="e">
        <f>#REF!+#REF!+#REF!</f>
        <v>#REF!</v>
      </c>
      <c r="H49" s="166" t="e">
        <f>#REF!+#REF!+#REF!</f>
        <v>#REF!</v>
      </c>
    </row>
    <row r="50" spans="1:8" ht="16.5">
      <c r="A50" s="165" t="s">
        <v>152</v>
      </c>
      <c r="B50" s="54" t="s">
        <v>27</v>
      </c>
      <c r="C50" s="54" t="s">
        <v>28</v>
      </c>
      <c r="D50" s="38"/>
      <c r="E50" s="38"/>
      <c r="F50" s="166" t="e">
        <f>#REF!</f>
        <v>#REF!</v>
      </c>
      <c r="G50" s="166" t="e">
        <f>#REF!</f>
        <v>#REF!</v>
      </c>
      <c r="H50" s="166" t="e">
        <f>#REF!</f>
        <v>#REF!</v>
      </c>
    </row>
    <row r="51" spans="1:8" s="1" customFormat="1" ht="16.5">
      <c r="A51" s="196" t="s">
        <v>155</v>
      </c>
      <c r="B51" s="55" t="s">
        <v>26</v>
      </c>
      <c r="C51" s="56"/>
      <c r="D51" s="56"/>
      <c r="E51" s="56"/>
      <c r="F51" s="190" t="e">
        <f>F52+F53</f>
        <v>#REF!</v>
      </c>
      <c r="G51" s="190" t="e">
        <f>G52+G53</f>
        <v>#REF!</v>
      </c>
      <c r="H51" s="190" t="e">
        <f>H52+H53</f>
        <v>#REF!</v>
      </c>
    </row>
    <row r="52" spans="1:8" ht="16.5" hidden="1">
      <c r="A52" s="27" t="s">
        <v>129</v>
      </c>
      <c r="B52" s="54" t="s">
        <v>26</v>
      </c>
      <c r="C52" s="38" t="s">
        <v>30</v>
      </c>
      <c r="D52" s="38"/>
      <c r="E52" s="38"/>
      <c r="F52" s="166">
        <v>0</v>
      </c>
      <c r="G52" s="166">
        <v>0</v>
      </c>
      <c r="H52" s="166">
        <v>0</v>
      </c>
    </row>
    <row r="53" spans="1:8" ht="16.5">
      <c r="A53" s="165" t="s">
        <v>156</v>
      </c>
      <c r="B53" s="54" t="s">
        <v>26</v>
      </c>
      <c r="C53" s="54" t="s">
        <v>26</v>
      </c>
      <c r="D53" s="38"/>
      <c r="E53" s="38"/>
      <c r="F53" s="166" t="e">
        <f>#REF!</f>
        <v>#REF!</v>
      </c>
      <c r="G53" s="166" t="e">
        <f>#REF!</f>
        <v>#REF!</v>
      </c>
      <c r="H53" s="166" t="e">
        <f>#REF!</f>
        <v>#REF!</v>
      </c>
    </row>
    <row r="54" spans="1:8" s="9" customFormat="1" ht="16.5">
      <c r="A54" s="196" t="s">
        <v>1</v>
      </c>
      <c r="B54" s="55">
        <v>10</v>
      </c>
      <c r="C54" s="56"/>
      <c r="D54" s="56"/>
      <c r="E54" s="56"/>
      <c r="F54" s="190" t="e">
        <f>F55+F56+F57+F58</f>
        <v>#REF!</v>
      </c>
      <c r="G54" s="190" t="e">
        <f>G55+G56+G57+G58</f>
        <v>#REF!</v>
      </c>
      <c r="H54" s="190" t="e">
        <f>H55+H56+H57+H58</f>
        <v>#REF!</v>
      </c>
    </row>
    <row r="55" spans="1:8" s="9" customFormat="1" ht="16.5">
      <c r="A55" s="164" t="s">
        <v>89</v>
      </c>
      <c r="B55" s="54" t="s">
        <v>32</v>
      </c>
      <c r="C55" s="38" t="s">
        <v>25</v>
      </c>
      <c r="D55" s="38"/>
      <c r="E55" s="38"/>
      <c r="F55" s="166" t="e">
        <f>#REF!</f>
        <v>#REF!</v>
      </c>
      <c r="G55" s="166" t="e">
        <f>#REF!</f>
        <v>#REF!</v>
      </c>
      <c r="H55" s="166" t="e">
        <f>#REF!</f>
        <v>#REF!</v>
      </c>
    </row>
    <row r="56" spans="1:8" ht="16.5">
      <c r="A56" s="165" t="s">
        <v>146</v>
      </c>
      <c r="B56" s="38">
        <v>10</v>
      </c>
      <c r="C56" s="38" t="s">
        <v>34</v>
      </c>
      <c r="D56" s="38"/>
      <c r="E56" s="38"/>
      <c r="F56" s="166" t="e">
        <f>#REF!+#REF!+#REF!</f>
        <v>#REF!</v>
      </c>
      <c r="G56" s="166" t="e">
        <f>#REF!+#REF!+#REF!</f>
        <v>#REF!</v>
      </c>
      <c r="H56" s="166" t="e">
        <f>#REF!+#REF!+#REF!</f>
        <v>#REF!</v>
      </c>
    </row>
    <row r="57" spans="1:8" ht="16.5">
      <c r="A57" s="165" t="s">
        <v>86</v>
      </c>
      <c r="B57" s="38">
        <v>10</v>
      </c>
      <c r="C57" s="38" t="s">
        <v>28</v>
      </c>
      <c r="D57" s="38"/>
      <c r="E57" s="38"/>
      <c r="F57" s="166" t="e">
        <f>#REF!+#REF!</f>
        <v>#REF!</v>
      </c>
      <c r="G57" s="166" t="e">
        <f>#REF!+#REF!</f>
        <v>#REF!</v>
      </c>
      <c r="H57" s="166" t="e">
        <f>#REF!+#REF!</f>
        <v>#REF!</v>
      </c>
    </row>
    <row r="58" spans="1:8" ht="16.5">
      <c r="A58" s="165" t="s">
        <v>21</v>
      </c>
      <c r="B58" s="38">
        <v>10</v>
      </c>
      <c r="C58" s="38" t="s">
        <v>31</v>
      </c>
      <c r="D58" s="38"/>
      <c r="E58" s="38"/>
      <c r="F58" s="166" t="e">
        <f>#REF!</f>
        <v>#REF!</v>
      </c>
      <c r="G58" s="166" t="e">
        <f>#REF!</f>
        <v>#REF!</v>
      </c>
      <c r="H58" s="166" t="e">
        <f>#REF!</f>
        <v>#REF!</v>
      </c>
    </row>
    <row r="59" spans="1:8" s="1" customFormat="1" ht="16.5">
      <c r="A59" s="196" t="s">
        <v>149</v>
      </c>
      <c r="B59" s="56">
        <v>11</v>
      </c>
      <c r="C59" s="56"/>
      <c r="D59" s="56"/>
      <c r="E59" s="56"/>
      <c r="F59" s="190" t="e">
        <f>F60</f>
        <v>#REF!</v>
      </c>
      <c r="G59" s="190" t="e">
        <f>G60</f>
        <v>#REF!</v>
      </c>
      <c r="H59" s="190" t="e">
        <f>H60</f>
        <v>#REF!</v>
      </c>
    </row>
    <row r="60" spans="1:8" ht="16.5">
      <c r="A60" s="165" t="s">
        <v>157</v>
      </c>
      <c r="B60" s="38">
        <v>11</v>
      </c>
      <c r="C60" s="38" t="s">
        <v>25</v>
      </c>
      <c r="D60" s="38"/>
      <c r="E60" s="38"/>
      <c r="F60" s="166" t="e">
        <f>#REF!+#REF!</f>
        <v>#REF!</v>
      </c>
      <c r="G60" s="166" t="e">
        <f>#REF!+#REF!</f>
        <v>#REF!</v>
      </c>
      <c r="H60" s="166" t="e">
        <f>#REF!+#REF!</f>
        <v>#REF!</v>
      </c>
    </row>
    <row r="61" spans="1:8" s="1" customFormat="1" ht="16.5">
      <c r="A61" s="198" t="s">
        <v>151</v>
      </c>
      <c r="B61" s="56" t="s">
        <v>62</v>
      </c>
      <c r="C61" s="56"/>
      <c r="D61" s="56"/>
      <c r="E61" s="56"/>
      <c r="F61" s="191" t="e">
        <f>F62</f>
        <v>#REF!</v>
      </c>
      <c r="G61" s="191" t="e">
        <f>G62</f>
        <v>#REF!</v>
      </c>
      <c r="H61" s="191" t="e">
        <f>H62</f>
        <v>#REF!</v>
      </c>
    </row>
    <row r="62" spans="1:8" ht="16.5">
      <c r="A62" s="170" t="s">
        <v>145</v>
      </c>
      <c r="B62" s="38" t="s">
        <v>62</v>
      </c>
      <c r="C62" s="38" t="s">
        <v>30</v>
      </c>
      <c r="D62" s="38"/>
      <c r="E62" s="38"/>
      <c r="F62" s="167" t="e">
        <f>#REF!</f>
        <v>#REF!</v>
      </c>
      <c r="G62" s="167" t="e">
        <f>#REF!</f>
        <v>#REF!</v>
      </c>
      <c r="H62" s="167" t="e">
        <f>#REF!</f>
        <v>#REF!</v>
      </c>
    </row>
    <row r="63" spans="1:8" s="1" customFormat="1" ht="16.5">
      <c r="A63" s="198" t="s">
        <v>186</v>
      </c>
      <c r="B63" s="56" t="s">
        <v>35</v>
      </c>
      <c r="C63" s="56"/>
      <c r="D63" s="56"/>
      <c r="E63" s="56"/>
      <c r="F63" s="191" t="e">
        <f>F64</f>
        <v>#REF!</v>
      </c>
      <c r="G63" s="191" t="e">
        <f>G64</f>
        <v>#REF!</v>
      </c>
      <c r="H63" s="191" t="e">
        <f>H64</f>
        <v>#REF!</v>
      </c>
    </row>
    <row r="64" spans="1:8" ht="16.5">
      <c r="A64" s="164" t="s">
        <v>187</v>
      </c>
      <c r="B64" s="38" t="s">
        <v>35</v>
      </c>
      <c r="C64" s="38" t="s">
        <v>25</v>
      </c>
      <c r="D64" s="54"/>
      <c r="E64" s="54"/>
      <c r="F64" s="166" t="e">
        <f>#REF!</f>
        <v>#REF!</v>
      </c>
      <c r="G64" s="166" t="e">
        <f>#REF!</f>
        <v>#REF!</v>
      </c>
      <c r="H64" s="166" t="e">
        <f>#REF!</f>
        <v>#REF!</v>
      </c>
    </row>
    <row r="65" spans="1:8" s="9" customFormat="1" ht="33">
      <c r="A65" s="196" t="s">
        <v>217</v>
      </c>
      <c r="B65" s="56" t="s">
        <v>128</v>
      </c>
      <c r="C65" s="56"/>
      <c r="D65" s="56"/>
      <c r="E65" s="56"/>
      <c r="F65" s="190" t="e">
        <f>F66+F67</f>
        <v>#REF!</v>
      </c>
      <c r="G65" s="190" t="e">
        <f>G66+G67</f>
        <v>#REF!</v>
      </c>
      <c r="H65" s="190" t="e">
        <f>H66+H67</f>
        <v>#REF!</v>
      </c>
    </row>
    <row r="66" spans="1:8" ht="33">
      <c r="A66" s="165" t="s">
        <v>215</v>
      </c>
      <c r="B66" s="38" t="s">
        <v>128</v>
      </c>
      <c r="C66" s="38" t="s">
        <v>25</v>
      </c>
      <c r="D66" s="38"/>
      <c r="E66" s="38"/>
      <c r="F66" s="166" t="e">
        <f>#REF!</f>
        <v>#REF!</v>
      </c>
      <c r="G66" s="166" t="e">
        <f>#REF!</f>
        <v>#REF!</v>
      </c>
      <c r="H66" s="166" t="e">
        <f>#REF!</f>
        <v>#REF!</v>
      </c>
    </row>
    <row r="67" spans="1:8" ht="16.5">
      <c r="A67" s="171" t="s">
        <v>216</v>
      </c>
      <c r="B67" s="38" t="s">
        <v>128</v>
      </c>
      <c r="C67" s="38" t="s">
        <v>34</v>
      </c>
      <c r="D67" s="38"/>
      <c r="E67" s="38"/>
      <c r="F67" s="166" t="e">
        <f>#REF!</f>
        <v>#REF!</v>
      </c>
      <c r="G67" s="166" t="e">
        <f>#REF!</f>
        <v>#REF!</v>
      </c>
      <c r="H67" s="166" t="e">
        <f>#REF!</f>
        <v>#REF!</v>
      </c>
    </row>
    <row r="68" spans="1:8" s="1" customFormat="1" ht="16.5">
      <c r="A68" s="173" t="s">
        <v>23</v>
      </c>
      <c r="B68" s="169"/>
      <c r="C68" s="169"/>
      <c r="D68" s="169"/>
      <c r="E68" s="169"/>
      <c r="F68" s="174" t="e">
        <f>F14+F22+F24+F28+F35+F39+F42+F48+F51+F54+F59+F61+F63+F65</f>
        <v>#REF!</v>
      </c>
      <c r="G68" s="174" t="e">
        <f>G14+G22+G24+G28+G35+G39+G42+G48+G51+G54+G59+G61+G63+G65</f>
        <v>#REF!</v>
      </c>
      <c r="H68" s="174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119" spans="1:8" ht="16.5">
      <c r="A119" s="155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9.125" style="107" customWidth="1"/>
    <col min="2" max="2" width="59.375" style="107" customWidth="1"/>
    <col min="3" max="3" width="17.50390625" style="107" customWidth="1"/>
    <col min="4" max="16384" width="9.125" style="107" customWidth="1"/>
  </cols>
  <sheetData>
    <row r="1" spans="1:3" ht="12.75">
      <c r="A1" s="11" t="s">
        <v>47</v>
      </c>
      <c r="B1" s="26" t="s">
        <v>201</v>
      </c>
      <c r="C1" s="26"/>
    </row>
    <row r="2" spans="1:3" ht="12.75">
      <c r="A2" s="11"/>
      <c r="B2" s="565" t="s">
        <v>196</v>
      </c>
      <c r="C2" s="565"/>
    </row>
    <row r="3" spans="1:3" ht="12.75">
      <c r="A3" s="11"/>
      <c r="B3" s="26" t="s">
        <v>194</v>
      </c>
      <c r="C3" s="26"/>
    </row>
    <row r="4" spans="1:3" ht="12.75">
      <c r="A4" s="11"/>
      <c r="B4" s="26" t="s">
        <v>195</v>
      </c>
      <c r="C4" s="26"/>
    </row>
    <row r="5" spans="1:3" ht="21" customHeight="1">
      <c r="A5" s="11"/>
      <c r="B5" s="26" t="s">
        <v>197</v>
      </c>
      <c r="C5" s="26"/>
    </row>
    <row r="6" spans="1:3" ht="18" customHeight="1">
      <c r="A6" s="11"/>
      <c r="B6" s="26" t="s">
        <v>202</v>
      </c>
      <c r="C6" s="26"/>
    </row>
    <row r="7" spans="1:3" ht="18" customHeight="1">
      <c r="A7" s="11"/>
      <c r="B7" s="26" t="s">
        <v>200</v>
      </c>
      <c r="C7" s="26"/>
    </row>
    <row r="8" spans="2:3" ht="15">
      <c r="B8" s="109"/>
      <c r="C8" s="109"/>
    </row>
    <row r="9" spans="2:3" ht="15">
      <c r="B9" s="109"/>
      <c r="C9" s="109"/>
    </row>
    <row r="10" spans="2:3" ht="15">
      <c r="B10" s="109"/>
      <c r="C10" s="109"/>
    </row>
    <row r="11" spans="2:3" ht="15">
      <c r="B11" s="109"/>
      <c r="C11" s="109"/>
    </row>
    <row r="13" spans="1:6" ht="15">
      <c r="A13" s="566" t="s">
        <v>190</v>
      </c>
      <c r="B13" s="566"/>
      <c r="C13" s="566"/>
      <c r="D13" s="566"/>
      <c r="E13" s="108"/>
      <c r="F13" s="108"/>
    </row>
    <row r="14" spans="1:4" ht="15">
      <c r="A14" s="566" t="s">
        <v>191</v>
      </c>
      <c r="B14" s="566"/>
      <c r="C14" s="566"/>
      <c r="D14" s="566"/>
    </row>
    <row r="15" spans="1:6" ht="15">
      <c r="A15" s="566" t="s">
        <v>161</v>
      </c>
      <c r="B15" s="566"/>
      <c r="C15" s="566"/>
      <c r="D15" s="566"/>
      <c r="E15" s="108"/>
      <c r="F15" s="108"/>
    </row>
    <row r="16" spans="2:6" ht="15">
      <c r="B16" s="109"/>
      <c r="C16" s="108"/>
      <c r="D16" s="108"/>
      <c r="E16" s="108"/>
      <c r="F16" s="108"/>
    </row>
    <row r="17" spans="2:6" ht="15">
      <c r="B17" s="109"/>
      <c r="C17" s="108"/>
      <c r="D17" s="108"/>
      <c r="E17" s="108"/>
      <c r="F17" s="108"/>
    </row>
    <row r="19" spans="1:3" s="110" customFormat="1" ht="15">
      <c r="A19" s="116" t="s">
        <v>132</v>
      </c>
      <c r="B19" s="116" t="s">
        <v>192</v>
      </c>
      <c r="C19" s="116" t="s">
        <v>163</v>
      </c>
    </row>
    <row r="20" spans="1:3" ht="27">
      <c r="A20" s="564" t="s">
        <v>55</v>
      </c>
      <c r="B20" s="115" t="s">
        <v>188</v>
      </c>
      <c r="C20" s="113">
        <f>C22-C23</f>
        <v>5340000</v>
      </c>
    </row>
    <row r="21" spans="1:3" ht="15">
      <c r="A21" s="564"/>
      <c r="B21" s="111" t="s">
        <v>193</v>
      </c>
      <c r="C21" s="114"/>
    </row>
    <row r="22" spans="1:3" ht="46.5">
      <c r="A22" s="564"/>
      <c r="B22" s="117" t="s">
        <v>189</v>
      </c>
      <c r="C22" s="113">
        <v>5500000</v>
      </c>
    </row>
    <row r="23" spans="1:3" ht="46.5">
      <c r="A23" s="564"/>
      <c r="B23" s="117" t="s">
        <v>198</v>
      </c>
      <c r="C23" s="113">
        <v>160000</v>
      </c>
    </row>
    <row r="24" ht="15">
      <c r="B24" s="112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D7" sqref="D7:J7"/>
    </sheetView>
  </sheetViews>
  <sheetFormatPr defaultColWidth="9.00390625" defaultRowHeight="12.75"/>
  <cols>
    <col min="1" max="1" width="29.625" style="0" customWidth="1"/>
    <col min="2" max="2" width="12.00390625" style="0" customWidth="1"/>
    <col min="3" max="3" width="13.50390625" style="0" customWidth="1"/>
    <col min="4" max="4" width="16.00390625" style="0" customWidth="1"/>
  </cols>
  <sheetData>
    <row r="1" spans="4:10" ht="12.75">
      <c r="D1" s="535" t="s">
        <v>742</v>
      </c>
      <c r="F1" s="535"/>
      <c r="G1" s="535"/>
      <c r="H1" s="535"/>
      <c r="I1" s="535"/>
      <c r="J1" s="535"/>
    </row>
    <row r="2" spans="4:10" ht="12.75">
      <c r="D2" s="568" t="s">
        <v>804</v>
      </c>
      <c r="E2" s="568"/>
      <c r="F2" s="568"/>
      <c r="G2" s="568"/>
      <c r="H2" s="568"/>
      <c r="I2" s="568"/>
      <c r="J2" s="568"/>
    </row>
    <row r="3" spans="4:10" ht="15" customHeight="1">
      <c r="D3" s="567" t="s">
        <v>743</v>
      </c>
      <c r="E3" s="567"/>
      <c r="F3" s="567"/>
      <c r="G3" s="567"/>
      <c r="H3" s="567"/>
      <c r="I3" s="567"/>
      <c r="J3" s="535"/>
    </row>
    <row r="4" spans="4:10" ht="12.75">
      <c r="D4" s="535" t="s">
        <v>737</v>
      </c>
      <c r="F4" s="535"/>
      <c r="G4" s="535"/>
      <c r="H4" s="535"/>
      <c r="I4" s="535"/>
      <c r="J4" s="535"/>
    </row>
    <row r="5" spans="4:10" ht="12.75">
      <c r="D5" s="535" t="s">
        <v>744</v>
      </c>
      <c r="F5" s="535"/>
      <c r="G5" s="535"/>
      <c r="H5" s="535"/>
      <c r="I5" s="535"/>
      <c r="J5" s="535"/>
    </row>
    <row r="6" spans="4:10" ht="12.75">
      <c r="D6" s="535" t="s">
        <v>800</v>
      </c>
      <c r="F6" s="535"/>
      <c r="G6" s="535"/>
      <c r="H6" s="535"/>
      <c r="I6" s="535"/>
      <c r="J6" s="535"/>
    </row>
    <row r="7" spans="4:10" ht="12.75">
      <c r="D7" s="568" t="s">
        <v>786</v>
      </c>
      <c r="E7" s="568"/>
      <c r="F7" s="568"/>
      <c r="G7" s="568"/>
      <c r="H7" s="568"/>
      <c r="I7" s="568"/>
      <c r="J7" s="568"/>
    </row>
    <row r="8" spans="4:10" ht="12.75">
      <c r="D8" s="26" t="s">
        <v>213</v>
      </c>
      <c r="E8" s="23"/>
      <c r="F8" s="23"/>
      <c r="G8" s="23"/>
      <c r="H8" s="23"/>
      <c r="I8" s="23"/>
      <c r="J8" s="23"/>
    </row>
    <row r="9" spans="4:10" ht="12.75">
      <c r="D9" s="26" t="s">
        <v>787</v>
      </c>
      <c r="E9" s="544"/>
      <c r="F9" s="545"/>
      <c r="G9" s="545"/>
      <c r="H9" s="23"/>
      <c r="I9" s="23"/>
      <c r="J9" s="23"/>
    </row>
    <row r="10" spans="4:10" ht="12.75">
      <c r="D10" s="26" t="s">
        <v>744</v>
      </c>
      <c r="E10" s="544"/>
      <c r="F10" s="545"/>
      <c r="G10" s="545"/>
      <c r="H10" s="23"/>
      <c r="I10" s="23"/>
      <c r="J10" s="23"/>
    </row>
    <row r="11" spans="4:10" ht="12.75">
      <c r="D11" s="26" t="s">
        <v>788</v>
      </c>
      <c r="E11" s="544"/>
      <c r="F11" s="545"/>
      <c r="G11" s="545"/>
      <c r="H11" s="23"/>
      <c r="I11" s="23"/>
      <c r="J11" s="23"/>
    </row>
    <row r="12" spans="4:10" ht="12.75">
      <c r="D12" s="26" t="s">
        <v>797</v>
      </c>
      <c r="E12" s="544"/>
      <c r="F12" s="545"/>
      <c r="G12" s="545"/>
      <c r="H12" s="23"/>
      <c r="I12" s="23"/>
      <c r="J12" s="23"/>
    </row>
    <row r="16" spans="1:9" ht="16.5">
      <c r="A16" s="102" t="s">
        <v>745</v>
      </c>
      <c r="B16" s="102"/>
      <c r="C16" s="102"/>
      <c r="D16" s="102"/>
      <c r="E16" s="102"/>
      <c r="F16" s="102"/>
      <c r="G16" s="102"/>
      <c r="H16" s="102"/>
      <c r="I16" s="102"/>
    </row>
    <row r="17" spans="1:9" ht="16.5">
      <c r="A17" s="102" t="s">
        <v>746</v>
      </c>
      <c r="B17" s="102"/>
      <c r="C17" s="102"/>
      <c r="D17" s="102"/>
      <c r="E17" s="102"/>
      <c r="F17" s="102"/>
      <c r="G17" s="102"/>
      <c r="H17" s="102"/>
      <c r="I17" s="102"/>
    </row>
    <row r="18" spans="1:9" ht="16.5">
      <c r="A18" s="102" t="s">
        <v>782</v>
      </c>
      <c r="B18" s="102"/>
      <c r="C18" s="102"/>
      <c r="D18" s="102"/>
      <c r="E18" s="102"/>
      <c r="F18" s="102"/>
      <c r="G18" s="102"/>
      <c r="H18" s="102"/>
      <c r="I18" s="102"/>
    </row>
    <row r="23" spans="1:5" ht="48" customHeight="1">
      <c r="A23" s="536" t="s">
        <v>48</v>
      </c>
      <c r="B23" s="537" t="s">
        <v>747</v>
      </c>
      <c r="C23" s="537" t="s">
        <v>748</v>
      </c>
      <c r="D23" s="537" t="s">
        <v>749</v>
      </c>
      <c r="E23" s="536" t="s">
        <v>750</v>
      </c>
    </row>
    <row r="24" spans="1:5" ht="16.5">
      <c r="A24" s="424" t="s">
        <v>751</v>
      </c>
      <c r="B24" s="424">
        <v>1</v>
      </c>
      <c r="C24" s="424">
        <v>1435.6</v>
      </c>
      <c r="D24" s="424">
        <v>429.3</v>
      </c>
      <c r="E24" s="424">
        <v>1864.9</v>
      </c>
    </row>
    <row r="25" spans="1:5" ht="19.5" customHeight="1">
      <c r="A25" s="424" t="s">
        <v>752</v>
      </c>
      <c r="B25" s="424">
        <v>5</v>
      </c>
      <c r="C25" s="424">
        <v>2446.8</v>
      </c>
      <c r="D25" s="424">
        <v>733.1</v>
      </c>
      <c r="E25" s="424">
        <v>3179.9</v>
      </c>
    </row>
    <row r="26" spans="1:5" ht="16.5">
      <c r="A26" s="424" t="s">
        <v>750</v>
      </c>
      <c r="B26" s="424">
        <v>6</v>
      </c>
      <c r="C26" s="424">
        <v>3882.4</v>
      </c>
      <c r="D26" s="424">
        <v>1162.4</v>
      </c>
      <c r="E26" s="424">
        <v>5044.8</v>
      </c>
    </row>
  </sheetData>
  <sheetProtection/>
  <mergeCells count="3">
    <mergeCell ref="D3:I3"/>
    <mergeCell ref="D2:J2"/>
    <mergeCell ref="D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User</cp:lastModifiedBy>
  <cp:lastPrinted>2023-10-23T06:45:12Z</cp:lastPrinted>
  <dcterms:created xsi:type="dcterms:W3CDTF">2007-02-13T14:32:46Z</dcterms:created>
  <dcterms:modified xsi:type="dcterms:W3CDTF">2023-10-23T06:45:20Z</dcterms:modified>
  <cp:category/>
  <cp:version/>
  <cp:contentType/>
  <cp:contentStatus/>
</cp:coreProperties>
</file>