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11"/>
  </bookViews>
  <sheets>
    <sheet name="источ. 2024" sheetId="1" r:id="rId1"/>
    <sheet name="источ.2025-2026" sheetId="2" r:id="rId2"/>
    <sheet name="Доходы 2024" sheetId="3" r:id="rId3"/>
    <sheet name="Доходы 2025-2026 " sheetId="4" r:id="rId4"/>
    <sheet name="Ведом. 2024" sheetId="5" r:id="rId5"/>
    <sheet name="Ведом.2025-2026" sheetId="6" r:id="rId6"/>
    <sheet name="Функц.2024" sheetId="7" r:id="rId7"/>
    <sheet name="Функц.2025-2026" sheetId="8" r:id="rId8"/>
    <sheet name="МЦП По ЦСР 2024" sheetId="9" r:id="rId9"/>
    <sheet name="Функц.2014" sheetId="10" state="hidden" r:id="rId10"/>
    <sheet name="Функц. 2015-2016" sheetId="11" state="hidden" r:id="rId11"/>
    <sheet name="МЦП по ЦСР 2025-2026" sheetId="12" r:id="rId12"/>
    <sheet name="кредиты" sheetId="13" state="hidden" r:id="rId13"/>
  </sheets>
  <externalReferences>
    <externalReference r:id="rId16"/>
  </externalReferences>
  <definedNames>
    <definedName name="_xlnm.Print_Area" localSheetId="4">'Ведом. 2024'!$A$1:$I$850</definedName>
    <definedName name="_xlnm.Print_Area" localSheetId="3">'Доходы 2025-2026 '!$A$1:$E$116</definedName>
    <definedName name="_xlnm.Print_Area" localSheetId="0">'источ. 2024'!$A$1:$F$47</definedName>
    <definedName name="_xlnm.Print_Area" localSheetId="8">'МЦП По ЦСР 2024'!$A$1:$D$159</definedName>
    <definedName name="_xlnm.Print_Area" localSheetId="10">'Функц. 2015-2016'!$A$1:$H$69</definedName>
    <definedName name="_xlnm.Print_Area" localSheetId="9">'Функц.2014'!$A$1:$I$68</definedName>
    <definedName name="_xlnm.Print_Area" localSheetId="6">'Функц.2024'!$A$1:$G$63</definedName>
    <definedName name="_xlnm.Print_Area" localSheetId="7">'Функц.2025-2026'!$A$1:$F$63</definedName>
  </definedNames>
  <calcPr fullCalcOnLoad="1"/>
</workbook>
</file>

<file path=xl/sharedStrings.xml><?xml version="1.0" encoding="utf-8"?>
<sst xmlns="http://schemas.openxmlformats.org/spreadsheetml/2006/main" count="8986" uniqueCount="1101">
  <si>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</si>
  <si>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</si>
  <si>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</si>
  <si>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</si>
  <si>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</si>
  <si>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</si>
  <si>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</si>
  <si>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</si>
  <si>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</si>
  <si>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</si>
  <si>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</si>
  <si>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</si>
  <si>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</si>
  <si>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</si>
  <si>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</si>
  <si>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</si>
  <si>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</si>
  <si>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</si>
  <si>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</si>
  <si>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</si>
  <si>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</si>
  <si>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</si>
  <si>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</si>
  <si>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</si>
  <si>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</si>
  <si>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</si>
  <si>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</si>
  <si>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</si>
  <si>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</si>
  <si>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</si>
  <si>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</si>
  <si>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</si>
  <si>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</si>
  <si>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</si>
  <si>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</si>
  <si>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</si>
  <si>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</si>
  <si>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</si>
  <si>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</si>
  <si>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</si>
  <si>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</si>
  <si>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</si>
  <si>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</si>
  <si>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</si>
  <si>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</si>
  <si>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</si>
  <si>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</si>
  <si>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</si>
  <si>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</si>
  <si>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</si>
  <si>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</si>
  <si>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</si>
  <si>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</si>
  <si>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</si>
  <si>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</si>
  <si>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</si>
  <si>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</si>
  <si>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БЕЗВОЗМЕЗДНЫЕ ПОСТУПЛЕНИЯ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</si>
  <si>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</si>
  <si>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</si>
  <si>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</si>
  <si>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</si>
  <si>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</si>
  <si>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</si>
  <si>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</si>
  <si>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</si>
  <si>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</si>
  <si>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</si>
  <si>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</si>
  <si>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</si>
  <si>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</si>
  <si>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</si>
  <si>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</si>
  <si>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</si>
  <si>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</si>
  <si>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</si>
  <si>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</si>
  <si>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</si>
  <si>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</si>
  <si>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</si>
  <si>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</si>
  <si>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</si>
  <si>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</si>
  <si>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</si>
  <si>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</si>
  <si>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</si>
  <si>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</si>
  <si>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</si>
  <si>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</si>
  <si>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</si>
  <si>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</si>
  <si>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</si>
  <si>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</si>
  <si>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</si>
  <si>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</si>
  <si>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</si>
  <si>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</si>
  <si>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</si>
  <si>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</si>
  <si>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</si>
  <si>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</si>
  <si>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</si>
  <si>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</si>
  <si>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</si>
  <si>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</si>
  <si>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</si>
  <si>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</si>
  <si>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</si>
  <si>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</si>
  <si>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</si>
  <si>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</si>
  <si>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</si>
  <si>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</si>
  <si>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</si>
  <si>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</si>
  <si>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</si>
  <si>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</si>
  <si>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</si>
  <si>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</si>
  <si>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</si>
  <si>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</si>
  <si>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</si>
  <si>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</si>
  <si>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</si>
  <si>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</si>
  <si>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</si>
  <si>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</si>
  <si>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</si>
  <si>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</si>
  <si>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</si>
  <si>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</si>
  <si>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</si>
  <si>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</si>
  <si>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</si>
  <si>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</si>
  <si>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</si>
  <si>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</si>
  <si>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</si>
  <si>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</si>
  <si>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</si>
  <si>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</si>
  <si>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</si>
  <si>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</si>
  <si>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</si>
  <si>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</si>
  <si>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</si>
  <si>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</si>
  <si>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</si>
  <si>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</si>
  <si>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</si>
  <si>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</si>
  <si>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</si>
  <si>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</si>
  <si>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</si>
  <si>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</si>
  <si>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</si>
  <si>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</si>
  <si>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</si>
  <si>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</si>
  <si>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</si>
  <si>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</si>
  <si>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</si>
  <si>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</si>
  <si>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</si>
  <si>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</si>
  <si>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</si>
  <si>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</si>
  <si>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</si>
  <si>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</si>
  <si>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</si>
  <si>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</si>
  <si>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</si>
  <si>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</si>
  <si>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</si>
  <si>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</si>
  <si>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</si>
  <si>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</si>
  <si>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</si>
  <si>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</si>
  <si>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</si>
  <si>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</si>
  <si>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</si>
  <si>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</si>
  <si>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</si>
  <si>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</si>
  <si>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</si>
  <si>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</si>
  <si>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</si>
  <si>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</si>
  <si>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</si>
  <si>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</si>
  <si>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</si>
  <si>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</si>
  <si>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</si>
  <si>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</si>
  <si>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</si>
  <si>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</si>
  <si>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</si>
  <si>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</si>
  <si>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</si>
  <si>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</si>
  <si>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</si>
  <si>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</si>
  <si>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</si>
  <si>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</si>
  <si>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</si>
  <si>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</si>
  <si>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</si>
  <si>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</si>
  <si>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</si>
  <si>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</si>
  <si>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</si>
  <si>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</si>
  <si>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</si>
  <si>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</si>
  <si>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</si>
  <si>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</si>
  <si>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</si>
  <si>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</si>
  <si>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</si>
  <si>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</si>
  <si>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</si>
  <si>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</si>
  <si>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</si>
  <si>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</si>
  <si>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</si>
  <si>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</si>
  <si>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</si>
  <si>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</si>
  <si>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</si>
  <si>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</si>
  <si>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</si>
  <si>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</si>
  <si>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</si>
  <si>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</si>
  <si>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</si>
  <si>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</si>
  <si>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</si>
  <si>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</si>
  <si>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</si>
  <si>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</si>
  <si>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</si>
  <si>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</si>
  <si>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</si>
  <si>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</si>
  <si>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</si>
  <si>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</si>
  <si>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</si>
  <si>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</si>
  <si>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</si>
  <si>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</si>
  <si>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</si>
  <si>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</si>
  <si>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</si>
  <si>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</si>
  <si>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</si>
  <si>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</si>
  <si>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</si>
  <si>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</si>
  <si>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</si>
  <si>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</si>
  <si>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</si>
  <si>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</si>
  <si>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</si>
  <si>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</si>
  <si>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</si>
  <si>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</si>
  <si>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</si>
  <si>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</si>
  <si>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</si>
  <si>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</si>
  <si>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</si>
  <si>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</si>
  <si>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</si>
  <si>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</si>
  <si>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</si>
  <si>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</si>
  <si>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</si>
  <si>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</si>
  <si>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</si>
  <si>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</si>
  <si>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</si>
  <si>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</si>
  <si>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</si>
  <si>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</si>
  <si>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</si>
  <si>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</si>
  <si>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</si>
  <si>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</si>
  <si>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</si>
  <si>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</si>
  <si>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</si>
  <si>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</si>
  <si>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</si>
  <si>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</si>
  <si>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</si>
  <si>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</si>
  <si>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</si>
  <si>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</si>
  <si>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</si>
  <si>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</si>
  <si>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</si>
  <si>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</si>
  <si>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</si>
  <si>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</si>
  <si>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</si>
  <si>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</si>
  <si>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</si>
  <si>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</si>
  <si>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</si>
  <si>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</si>
  <si>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</si>
  <si>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</si>
  <si>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</si>
  <si>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</si>
  <si>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</si>
  <si>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</si>
  <si>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</si>
  <si>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</si>
  <si>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</si>
  <si>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</si>
  <si>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</si>
  <si>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</si>
  <si>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</si>
  <si>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</si>
  <si>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</si>
  <si>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</si>
  <si>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</si>
  <si>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</si>
  <si>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</si>
  <si>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</si>
  <si>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</si>
  <si>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</si>
  <si>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</si>
  <si>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</si>
  <si>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</si>
  <si>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</si>
  <si>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</si>
  <si>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</si>
  <si>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</si>
  <si>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</si>
  <si>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</si>
  <si>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</si>
  <si>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</si>
  <si>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</si>
  <si>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</si>
  <si>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</si>
  <si>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</si>
  <si>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</si>
  <si>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</si>
  <si>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</si>
  <si>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</si>
  <si>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</si>
  <si>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</si>
  <si>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</si>
  <si>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</si>
  <si>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</si>
  <si>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</si>
  <si>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</si>
  <si>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</si>
  <si>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</si>
  <si>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</si>
  <si>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</si>
  <si>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</si>
  <si>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</si>
  <si>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</si>
  <si>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</si>
  <si>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</si>
  <si>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</si>
  <si>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</si>
  <si>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</si>
  <si>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</si>
  <si>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</si>
  <si>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</si>
  <si>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</si>
  <si>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</si>
  <si>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</si>
  <si>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</si>
  <si>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</si>
  <si>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</si>
  <si>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</si>
  <si>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</si>
  <si>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</si>
  <si>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</si>
  <si>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</si>
  <si>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</si>
  <si>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</si>
  <si>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</si>
  <si>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</si>
  <si>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</si>
  <si>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</si>
  <si>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</si>
  <si>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</si>
  <si>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</si>
  <si>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</si>
  <si>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</si>
  <si>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</si>
  <si>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</si>
  <si>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</si>
  <si>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</si>
  <si>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</si>
  <si>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</si>
  <si>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</si>
  <si>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</si>
  <si>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</si>
  <si>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</si>
  <si>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</si>
  <si>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</si>
  <si>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</si>
  <si>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</si>
  <si>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</si>
  <si>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</si>
  <si>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</si>
  <si>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</si>
  <si>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</si>
  <si>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</si>
  <si>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</si>
  <si>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</si>
  <si>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</si>
  <si>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</si>
  <si>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</si>
  <si>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</si>
  <si>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</si>
  <si>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</si>
  <si>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</si>
  <si>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</si>
  <si>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</si>
  <si>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</si>
  <si>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</si>
  <si>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</si>
  <si>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</si>
  <si>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</si>
  <si>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</si>
  <si>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</si>
  <si>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</si>
  <si>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</si>
  <si>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</si>
  <si>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</si>
  <si>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</si>
  <si>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</si>
  <si>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</si>
  <si>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</si>
  <si>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</si>
  <si>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</si>
  <si>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</si>
  <si>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</si>
  <si>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</si>
  <si>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</si>
  <si>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</si>
  <si>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</si>
  <si>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</si>
  <si>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</si>
  <si>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</si>
  <si>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</si>
  <si>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</si>
  <si>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</si>
  <si>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</si>
  <si>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</si>
  <si>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</si>
  <si>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</si>
  <si>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</si>
  <si>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</si>
  <si>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</si>
  <si>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</si>
  <si>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</si>
  <si>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</si>
  <si>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</si>
  <si>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</si>
  <si>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</si>
  <si>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</si>
  <si>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</si>
  <si>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</si>
  <si>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</si>
  <si>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</si>
  <si>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</si>
  <si>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</si>
  <si>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</si>
  <si>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</si>
  <si>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</si>
  <si>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</si>
  <si>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</si>
  <si>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</si>
  <si>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</si>
  <si>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</si>
  <si>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</si>
  <si>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</si>
  <si>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</si>
  <si>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</si>
  <si>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</si>
  <si>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</si>
  <si>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</si>
  <si>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</si>
  <si>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</si>
  <si>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</si>
  <si>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</si>
  <si>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</si>
  <si>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</si>
  <si>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</si>
  <si>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</si>
  <si>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</si>
  <si>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</si>
  <si>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</si>
  <si>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</si>
  <si>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</si>
  <si>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</si>
  <si>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</si>
  <si>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</si>
  <si>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</si>
  <si>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</si>
  <si>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</si>
  <si>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</si>
  <si>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</si>
  <si>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</si>
  <si>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</si>
  <si>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</si>
  <si>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</si>
  <si>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</si>
  <si>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</si>
  <si>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</si>
  <si>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</si>
  <si>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</si>
  <si>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</si>
  <si>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</si>
  <si>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</si>
  <si>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</si>
  <si>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</si>
  <si>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</si>
  <si>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</si>
  <si>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</si>
  <si>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</si>
  <si>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</si>
  <si>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</si>
  <si>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</si>
  <si>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</si>
  <si>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</si>
  <si>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</si>
  <si>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</si>
  <si>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</si>
  <si>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</si>
  <si>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</si>
  <si>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</si>
  <si>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</si>
  <si>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</si>
  <si>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</si>
  <si>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</si>
  <si>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</si>
  <si>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</si>
  <si>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</si>
  <si>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</si>
  <si>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</si>
  <si>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</si>
  <si>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</si>
  <si>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</si>
  <si>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</si>
  <si>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</si>
  <si>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</si>
  <si>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</si>
  <si>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</si>
  <si>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</si>
  <si>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</si>
  <si>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</si>
  <si>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</si>
  <si>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</si>
  <si>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</si>
  <si>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</si>
  <si>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</si>
  <si>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</si>
  <si>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</si>
  <si>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</si>
  <si>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</si>
  <si>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</si>
  <si>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</si>
  <si>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</si>
  <si>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</si>
  <si>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</si>
  <si>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</si>
  <si>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</si>
  <si>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</si>
  <si>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</si>
  <si>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</si>
  <si>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</si>
  <si>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</si>
  <si>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</si>
  <si>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</si>
  <si>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</si>
  <si>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</si>
  <si>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</si>
  <si>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</si>
  <si>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</si>
  <si>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</si>
  <si>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</si>
  <si>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</si>
  <si>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</si>
  <si>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</si>
  <si>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</si>
  <si>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</si>
  <si>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</si>
  <si>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</si>
  <si>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</si>
  <si>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</si>
  <si>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</si>
  <si>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</si>
  <si>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</si>
  <si>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</si>
  <si>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</si>
  <si>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</si>
  <si>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</si>
  <si>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</si>
  <si>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</si>
  <si>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</si>
  <si>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</si>
  <si>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</si>
  <si>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</si>
  <si>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</si>
  <si>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</si>
  <si>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</si>
  <si>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</si>
  <si>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</si>
  <si>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</si>
  <si>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</si>
  <si>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</si>
  <si>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</si>
  <si>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</si>
  <si>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</si>
  <si>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</si>
  <si>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</si>
  <si>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</si>
  <si>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</si>
  <si>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</si>
  <si>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</si>
  <si>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</si>
  <si>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</si>
  <si>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</si>
  <si>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</si>
  <si>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</si>
  <si>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</si>
  <si>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</si>
  <si>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</si>
  <si>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</si>
  <si>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</si>
  <si>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</si>
  <si>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</si>
  <si>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</si>
  <si>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</si>
  <si>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</si>
  <si>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</si>
  <si>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</si>
  <si>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</si>
  <si>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</si>
  <si>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</si>
  <si>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</si>
  <si>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</si>
  <si>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</si>
  <si>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</si>
  <si>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</si>
  <si>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</si>
  <si>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</si>
  <si>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</si>
  <si>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</si>
  <si>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</si>
  <si>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</si>
  <si>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</si>
  <si>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</si>
  <si>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</si>
  <si>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</si>
  <si>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</si>
  <si>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</si>
  <si>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</si>
  <si>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</si>
  <si>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</si>
  <si>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</si>
  <si>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</si>
  <si>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</si>
  <si>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</si>
  <si>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</si>
  <si>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</si>
  <si>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</si>
  <si>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</si>
  <si>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</si>
  <si>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</si>
  <si>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</si>
  <si>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</si>
  <si>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</si>
  <si>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</si>
  <si>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</si>
  <si>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</si>
  <si>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</si>
  <si>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</si>
  <si>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</si>
  <si>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</si>
  <si>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</si>
  <si>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</si>
  <si>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</si>
  <si>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</si>
  <si>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</si>
  <si>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</si>
  <si>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</si>
  <si>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</si>
  <si>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</si>
  <si>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</si>
  <si>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</si>
  <si>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</si>
  <si>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</si>
  <si>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</si>
  <si>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</si>
  <si>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</si>
  <si>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</si>
  <si>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</si>
  <si>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</si>
  <si>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</si>
  <si>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</si>
  <si>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</si>
  <si>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</si>
  <si>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</si>
  <si>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</si>
  <si>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</si>
  <si>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</si>
  <si>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</si>
  <si>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</si>
  <si>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</si>
  <si>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</si>
  <si>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</si>
  <si>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</si>
  <si>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</si>
  <si>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</si>
  <si>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</si>
  <si>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</si>
  <si>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</si>
  <si>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</si>
  <si>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</si>
  <si>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</si>
  <si>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</si>
  <si>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</si>
  <si>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</si>
  <si>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</si>
  <si>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</si>
  <si>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</si>
  <si>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</si>
  <si>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</si>
  <si>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</si>
  <si>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</si>
  <si>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</si>
  <si>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</si>
  <si>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</si>
  <si>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</si>
  <si>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</si>
  <si>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</si>
  <si>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</si>
  <si>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</si>
  <si>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</si>
  <si>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</si>
  <si>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</si>
  <si>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</si>
  <si>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</si>
  <si>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</si>
  <si>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</si>
  <si>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</si>
  <si>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</si>
  <si>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</si>
  <si>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</si>
  <si>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</si>
  <si>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</si>
  <si>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</si>
  <si>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</si>
  <si>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Усть-Абаканского района Республики Хакасия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</si>
  <si>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</si>
  <si>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</si>
  <si>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</si>
  <si>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</si>
  <si>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</si>
  <si>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</si>
  <si>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</si>
  <si>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</si>
  <si>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</si>
  <si>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</si>
  <si>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</si>
  <si>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</si>
  <si>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</si>
  <si>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</si>
  <si>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</si>
  <si>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</si>
  <si>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</si>
  <si>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</si>
  <si>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</si>
  <si>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</si>
  <si>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</si>
  <si>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</si>
  <si>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</si>
  <si>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</si>
  <si>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</si>
  <si>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</si>
  <si>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</si>
  <si>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</si>
  <si>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</si>
  <si>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</si>
  <si>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</si>
  <si>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</si>
  <si>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</si>
  <si>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</si>
  <si>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</si>
  <si>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</si>
  <si>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</si>
  <si>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</si>
  <si>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</si>
  <si>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</si>
  <si>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</si>
  <si>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</si>
  <si>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</si>
  <si>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</si>
  <si>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</si>
  <si>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</si>
  <si>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</si>
  <si>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</si>
  <si>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</si>
  <si>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</si>
  <si>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</si>
  <si>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</si>
  <si>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</si>
  <si>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</si>
  <si>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</si>
  <si>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</si>
  <si>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</si>
  <si>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</si>
  <si>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</si>
  <si>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</si>
  <si>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</si>
  <si>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</si>
  <si>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</si>
  <si>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</si>
  <si>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</si>
  <si>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</si>
  <si>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</si>
  <si>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</si>
  <si>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</si>
  <si>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</si>
  <si>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</si>
  <si>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</si>
  <si>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</si>
  <si>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</si>
  <si>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</si>
  <si>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</si>
  <si>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 xml:space="preserve">муниципального образования  Калининский сельсовет Усть-Абаканского района </t>
  </si>
  <si>
    <t>Приложение 5</t>
  </si>
  <si>
    <t>Приложение 4</t>
  </si>
  <si>
    <t>Приложение 2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</si>
  <si>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</si>
  <si>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</si>
  <si>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</si>
  <si>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</si>
  <si>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</si>
  <si>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</si>
  <si>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Условно утверждаемые расходы</t>
  </si>
  <si>
    <t>Условно утвердаемые расходы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</si>
  <si>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</si>
  <si>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</si>
  <si>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</si>
  <si>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</si>
  <si>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</si>
  <si>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</si>
  <si>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</si>
  <si>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</si>
  <si>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</si>
  <si>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</si>
  <si>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</si>
  <si>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</si>
  <si>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</si>
  <si>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</si>
  <si>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</si>
  <si>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</si>
  <si>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</si>
  <si>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Сумма                           на 2021 год</t>
  </si>
  <si>
    <t>70300 22290</t>
  </si>
  <si>
    <t>Защита населения Калининского сельсовета от чрезвычайных ситуаций, пожарной безопасности и безопасности на водных объектах</t>
  </si>
  <si>
    <t>Обеспечение сохранности существующей сети автомобильных дорог общего пользования местного значения</t>
  </si>
  <si>
    <t>Профилактика безнадзорности и правонарушений несовершеннолетних</t>
  </si>
  <si>
    <t>70700 22270</t>
  </si>
  <si>
    <t>Организация уличного освещения населенных пунктов муниципальных образований поселений</t>
  </si>
  <si>
    <t>Организация и содержанию мест захоронений поселений</t>
  </si>
  <si>
    <t>70700 22540</t>
  </si>
  <si>
    <t>70700 22570</t>
  </si>
  <si>
    <t>70700 22580</t>
  </si>
  <si>
    <t>70700 22030</t>
  </si>
  <si>
    <t>70700 00980</t>
  </si>
  <si>
    <t>Социальные выплаты гражданам</t>
  </si>
  <si>
    <t>70700 22070</t>
  </si>
  <si>
    <t>70700 14910</t>
  </si>
  <si>
    <t xml:space="preserve">Пособия,компенсации и иные социальные выплаты гражданам, кроме публично-нормативных обязательств 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</si>
  <si>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</si>
  <si>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</si>
  <si>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70700 70270</t>
  </si>
  <si>
    <t>70700 22010</t>
  </si>
  <si>
    <t>110</t>
  </si>
  <si>
    <t>310</t>
  </si>
  <si>
    <t>870</t>
  </si>
  <si>
    <t>70700 22080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</si>
  <si>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</si>
  <si>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Обучение руководителей и специалистов учреждений на курсах повышения квалификации</t>
  </si>
  <si>
    <t>Повышение квалификации и переподготовка сотрудников</t>
  </si>
  <si>
    <t>Обеспечение  деятельности подведомственных учреждений (хозяйственная группа)</t>
  </si>
  <si>
    <t>Благоустройство и обеспечение санитарного состояния территорий поселения</t>
  </si>
  <si>
    <t>707000 22580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</si>
  <si>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</si>
  <si>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</si>
  <si>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</si>
  <si>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</si>
  <si>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</si>
  <si>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</si>
  <si>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</si>
  <si>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</si>
  <si>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</si>
  <si>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</si>
  <si>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</si>
  <si>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</si>
  <si>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</si>
  <si>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</si>
  <si>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</si>
  <si>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</si>
  <si>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</si>
  <si>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</si>
  <si>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</si>
  <si>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</si>
  <si>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</si>
  <si>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</si>
  <si>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</si>
  <si>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</si>
  <si>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</si>
  <si>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</si>
  <si>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</si>
  <si>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</si>
  <si>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</si>
  <si>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</si>
  <si>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</si>
  <si>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</si>
  <si>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</si>
  <si>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</si>
  <si>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</si>
  <si>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</si>
  <si>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</si>
  <si>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</si>
  <si>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</si>
  <si>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Администрация Калининского сельсовета Усть-Абаканского района Республики Хакасия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</si>
  <si>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</si>
  <si>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</si>
  <si>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</si>
  <si>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</si>
  <si>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</si>
  <si>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</si>
  <si>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</si>
  <si>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</si>
  <si>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</si>
  <si>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"Дорожное хозяйство»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</si>
  <si>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</si>
  <si>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</si>
  <si>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</si>
  <si>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</si>
  <si>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</si>
  <si>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</si>
  <si>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</si>
  <si>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</si>
  <si>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</si>
  <si>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</si>
  <si>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</si>
  <si>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</si>
  <si>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</si>
  <si>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</si>
  <si>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</si>
  <si>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</si>
  <si>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</si>
  <si>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</si>
  <si>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</si>
  <si>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</si>
  <si>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</si>
  <si>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</si>
  <si>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</si>
  <si>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</si>
  <si>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</si>
  <si>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</si>
  <si>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</si>
  <si>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</si>
  <si>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Программа «Комплексное развитие сельской территории Калининского сельсовета»</t>
  </si>
  <si>
    <t>400</t>
  </si>
  <si>
    <t>55100 00000</t>
  </si>
  <si>
    <t>всего</t>
  </si>
  <si>
    <t>Капитальные вложенияв объекты государственной (муниципальной) собственности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</si>
  <si>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</si>
  <si>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</si>
  <si>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</si>
  <si>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</si>
  <si>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</si>
  <si>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</si>
  <si>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</si>
  <si>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</si>
  <si>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</si>
  <si>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</si>
  <si>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</si>
  <si>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</si>
  <si>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59103 L5768</t>
  </si>
  <si>
    <t>59100 00000</t>
  </si>
  <si>
    <t>59101 22500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</si>
  <si>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</si>
  <si>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</si>
  <si>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</si>
  <si>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</si>
  <si>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</si>
  <si>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</si>
  <si>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Сумма                           на 2024 год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</si>
  <si>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</si>
  <si>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</si>
  <si>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 xml:space="preserve">Муниципальная программа </t>
  </si>
  <si>
    <t>Сумма на 2024 год</t>
  </si>
  <si>
    <t>Субсидии бюджетам сельских поселений на развитие транспортной инфраструктуры на сельских территориях</t>
  </si>
  <si>
    <t xml:space="preserve">Субсидии бюджетам сельских поселений на развитие транспортной инфраструктуры </t>
  </si>
  <si>
    <t xml:space="preserve">004 2 02 25372 10 0000 150 </t>
  </si>
  <si>
    <t xml:space="preserve">004 2 02 25372 00 0000 150 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</si>
  <si>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</si>
  <si>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</si>
  <si>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</si>
  <si>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</si>
  <si>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</si>
  <si>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Приложение  5</t>
  </si>
  <si>
    <t>Приложение  6</t>
  </si>
  <si>
    <t>Приложение 7</t>
  </si>
  <si>
    <t>Приложение 8</t>
  </si>
  <si>
    <t>Бюджетные инвестиции в объекты капитального строительства государственной (муниципальной) собственности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</si>
  <si>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</si>
  <si>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</si>
  <si>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</si>
  <si>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Сумма на 2025 год</t>
  </si>
  <si>
    <t>Сумма                           на 2025 год</t>
  </si>
  <si>
    <t>59102 22122</t>
  </si>
  <si>
    <t>2025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</si>
  <si>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</si>
  <si>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</si>
  <si>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</si>
  <si>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</si>
  <si>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</si>
  <si>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</si>
  <si>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</si>
  <si>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</si>
  <si>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</si>
  <si>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</si>
  <si>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</si>
  <si>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</si>
  <si>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</si>
  <si>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</si>
  <si>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</si>
  <si>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</si>
  <si>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</si>
  <si>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</si>
  <si>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</si>
  <si>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52001 R3720</t>
  </si>
  <si>
    <t>Мероприятия на развитие транспортной структуры на сельских территориях (в  том числе софинансирование с республиканским бюджетом)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</si>
  <si>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</si>
  <si>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</si>
  <si>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</si>
  <si>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</si>
  <si>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</si>
  <si>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</si>
  <si>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Проекту Решения Совета депутатов Калининского сельсовета</t>
  </si>
  <si>
    <t>на 2024 год и плановый период 2025 и 2026 годов"</t>
  </si>
  <si>
    <t>от _________2023 г. № ___</t>
  </si>
  <si>
    <t>от __________2023 г. № ____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</si>
  <si>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2024 год</t>
  </si>
  <si>
    <t xml:space="preserve">         Источники финансирования  дефицита бюджета муниципального образования                                                                                                                                           Калининский сельсовет Усть-Абаканского района Республики Хакасия на плановый период 2025 и 2026 годов</t>
  </si>
  <si>
    <t>Сумма на 2026 год</t>
  </si>
  <si>
    <t xml:space="preserve">                                                                                             к Проекту Решения Совета депутатов </t>
  </si>
  <si>
    <t xml:space="preserve">                                                                                             на 2024 год и плановый период 2025 и 2026 годов",</t>
  </si>
  <si>
    <t xml:space="preserve">                                                                                             от  ___________2023 г. № _____</t>
  </si>
  <si>
    <t>по группам,  подгруппам и статьям кодов классификации доходов на 2024 год</t>
  </si>
  <si>
    <t xml:space="preserve">000 1 03 02261 01 0000 110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</si>
  <si>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</si>
  <si>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________2023 г. № ___-</t>
  </si>
  <si>
    <t>по группам,  подгруппам и статьям кодов классификации доходов на плановый период 2025 и 2026 годов</t>
  </si>
  <si>
    <t>Сумма                           на 2026 год</t>
  </si>
  <si>
    <t xml:space="preserve">на  2024 год </t>
  </si>
  <si>
    <t>к Проекту  Решения Совета депутатов Калининского сельсовета</t>
  </si>
  <si>
    <t>от  ________2023 г. № 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</si>
  <si>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</si>
  <si>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</si>
  <si>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</si>
  <si>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</si>
  <si>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</si>
  <si>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</si>
  <si>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2026</t>
  </si>
  <si>
    <t>без целевых: пожарка, интернет,протокол,льготы</t>
  </si>
  <si>
    <t>72,266,1,22,19,9</t>
  </si>
  <si>
    <t>от ____________2023 г.  № _____</t>
  </si>
  <si>
    <t xml:space="preserve">на  плановый период 2025 и 2026 годов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</si>
  <si>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2024 год</t>
  </si>
  <si>
    <t xml:space="preserve"> на 2024 год и плановый период 2025 и 2026 годов",</t>
  </si>
  <si>
    <t>от ________2023 г. № _____</t>
  </si>
  <si>
    <t>Распределение бюджетных ассигнований по разделам, подразделам классификации расходов  бюджета  муниципального образования                                             Калининский сельсовет Усть-Абаканского района Республики Хакасия на плановый период 2025 и 2026 годов</t>
  </si>
  <si>
    <t>от __________2023 г. № _____</t>
  </si>
  <si>
    <t>от _________2023 г. № _____</t>
  </si>
  <si>
    <t>муниципального образования  Калининский сельсовет Усть-Абаканского района Республики Хакасия на 2024 год</t>
  </si>
  <si>
    <t>Сумма  на 2024 год</t>
  </si>
  <si>
    <t xml:space="preserve">от ____________2023 г. № _____ </t>
  </si>
  <si>
    <t xml:space="preserve">                                                                                    Республики Хакасия на плановый период 2025 и 2026 годов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</si>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</sst>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8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6" fillId="0" borderId="1">
      <alignment horizontal="left" wrapText="1" indent="1"/>
      <protection/>
    </xf>
    <xf numFmtId="0" fontId="61" fillId="0" borderId="2">
      <alignment horizontal="left" wrapText="1" indent="2"/>
      <protection/>
    </xf>
    <xf numFmtId="49" fontId="26" fillId="0" borderId="3">
      <alignment horizontal="center" shrinkToFit="1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4" applyNumberFormat="0" applyAlignment="0" applyProtection="0"/>
    <xf numFmtId="0" fontId="63" fillId="27" borderId="5" applyNumberFormat="0" applyAlignment="0" applyProtection="0"/>
    <xf numFmtId="0" fontId="64" fillId="27" borderId="4" applyNumberFormat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8" borderId="10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0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59" applyFont="1" applyBorder="1" applyAlignment="1">
      <alignment vertical="top" wrapText="1"/>
      <protection/>
    </xf>
    <xf numFmtId="0" fontId="12" fillId="0" borderId="17" xfId="66" applyFont="1" applyBorder="1" applyAlignment="1">
      <alignment wrapText="1"/>
      <protection/>
    </xf>
    <xf numFmtId="0" fontId="12" fillId="0" borderId="17" xfId="68" applyFont="1" applyBorder="1" applyAlignment="1">
      <alignment wrapText="1"/>
      <protection/>
    </xf>
    <xf numFmtId="0" fontId="12" fillId="0" borderId="19" xfId="61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/>
    </xf>
    <xf numFmtId="4" fontId="16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vertical="top" wrapText="1"/>
    </xf>
    <xf numFmtId="49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49" fontId="17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9" fontId="15" fillId="34" borderId="27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vertical="top" wrapText="1"/>
    </xf>
    <xf numFmtId="0" fontId="17" fillId="36" borderId="32" xfId="0" applyFont="1" applyFill="1" applyBorder="1" applyAlignment="1">
      <alignment horizontal="center" vertical="center" wrapText="1"/>
    </xf>
    <xf numFmtId="49" fontId="16" fillId="36" borderId="33" xfId="0" applyNumberFormat="1" applyFont="1" applyFill="1" applyBorder="1" applyAlignment="1">
      <alignment horizontal="center" vertical="center" wrapText="1"/>
    </xf>
    <xf numFmtId="4" fontId="15" fillId="36" borderId="34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top" wrapText="1"/>
    </xf>
    <xf numFmtId="0" fontId="18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vertical="center" wrapText="1"/>
    </xf>
    <xf numFmtId="0" fontId="15" fillId="36" borderId="33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9" fontId="15" fillId="38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6" xfId="59" applyFont="1" applyBorder="1" applyAlignment="1">
      <alignment horizontal="left" vertical="center" wrapText="1"/>
      <protection/>
    </xf>
    <xf numFmtId="49" fontId="12" fillId="0" borderId="16" xfId="67" applyNumberFormat="1" applyFont="1" applyBorder="1" applyAlignment="1">
      <alignment horizontal="left" vertical="center"/>
      <protection/>
    </xf>
    <xf numFmtId="49" fontId="12" fillId="0" borderId="16" xfId="69" applyNumberFormat="1" applyFont="1" applyBorder="1" applyAlignment="1">
      <alignment horizontal="left" vertical="center"/>
      <protection/>
    </xf>
    <xf numFmtId="0" fontId="7" fillId="0" borderId="39" xfId="59" applyFont="1" applyBorder="1" applyAlignment="1">
      <alignment horizontal="left" vertical="center" wrapText="1"/>
      <protection/>
    </xf>
    <xf numFmtId="49" fontId="16" fillId="38" borderId="20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8" fillId="38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2" xfId="0" applyFont="1" applyBorder="1" applyAlignment="1">
      <alignment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20" xfId="0" applyFont="1" applyFill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19" fillId="36" borderId="3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6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20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4" xfId="0" applyNumberFormat="1" applyFont="1" applyBorder="1" applyAlignment="1">
      <alignment wrapText="1"/>
    </xf>
    <xf numFmtId="4" fontId="5" fillId="0" borderId="45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 wrapText="1"/>
    </xf>
    <xf numFmtId="0" fontId="16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wrapText="1"/>
    </xf>
    <xf numFmtId="0" fontId="17" fillId="33" borderId="20" xfId="0" applyFont="1" applyFill="1" applyBorder="1" applyAlignment="1">
      <alignment horizontal="left" vertical="top" wrapText="1"/>
    </xf>
    <xf numFmtId="4" fontId="15" fillId="33" borderId="2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79" fillId="0" borderId="14" xfId="0" applyFont="1" applyBorder="1" applyAlignment="1">
      <alignment wrapText="1"/>
    </xf>
    <xf numFmtId="0" fontId="79" fillId="0" borderId="14" xfId="0" applyFont="1" applyBorder="1" applyAlignment="1">
      <alignment/>
    </xf>
    <xf numFmtId="0" fontId="79" fillId="0" borderId="42" xfId="0" applyFont="1" applyBorder="1" applyAlignment="1">
      <alignment/>
    </xf>
    <xf numFmtId="0" fontId="16" fillId="0" borderId="25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80" fillId="0" borderId="25" xfId="0" applyFont="1" applyBorder="1" applyAlignment="1">
      <alignment vertical="top" wrapText="1"/>
    </xf>
    <xf numFmtId="0" fontId="80" fillId="0" borderId="35" xfId="0" applyFont="1" applyBorder="1" applyAlignment="1">
      <alignment horizontal="center" vertical="center" wrapText="1"/>
    </xf>
    <xf numFmtId="49" fontId="80" fillId="0" borderId="23" xfId="0" applyNumberFormat="1" applyFont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vertical="top" wrapText="1"/>
    </xf>
    <xf numFmtId="0" fontId="79" fillId="0" borderId="14" xfId="0" applyFont="1" applyFill="1" applyBorder="1" applyAlignment="1">
      <alignment wrapText="1"/>
    </xf>
    <xf numFmtId="0" fontId="15" fillId="0" borderId="23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wrapText="1"/>
    </xf>
    <xf numFmtId="49" fontId="15" fillId="0" borderId="20" xfId="0" applyNumberFormat="1" applyFont="1" applyFill="1" applyBorder="1" applyAlignment="1">
      <alignment horizontal="left" vertical="center" wrapText="1"/>
    </xf>
    <xf numFmtId="2" fontId="15" fillId="35" borderId="31" xfId="0" applyNumberFormat="1" applyFont="1" applyFill="1" applyBorder="1" applyAlignment="1">
      <alignment horizontal="center" vertical="center" wrapText="1"/>
    </xf>
    <xf numFmtId="2" fontId="15" fillId="35" borderId="33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4" xfId="0" applyFont="1" applyBorder="1" applyAlignment="1">
      <alignment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79" fillId="0" borderId="25" xfId="0" applyFont="1" applyBorder="1" applyAlignment="1">
      <alignment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2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8" fillId="0" borderId="38" xfId="0" applyFont="1" applyBorder="1" applyAlignment="1">
      <alignment wrapText="1"/>
    </xf>
    <xf numFmtId="0" fontId="18" fillId="34" borderId="16" xfId="0" applyFont="1" applyFill="1" applyBorder="1" applyAlignment="1">
      <alignment vertical="top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34" borderId="20" xfId="0" applyFont="1" applyFill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5" fillId="34" borderId="14" xfId="0" applyFont="1" applyFill="1" applyBorder="1" applyAlignment="1">
      <alignment wrapText="1"/>
    </xf>
    <xf numFmtId="0" fontId="15" fillId="0" borderId="14" xfId="0" applyFont="1" applyBorder="1" applyAlignment="1">
      <alignment vertical="center"/>
    </xf>
    <xf numFmtId="4" fontId="15" fillId="0" borderId="21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0" fontId="17" fillId="34" borderId="14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vertical="top" wrapText="1"/>
    </xf>
    <xf numFmtId="0" fontId="81" fillId="0" borderId="14" xfId="0" applyFont="1" applyBorder="1" applyAlignment="1">
      <alignment vertical="top" wrapText="1"/>
    </xf>
    <xf numFmtId="0" fontId="16" fillId="0" borderId="14" xfId="0" applyFont="1" applyBorder="1" applyAlignment="1">
      <alignment/>
    </xf>
    <xf numFmtId="4" fontId="15" fillId="0" borderId="24" xfId="0" applyNumberFormat="1" applyFont="1" applyBorder="1" applyAlignment="1">
      <alignment horizontal="center" wrapText="1"/>
    </xf>
    <xf numFmtId="0" fontId="15" fillId="34" borderId="14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left" wrapText="1"/>
    </xf>
    <xf numFmtId="0" fontId="18" fillId="34" borderId="38" xfId="0" applyFont="1" applyFill="1" applyBorder="1" applyAlignment="1">
      <alignment vertical="top" wrapText="1"/>
    </xf>
    <xf numFmtId="0" fontId="15" fillId="34" borderId="42" xfId="0" applyFont="1" applyFill="1" applyBorder="1" applyAlignment="1">
      <alignment wrapText="1"/>
    </xf>
    <xf numFmtId="0" fontId="15" fillId="34" borderId="42" xfId="0" applyFont="1" applyFill="1" applyBorder="1" applyAlignment="1">
      <alignment horizontal="left" wrapText="1"/>
    </xf>
    <xf numFmtId="0" fontId="16" fillId="34" borderId="25" xfId="0" applyFont="1" applyFill="1" applyBorder="1" applyAlignment="1">
      <alignment wrapText="1"/>
    </xf>
    <xf numFmtId="0" fontId="81" fillId="0" borderId="14" xfId="58" applyFont="1" applyBorder="1" applyAlignment="1">
      <alignment vertical="top" wrapText="1"/>
      <protection/>
    </xf>
    <xf numFmtId="0" fontId="18" fillId="0" borderId="14" xfId="58" applyFont="1" applyFill="1" applyBorder="1" applyAlignment="1">
      <alignment vertical="top" wrapText="1"/>
      <protection/>
    </xf>
    <xf numFmtId="0" fontId="18" fillId="0" borderId="14" xfId="58" applyFont="1" applyBorder="1" applyAlignment="1">
      <alignment vertical="top" wrapText="1"/>
      <protection/>
    </xf>
    <xf numFmtId="0" fontId="82" fillId="0" borderId="14" xfId="0" applyFont="1" applyBorder="1" applyAlignment="1">
      <alignment vertical="top" wrapText="1"/>
    </xf>
    <xf numFmtId="0" fontId="17" fillId="34" borderId="14" xfId="0" applyFont="1" applyFill="1" applyBorder="1" applyAlignment="1">
      <alignment wrapText="1"/>
    </xf>
    <xf numFmtId="0" fontId="17" fillId="34" borderId="38" xfId="0" applyFont="1" applyFill="1" applyBorder="1" applyAlignment="1">
      <alignment wrapText="1"/>
    </xf>
    <xf numFmtId="0" fontId="15" fillId="34" borderId="27" xfId="0" applyFont="1" applyFill="1" applyBorder="1" applyAlignment="1">
      <alignment wrapText="1"/>
    </xf>
    <xf numFmtId="0" fontId="79" fillId="0" borderId="35" xfId="0" applyFont="1" applyBorder="1" applyAlignment="1">
      <alignment horizontal="center" vertical="center" wrapText="1"/>
    </xf>
    <xf numFmtId="49" fontId="79" fillId="0" borderId="23" xfId="0" applyNumberFormat="1" applyFont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6" fillId="34" borderId="16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6" xfId="0" applyFont="1" applyFill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7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2" fontId="16" fillId="0" borderId="42" xfId="0" applyNumberFormat="1" applyFont="1" applyBorder="1" applyAlignment="1">
      <alignment wrapText="1"/>
    </xf>
    <xf numFmtId="0" fontId="18" fillId="38" borderId="14" xfId="0" applyFont="1" applyFill="1" applyBorder="1" applyAlignment="1">
      <alignment vertical="top"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2" xfId="0" applyFont="1" applyBorder="1" applyAlignment="1">
      <alignment vertical="center"/>
    </xf>
    <xf numFmtId="0" fontId="79" fillId="0" borderId="25" xfId="0" applyFont="1" applyBorder="1" applyAlignment="1">
      <alignment vertical="top" wrapText="1"/>
    </xf>
    <xf numFmtId="49" fontId="16" fillId="0" borderId="44" xfId="0" applyNumberFormat="1" applyFont="1" applyFill="1" applyBorder="1" applyAlignment="1">
      <alignment horizontal="left" wrapText="1"/>
    </xf>
    <xf numFmtId="0" fontId="15" fillId="34" borderId="16" xfId="0" applyFont="1" applyFill="1" applyBorder="1" applyAlignment="1">
      <alignment wrapText="1"/>
    </xf>
    <xf numFmtId="0" fontId="16" fillId="0" borderId="16" xfId="0" applyFont="1" applyFill="1" applyBorder="1" applyAlignment="1">
      <alignment/>
    </xf>
    <xf numFmtId="0" fontId="15" fillId="34" borderId="16" xfId="0" applyFont="1" applyFill="1" applyBorder="1" applyAlignment="1">
      <alignment horizontal="left" wrapText="1"/>
    </xf>
    <xf numFmtId="49" fontId="16" fillId="0" borderId="44" xfId="0" applyNumberFormat="1" applyFont="1" applyBorder="1" applyAlignment="1">
      <alignment horizontal="left" wrapText="1"/>
    </xf>
    <xf numFmtId="4" fontId="15" fillId="39" borderId="3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vertical="top" wrapText="1"/>
    </xf>
    <xf numFmtId="49" fontId="15" fillId="39" borderId="36" xfId="0" applyNumberFormat="1" applyFont="1" applyFill="1" applyBorder="1" applyAlignment="1">
      <alignment horizontal="center"/>
    </xf>
    <xf numFmtId="0" fontId="16" fillId="39" borderId="20" xfId="0" applyFont="1" applyFill="1" applyBorder="1" applyAlignment="1">
      <alignment horizontal="center"/>
    </xf>
    <xf numFmtId="4" fontId="15" fillId="39" borderId="36" xfId="0" applyNumberFormat="1" applyFont="1" applyFill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9" borderId="21" xfId="0" applyNumberFormat="1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 wrapText="1"/>
    </xf>
    <xf numFmtId="49" fontId="15" fillId="40" borderId="30" xfId="0" applyNumberFormat="1" applyFont="1" applyFill="1" applyBorder="1" applyAlignment="1">
      <alignment horizontal="center" wrapText="1"/>
    </xf>
    <xf numFmtId="0" fontId="15" fillId="40" borderId="30" xfId="0" applyFont="1" applyFill="1" applyBorder="1" applyAlignment="1">
      <alignment horizontal="center" wrapText="1"/>
    </xf>
    <xf numFmtId="0" fontId="15" fillId="39" borderId="31" xfId="0" applyFont="1" applyFill="1" applyBorder="1" applyAlignment="1">
      <alignment wrapText="1"/>
    </xf>
    <xf numFmtId="49" fontId="16" fillId="39" borderId="33" xfId="0" applyNumberFormat="1" applyFont="1" applyFill="1" applyBorder="1" applyAlignment="1">
      <alignment horizontal="center" wrapText="1"/>
    </xf>
    <xf numFmtId="0" fontId="16" fillId="39" borderId="33" xfId="0" applyFont="1" applyFill="1" applyBorder="1" applyAlignment="1">
      <alignment horizontal="center" wrapText="1"/>
    </xf>
    <xf numFmtId="4" fontId="15" fillId="39" borderId="34" xfId="0" applyNumberFormat="1" applyFont="1" applyFill="1" applyBorder="1" applyAlignment="1">
      <alignment horizontal="center" wrapText="1"/>
    </xf>
    <xf numFmtId="4" fontId="15" fillId="39" borderId="32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8" xfId="0" applyFont="1" applyBorder="1" applyAlignment="1">
      <alignment vertical="top" wrapText="1"/>
    </xf>
    <xf numFmtId="4" fontId="16" fillId="0" borderId="37" xfId="0" applyNumberFormat="1" applyFont="1" applyBorder="1" applyAlignment="1">
      <alignment horizontal="center"/>
    </xf>
    <xf numFmtId="0" fontId="15" fillId="39" borderId="31" xfId="0" applyFont="1" applyFill="1" applyBorder="1" applyAlignment="1">
      <alignment/>
    </xf>
    <xf numFmtId="49" fontId="15" fillId="39" borderId="33" xfId="0" applyNumberFormat="1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4" fontId="15" fillId="39" borderId="34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1" borderId="2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43" xfId="0" applyFont="1" applyFill="1" applyBorder="1" applyAlignment="1">
      <alignment vertical="center" wrapText="1"/>
    </xf>
    <xf numFmtId="0" fontId="17" fillId="19" borderId="14" xfId="0" applyFont="1" applyFill="1" applyBorder="1" applyAlignment="1">
      <alignment vertical="top" wrapText="1"/>
    </xf>
    <xf numFmtId="49" fontId="15" fillId="19" borderId="36" xfId="0" applyNumberFormat="1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vertical="top"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3" xfId="0" applyNumberFormat="1" applyFont="1" applyFill="1" applyBorder="1" applyAlignment="1">
      <alignment horizontal="center" vertical="center" wrapText="1"/>
    </xf>
    <xf numFmtId="49" fontId="15" fillId="19" borderId="23" xfId="0" applyNumberFormat="1" applyFont="1" applyFill="1" applyBorder="1" applyAlignment="1">
      <alignment horizontal="center" vertical="center" wrapText="1"/>
    </xf>
    <xf numFmtId="4" fontId="15" fillId="19" borderId="24" xfId="0" applyNumberFormat="1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/>
    </xf>
    <xf numFmtId="4" fontId="15" fillId="19" borderId="21" xfId="0" applyNumberFormat="1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 wrapText="1"/>
    </xf>
    <xf numFmtId="0" fontId="79" fillId="19" borderId="14" xfId="0" applyFont="1" applyFill="1" applyBorder="1" applyAlignment="1">
      <alignment wrapText="1"/>
    </xf>
    <xf numFmtId="0" fontId="18" fillId="19" borderId="36" xfId="0" applyFont="1" applyFill="1" applyBorder="1" applyAlignment="1">
      <alignment horizontal="center" vertical="center" wrapText="1"/>
    </xf>
    <xf numFmtId="49" fontId="18" fillId="19" borderId="23" xfId="0" applyNumberFormat="1" applyFont="1" applyFill="1" applyBorder="1" applyAlignment="1">
      <alignment horizontal="center" vertical="center" wrapText="1"/>
    </xf>
    <xf numFmtId="49" fontId="16" fillId="19" borderId="23" xfId="0" applyNumberFormat="1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" fontId="16" fillId="19" borderId="24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vertical="top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0" fontId="15" fillId="42" borderId="25" xfId="0" applyFont="1" applyFill="1" applyBorder="1" applyAlignment="1">
      <alignment wrapText="1"/>
    </xf>
    <xf numFmtId="0" fontId="17" fillId="42" borderId="36" xfId="0" applyFont="1" applyFill="1" applyBorder="1" applyAlignment="1">
      <alignment horizontal="center" vertical="center" wrapText="1"/>
    </xf>
    <xf numFmtId="49" fontId="15" fillId="42" borderId="23" xfId="0" applyNumberFormat="1" applyFont="1" applyFill="1" applyBorder="1" applyAlignment="1">
      <alignment horizontal="center" vertical="center" wrapText="1"/>
    </xf>
    <xf numFmtId="4" fontId="15" fillId="42" borderId="24" xfId="0" applyNumberFormat="1" applyFont="1" applyFill="1" applyBorder="1" applyAlignment="1">
      <alignment horizontal="center" vertical="center" wrapText="1"/>
    </xf>
    <xf numFmtId="0" fontId="17" fillId="42" borderId="14" xfId="0" applyFont="1" applyFill="1" applyBorder="1" applyAlignment="1">
      <alignment vertical="top" wrapText="1"/>
    </xf>
    <xf numFmtId="0" fontId="17" fillId="42" borderId="20" xfId="0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6" xfId="0" applyNumberFormat="1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/>
    </xf>
    <xf numFmtId="49" fontId="5" fillId="42" borderId="20" xfId="0" applyNumberFormat="1" applyFont="1" applyFill="1" applyBorder="1" applyAlignment="1">
      <alignment horizontal="center" vertical="center"/>
    </xf>
    <xf numFmtId="0" fontId="16" fillId="42" borderId="20" xfId="0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81" fillId="42" borderId="14" xfId="58" applyFont="1" applyFill="1" applyBorder="1" applyAlignment="1">
      <alignment vertical="top" wrapText="1"/>
      <protection/>
    </xf>
    <xf numFmtId="0" fontId="18" fillId="42" borderId="20" xfId="0" applyFont="1" applyFill="1" applyBorder="1" applyAlignment="1">
      <alignment horizontal="center" vertical="center" wrapText="1"/>
    </xf>
    <xf numFmtId="49" fontId="16" fillId="42" borderId="20" xfId="0" applyNumberFormat="1" applyFont="1" applyFill="1" applyBorder="1" applyAlignment="1">
      <alignment horizontal="center" vertical="center" wrapText="1"/>
    </xf>
    <xf numFmtId="4" fontId="16" fillId="42" borderId="21" xfId="0" applyNumberFormat="1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1" fontId="18" fillId="43" borderId="36" xfId="0" applyNumberFormat="1" applyFont="1" applyFill="1" applyBorder="1" applyAlignment="1">
      <alignment horizontal="center" vertical="center" wrapText="1"/>
    </xf>
    <xf numFmtId="2" fontId="18" fillId="43" borderId="20" xfId="0" applyNumberFormat="1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 wrapText="1"/>
    </xf>
    <xf numFmtId="4" fontId="16" fillId="43" borderId="24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20" xfId="0" applyNumberFormat="1" applyFont="1" applyFill="1" applyBorder="1" applyAlignment="1">
      <alignment horizontal="center" vertical="center" wrapText="1"/>
    </xf>
    <xf numFmtId="49" fontId="16" fillId="44" borderId="20" xfId="0" applyNumberFormat="1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/>
    </xf>
    <xf numFmtId="0" fontId="29" fillId="34" borderId="14" xfId="0" applyFont="1" applyFill="1" applyBorder="1" applyAlignment="1">
      <alignment vertical="top" wrapText="1"/>
    </xf>
    <xf numFmtId="4" fontId="16" fillId="0" borderId="21" xfId="0" applyNumberFormat="1" applyFont="1" applyFill="1" applyBorder="1" applyAlignment="1">
      <alignment horizontal="center" wrapText="1"/>
    </xf>
    <xf numFmtId="0" fontId="15" fillId="0" borderId="42" xfId="0" applyFont="1" applyFill="1" applyBorder="1" applyAlignment="1">
      <alignment wrapText="1"/>
    </xf>
    <xf numFmtId="0" fontId="27" fillId="0" borderId="42" xfId="0" applyFont="1" applyFill="1" applyBorder="1" applyAlignment="1">
      <alignment/>
    </xf>
    <xf numFmtId="0" fontId="29" fillId="0" borderId="14" xfId="0" applyFont="1" applyFill="1" applyBorder="1" applyAlignment="1">
      <alignment vertical="top" wrapText="1"/>
    </xf>
    <xf numFmtId="4" fontId="15" fillId="0" borderId="2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79" fillId="0" borderId="38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4" fontId="14" fillId="0" borderId="21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0" fontId="79" fillId="0" borderId="14" xfId="0" applyFont="1" applyFill="1" applyBorder="1" applyAlignment="1">
      <alignment/>
    </xf>
    <xf numFmtId="0" fontId="17" fillId="45" borderId="14" xfId="0" applyFont="1" applyFill="1" applyBorder="1" applyAlignment="1">
      <alignment vertical="top" wrapText="1"/>
    </xf>
    <xf numFmtId="4" fontId="15" fillId="45" borderId="21" xfId="0" applyNumberFormat="1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wrapText="1"/>
    </xf>
    <xf numFmtId="49" fontId="30" fillId="0" borderId="16" xfId="0" applyNumberFormat="1" applyFont="1" applyBorder="1" applyAlignment="1">
      <alignment horizontal="left" wrapText="1"/>
    </xf>
    <xf numFmtId="0" fontId="80" fillId="0" borderId="14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/>
    </xf>
    <xf numFmtId="0" fontId="79" fillId="2" borderId="14" xfId="0" applyFont="1" applyFill="1" applyBorder="1" applyAlignment="1">
      <alignment wrapText="1"/>
    </xf>
    <xf numFmtId="0" fontId="18" fillId="2" borderId="20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31" fillId="45" borderId="20" xfId="0" applyFont="1" applyFill="1" applyBorder="1" applyAlignment="1">
      <alignment horizontal="center" vertical="center" wrapText="1"/>
    </xf>
    <xf numFmtId="49" fontId="31" fillId="45" borderId="20" xfId="0" applyNumberFormat="1" applyFont="1" applyFill="1" applyBorder="1" applyAlignment="1">
      <alignment horizontal="center" vertical="center" wrapText="1"/>
    </xf>
    <xf numFmtId="49" fontId="14" fillId="45" borderId="20" xfId="0" applyNumberFormat="1" applyFont="1" applyFill="1" applyBorder="1" applyAlignment="1">
      <alignment horizontal="center" vertical="center"/>
    </xf>
    <xf numFmtId="0" fontId="11" fillId="45" borderId="20" xfId="0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32" fillId="34" borderId="20" xfId="0" applyNumberFormat="1" applyFont="1" applyFill="1" applyBorder="1" applyAlignment="1">
      <alignment horizontal="center" vertical="center" wrapText="1"/>
    </xf>
    <xf numFmtId="0" fontId="31" fillId="36" borderId="32" xfId="0" applyFont="1" applyFill="1" applyBorder="1" applyAlignment="1">
      <alignment horizontal="center" vertical="center" wrapText="1"/>
    </xf>
    <xf numFmtId="49" fontId="11" fillId="36" borderId="33" xfId="0" applyNumberFormat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14" fillId="44" borderId="0" xfId="0" applyNumberFormat="1" applyFont="1" applyFill="1" applyBorder="1" applyAlignment="1">
      <alignment horizontal="center" vertical="center"/>
    </xf>
    <xf numFmtId="49" fontId="14" fillId="44" borderId="20" xfId="0" applyNumberFormat="1" applyFont="1" applyFill="1" applyBorder="1" applyAlignment="1">
      <alignment horizontal="center" vertical="center" wrapText="1"/>
    </xf>
    <xf numFmtId="49" fontId="11" fillId="44" borderId="20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49" fontId="11" fillId="36" borderId="32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49" fontId="84" fillId="0" borderId="23" xfId="0" applyNumberFormat="1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49" fontId="85" fillId="0" borderId="2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4" fillId="19" borderId="36" xfId="0" applyNumberFormat="1" applyFont="1" applyFill="1" applyBorder="1" applyAlignment="1">
      <alignment horizontal="center" vertical="center" wrapText="1"/>
    </xf>
    <xf numFmtId="49" fontId="31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31" fillId="19" borderId="35" xfId="0" applyFont="1" applyFill="1" applyBorder="1" applyAlignment="1">
      <alignment horizontal="center" vertical="center" wrapText="1"/>
    </xf>
    <xf numFmtId="49" fontId="31" fillId="19" borderId="23" xfId="0" applyNumberFormat="1" applyFont="1" applyFill="1" applyBorder="1" applyAlignment="1">
      <alignment horizontal="center" vertical="center" wrapText="1"/>
    </xf>
    <xf numFmtId="49" fontId="14" fillId="19" borderId="23" xfId="0" applyNumberFormat="1" applyFont="1" applyFill="1" applyBorder="1" applyAlignment="1">
      <alignment horizontal="center" vertical="center" wrapText="1"/>
    </xf>
    <xf numFmtId="0" fontId="31" fillId="19" borderId="36" xfId="0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 wrapText="1"/>
    </xf>
    <xf numFmtId="0" fontId="32" fillId="19" borderId="36" xfId="0" applyFont="1" applyFill="1" applyBorder="1" applyAlignment="1">
      <alignment horizontal="center" vertical="center" wrapText="1"/>
    </xf>
    <xf numFmtId="49" fontId="32" fillId="19" borderId="23" xfId="0" applyNumberFormat="1" applyFont="1" applyFill="1" applyBorder="1" applyAlignment="1">
      <alignment horizontal="center" vertical="center" wrapText="1"/>
    </xf>
    <xf numFmtId="49" fontId="11" fillId="19" borderId="23" xfId="0" applyNumberFormat="1" applyFont="1" applyFill="1" applyBorder="1" applyAlignment="1">
      <alignment horizontal="center" vertical="center" wrapText="1"/>
    </xf>
    <xf numFmtId="49" fontId="11" fillId="19" borderId="20" xfId="0" applyNumberFormat="1" applyFont="1" applyFill="1" applyBorder="1" applyAlignment="1">
      <alignment horizontal="center" vertical="center" wrapText="1"/>
    </xf>
    <xf numFmtId="0" fontId="31" fillId="38" borderId="36" xfId="0" applyFont="1" applyFill="1" applyBorder="1" applyAlignment="1">
      <alignment horizontal="center" vertical="center" wrapText="1"/>
    </xf>
    <xf numFmtId="49" fontId="31" fillId="38" borderId="20" xfId="0" applyNumberFormat="1" applyFont="1" applyFill="1" applyBorder="1" applyAlignment="1">
      <alignment horizontal="center" vertical="center" wrapText="1"/>
    </xf>
    <xf numFmtId="49" fontId="14" fillId="38" borderId="20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2" fillId="38" borderId="36" xfId="0" applyFont="1" applyFill="1" applyBorder="1" applyAlignment="1">
      <alignment horizontal="center" vertical="center" wrapText="1"/>
    </xf>
    <xf numFmtId="49" fontId="32" fillId="38" borderId="20" xfId="0" applyNumberFormat="1" applyFont="1" applyFill="1" applyBorder="1" applyAlignment="1">
      <alignment horizontal="center" vertical="center" wrapText="1"/>
    </xf>
    <xf numFmtId="49" fontId="11" fillId="38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0" fontId="31" fillId="36" borderId="33" xfId="0" applyFont="1" applyFill="1" applyBorder="1" applyAlignment="1">
      <alignment horizontal="center" vertical="center" wrapText="1"/>
    </xf>
    <xf numFmtId="49" fontId="14" fillId="36" borderId="3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6" fillId="0" borderId="27" xfId="0" applyFont="1" applyBorder="1" applyAlignment="1">
      <alignment vertical="top" wrapText="1"/>
    </xf>
    <xf numFmtId="49" fontId="16" fillId="0" borderId="55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4" fontId="16" fillId="0" borderId="51" xfId="0" applyNumberFormat="1" applyFont="1" applyBorder="1" applyAlignment="1">
      <alignment horizontal="center"/>
    </xf>
    <xf numFmtId="0" fontId="16" fillId="0" borderId="20" xfId="0" applyFont="1" applyBorder="1" applyAlignment="1">
      <alignment vertical="top" wrapText="1"/>
    </xf>
    <xf numFmtId="0" fontId="15" fillId="33" borderId="13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left" wrapText="1"/>
    </xf>
    <xf numFmtId="0" fontId="18" fillId="44" borderId="16" xfId="0" applyFont="1" applyFill="1" applyBorder="1" applyAlignment="1">
      <alignment vertical="top" wrapText="1"/>
    </xf>
    <xf numFmtId="0" fontId="16" fillId="44" borderId="16" xfId="0" applyFont="1" applyFill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80" fillId="0" borderId="14" xfId="0" applyFont="1" applyBorder="1" applyAlignment="1">
      <alignment/>
    </xf>
    <xf numFmtId="4" fontId="16" fillId="44" borderId="21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 horizontal="center" vertical="center"/>
    </xf>
    <xf numFmtId="2" fontId="0" fillId="34" borderId="0" xfId="0" applyNumberFormat="1" applyFill="1" applyAlignment="1">
      <alignment/>
    </xf>
    <xf numFmtId="4" fontId="15" fillId="34" borderId="21" xfId="0" applyNumberFormat="1" applyFont="1" applyFill="1" applyBorder="1" applyAlignment="1">
      <alignment horizontal="center" vertical="center"/>
    </xf>
    <xf numFmtId="4" fontId="16" fillId="34" borderId="21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wrapText="1"/>
    </xf>
    <xf numFmtId="0" fontId="18" fillId="34" borderId="38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49" fontId="15" fillId="39" borderId="58" xfId="0" applyNumberFormat="1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" fontId="15" fillId="39" borderId="60" xfId="0" applyNumberFormat="1" applyFont="1" applyFill="1" applyBorder="1" applyAlignment="1">
      <alignment horizontal="center"/>
    </xf>
    <xf numFmtId="0" fontId="16" fillId="34" borderId="36" xfId="0" applyFont="1" applyFill="1" applyBorder="1" applyAlignment="1">
      <alignment wrapText="1"/>
    </xf>
    <xf numFmtId="0" fontId="17" fillId="44" borderId="14" xfId="0" applyFont="1" applyFill="1" applyBorder="1" applyAlignment="1">
      <alignment vertical="top" wrapText="1"/>
    </xf>
    <xf numFmtId="0" fontId="18" fillId="44" borderId="14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4" fontId="15" fillId="36" borderId="61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wrapText="1"/>
    </xf>
    <xf numFmtId="0" fontId="31" fillId="34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20" xfId="0" applyFont="1" applyBorder="1" applyAlignment="1">
      <alignment vertical="top" wrapText="1"/>
    </xf>
    <xf numFmtId="4" fontId="16" fillId="0" borderId="4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31" fillId="34" borderId="20" xfId="0" applyNumberFormat="1" applyFont="1" applyFill="1" applyBorder="1" applyAlignment="1">
      <alignment horizontal="center" vertical="center" wrapText="1"/>
    </xf>
    <xf numFmtId="49" fontId="14" fillId="34" borderId="20" xfId="0" applyNumberFormat="1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4" fontId="15" fillId="44" borderId="21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wrapText="1"/>
    </xf>
    <xf numFmtId="4" fontId="16" fillId="0" borderId="22" xfId="0" applyNumberFormat="1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wrapText="1"/>
    </xf>
    <xf numFmtId="0" fontId="15" fillId="34" borderId="25" xfId="0" applyFont="1" applyFill="1" applyBorder="1" applyAlignment="1">
      <alignment wrapText="1"/>
    </xf>
    <xf numFmtId="0" fontId="79" fillId="0" borderId="20" xfId="0" applyFont="1" applyFill="1" applyBorder="1" applyAlignment="1">
      <alignment wrapText="1"/>
    </xf>
    <xf numFmtId="0" fontId="79" fillId="0" borderId="36" xfId="0" applyFont="1" applyFill="1" applyBorder="1" applyAlignment="1">
      <alignment wrapText="1"/>
    </xf>
    <xf numFmtId="0" fontId="83" fillId="0" borderId="36" xfId="0" applyFont="1" applyFill="1" applyBorder="1" applyAlignment="1">
      <alignment wrapText="1"/>
    </xf>
    <xf numFmtId="0" fontId="80" fillId="34" borderId="14" xfId="0" applyFont="1" applyFill="1" applyBorder="1" applyAlignment="1">
      <alignment wrapText="1"/>
    </xf>
    <xf numFmtId="0" fontId="79" fillId="0" borderId="63" xfId="0" applyFont="1" applyBorder="1" applyAlignment="1">
      <alignment horizontal="center" vertical="center" wrapText="1"/>
    </xf>
    <xf numFmtId="0" fontId="79" fillId="0" borderId="64" xfId="0" applyFont="1" applyBorder="1" applyAlignment="1">
      <alignment horizontal="center" vertical="center" wrapText="1"/>
    </xf>
    <xf numFmtId="0" fontId="79" fillId="0" borderId="65" xfId="0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44" borderId="25" xfId="0" applyFont="1" applyFill="1" applyBorder="1" applyAlignment="1">
      <alignment horizontal="left" vertical="center" wrapText="1"/>
    </xf>
    <xf numFmtId="2" fontId="15" fillId="44" borderId="14" xfId="0" applyNumberFormat="1" applyFont="1" applyFill="1" applyBorder="1" applyAlignment="1">
      <alignment wrapText="1"/>
    </xf>
    <xf numFmtId="0" fontId="15" fillId="44" borderId="27" xfId="0" applyFont="1" applyFill="1" applyBorder="1" applyAlignment="1">
      <alignment wrapText="1"/>
    </xf>
    <xf numFmtId="0" fontId="18" fillId="44" borderId="38" xfId="0" applyFont="1" applyFill="1" applyBorder="1" applyAlignment="1">
      <alignment wrapText="1"/>
    </xf>
    <xf numFmtId="0" fontId="18" fillId="44" borderId="38" xfId="0" applyFont="1" applyFill="1" applyBorder="1" applyAlignment="1">
      <alignment vertical="top" wrapText="1"/>
    </xf>
    <xf numFmtId="0" fontId="15" fillId="44" borderId="14" xfId="0" applyFont="1" applyFill="1" applyBorder="1" applyAlignment="1">
      <alignment wrapText="1"/>
    </xf>
    <xf numFmtId="0" fontId="16" fillId="44" borderId="14" xfId="0" applyFont="1" applyFill="1" applyBorder="1" applyAlignment="1">
      <alignment wrapText="1"/>
    </xf>
    <xf numFmtId="0" fontId="17" fillId="44" borderId="31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 wrapText="1"/>
    </xf>
    <xf numFmtId="0" fontId="79" fillId="44" borderId="14" xfId="0" applyFont="1" applyFill="1" applyBorder="1" applyAlignment="1">
      <alignment wrapText="1"/>
    </xf>
    <xf numFmtId="0" fontId="79" fillId="44" borderId="14" xfId="0" applyFont="1" applyFill="1" applyBorder="1" applyAlignment="1">
      <alignment/>
    </xf>
    <xf numFmtId="0" fontId="16" fillId="44" borderId="14" xfId="0" applyFont="1" applyFill="1" applyBorder="1" applyAlignment="1">
      <alignment vertical="top" wrapText="1"/>
    </xf>
    <xf numFmtId="0" fontId="17" fillId="44" borderId="25" xfId="0" applyFont="1" applyFill="1" applyBorder="1" applyAlignment="1">
      <alignment vertical="top" wrapText="1"/>
    </xf>
    <xf numFmtId="0" fontId="17" fillId="44" borderId="41" xfId="0" applyFont="1" applyFill="1" applyBorder="1" applyAlignment="1">
      <alignment vertical="top" wrapText="1"/>
    </xf>
    <xf numFmtId="0" fontId="17" fillId="44" borderId="16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/>
    </xf>
    <xf numFmtId="49" fontId="15" fillId="44" borderId="23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36" borderId="66" xfId="0" applyFont="1" applyFill="1" applyBorder="1" applyAlignment="1">
      <alignment vertical="center" wrapText="1"/>
    </xf>
    <xf numFmtId="0" fontId="19" fillId="36" borderId="57" xfId="0" applyFont="1" applyFill="1" applyBorder="1" applyAlignment="1">
      <alignment vertical="center" wrapText="1"/>
    </xf>
    <xf numFmtId="4" fontId="23" fillId="36" borderId="6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/>
    </xf>
    <xf numFmtId="4" fontId="16" fillId="34" borderId="24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9" fontId="16" fillId="34" borderId="2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20" xfId="0" applyFont="1" applyBorder="1" applyAlignment="1">
      <alignment/>
    </xf>
    <xf numFmtId="4" fontId="15" fillId="34" borderId="24" xfId="0" applyNumberFormat="1" applyFont="1" applyFill="1" applyBorder="1" applyAlignment="1">
      <alignment horizontal="center" vertical="center"/>
    </xf>
    <xf numFmtId="4" fontId="15" fillId="34" borderId="24" xfId="0" applyNumberFormat="1" applyFont="1" applyFill="1" applyBorder="1" applyAlignment="1">
      <alignment horizontal="center" vertical="center" wrapText="1"/>
    </xf>
    <xf numFmtId="0" fontId="80" fillId="34" borderId="67" xfId="0" applyFont="1" applyFill="1" applyBorder="1" applyAlignment="1">
      <alignment vertical="center" wrapText="1"/>
    </xf>
    <xf numFmtId="0" fontId="79" fillId="44" borderId="63" xfId="0" applyFont="1" applyFill="1" applyBorder="1" applyAlignment="1">
      <alignment horizontal="center" vertical="center" wrapText="1"/>
    </xf>
    <xf numFmtId="2" fontId="16" fillId="44" borderId="20" xfId="0" applyNumberFormat="1" applyFont="1" applyFill="1" applyBorder="1" applyAlignment="1">
      <alignment horizontal="center" vertical="center"/>
    </xf>
    <xf numFmtId="49" fontId="16" fillId="44" borderId="20" xfId="0" applyNumberFormat="1" applyFont="1" applyFill="1" applyBorder="1" applyAlignment="1">
      <alignment horizontal="center" vertical="center"/>
    </xf>
    <xf numFmtId="49" fontId="16" fillId="44" borderId="22" xfId="0" applyNumberFormat="1" applyFont="1" applyFill="1" applyBorder="1" applyAlignment="1">
      <alignment horizontal="center" vertical="center" wrapText="1"/>
    </xf>
    <xf numFmtId="49" fontId="15" fillId="44" borderId="22" xfId="0" applyNumberFormat="1" applyFont="1" applyFill="1" applyBorder="1" applyAlignment="1">
      <alignment horizontal="center" vertical="center"/>
    </xf>
    <xf numFmtId="49" fontId="16" fillId="44" borderId="36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3" xfId="0" applyNumberFormat="1" applyFont="1" applyFill="1" applyBorder="1" applyAlignment="1">
      <alignment horizontal="center" vertical="center" wrapText="1"/>
    </xf>
    <xf numFmtId="49" fontId="15" fillId="4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4" fontId="80" fillId="0" borderId="20" xfId="0" applyNumberFormat="1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wrapText="1"/>
    </xf>
    <xf numFmtId="0" fontId="15" fillId="39" borderId="66" xfId="0" applyFont="1" applyFill="1" applyBorder="1" applyAlignment="1">
      <alignment/>
    </xf>
    <xf numFmtId="49" fontId="16" fillId="34" borderId="20" xfId="0" applyNumberFormat="1" applyFont="1" applyFill="1" applyBorder="1" applyAlignment="1">
      <alignment horizontal="center" wrapText="1"/>
    </xf>
    <xf numFmtId="0" fontId="80" fillId="34" borderId="2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0" xfId="57" applyFont="1" applyBorder="1" applyAlignment="1">
      <alignment wrapText="1"/>
      <protection/>
    </xf>
    <xf numFmtId="0" fontId="15" fillId="0" borderId="20" xfId="63" applyFont="1" applyBorder="1" applyAlignment="1">
      <alignment wrapText="1"/>
      <protection/>
    </xf>
    <xf numFmtId="0" fontId="16" fillId="0" borderId="20" xfId="63" applyFont="1" applyBorder="1" applyAlignment="1">
      <alignment wrapText="1"/>
      <protection/>
    </xf>
    <xf numFmtId="0" fontId="16" fillId="0" borderId="20" xfId="63" applyFont="1" applyBorder="1">
      <alignment/>
      <protection/>
    </xf>
    <xf numFmtId="0" fontId="15" fillId="39" borderId="66" xfId="0" applyFont="1" applyFill="1" applyBorder="1" applyAlignment="1">
      <alignment wrapText="1"/>
    </xf>
    <xf numFmtId="0" fontId="15" fillId="40" borderId="68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" fontId="16" fillId="0" borderId="21" xfId="0" applyNumberFormat="1" applyFont="1" applyFill="1" applyBorder="1" applyAlignment="1" quotePrefix="1">
      <alignment horizontal="center" wrapText="1"/>
    </xf>
    <xf numFmtId="0" fontId="0" fillId="0" borderId="0" xfId="0" applyAlignment="1">
      <alignment vertical="center" wrapText="1"/>
    </xf>
    <xf numFmtId="0" fontId="79" fillId="0" borderId="0" xfId="0" applyFont="1" applyAlignment="1">
      <alignment horizontal="justify" vertical="center" wrapText="1"/>
    </xf>
    <xf numFmtId="0" fontId="79" fillId="0" borderId="20" xfId="0" applyFont="1" applyBorder="1" applyAlignment="1">
      <alignment horizontal="justify" vertical="center" wrapText="1"/>
    </xf>
    <xf numFmtId="0" fontId="79" fillId="0" borderId="20" xfId="0" applyFont="1" applyBorder="1" applyAlignment="1">
      <alignment wrapText="1"/>
    </xf>
    <xf numFmtId="49" fontId="16" fillId="34" borderId="2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/>
    </xf>
    <xf numFmtId="4" fontId="16" fillId="0" borderId="36" xfId="0" applyNumberFormat="1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wrapText="1"/>
    </xf>
    <xf numFmtId="49" fontId="15" fillId="34" borderId="20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vertical="center" wrapText="1"/>
    </xf>
    <xf numFmtId="4" fontId="15" fillId="39" borderId="2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vertical="top" wrapText="1"/>
    </xf>
    <xf numFmtId="49" fontId="7" fillId="42" borderId="20" xfId="0" applyNumberFormat="1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wrapText="1"/>
    </xf>
    <xf numFmtId="49" fontId="14" fillId="34" borderId="22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37" fillId="34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2" fillId="34" borderId="24" xfId="0" applyNumberFormat="1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" fontId="16" fillId="34" borderId="51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4" fontId="15" fillId="34" borderId="44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justify" vertical="center" wrapText="1"/>
    </xf>
    <xf numFmtId="4" fontId="22" fillId="0" borderId="69" xfId="0" applyNumberFormat="1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wrapText="1"/>
    </xf>
    <xf numFmtId="0" fontId="79" fillId="34" borderId="0" xfId="0" applyFont="1" applyFill="1" applyAlignment="1">
      <alignment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vertical="center" wrapText="1"/>
    </xf>
    <xf numFmtId="4" fontId="16" fillId="44" borderId="24" xfId="0" applyNumberFormat="1" applyFont="1" applyFill="1" applyBorder="1" applyAlignment="1">
      <alignment horizontal="center" vertical="center" wrapText="1"/>
    </xf>
    <xf numFmtId="4" fontId="16" fillId="34" borderId="26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top" wrapText="1"/>
    </xf>
    <xf numFmtId="49" fontId="15" fillId="2" borderId="20" xfId="0" applyNumberFormat="1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4" fontId="15" fillId="2" borderId="21" xfId="0" applyNumberFormat="1" applyFont="1" applyFill="1" applyBorder="1" applyAlignment="1">
      <alignment horizontal="center" wrapText="1"/>
    </xf>
    <xf numFmtId="4" fontId="15" fillId="2" borderId="36" xfId="0" applyNumberFormat="1" applyFont="1" applyFill="1" applyBorder="1" applyAlignment="1">
      <alignment horizontal="center" wrapText="1"/>
    </xf>
    <xf numFmtId="2" fontId="0" fillId="34" borderId="0" xfId="0" applyNumberFormat="1" applyFill="1" applyAlignment="1">
      <alignment horizontal="center" vertical="center"/>
    </xf>
    <xf numFmtId="0" fontId="21" fillId="34" borderId="36" xfId="0" applyFont="1" applyFill="1" applyBorder="1" applyAlignment="1">
      <alignment vertical="center" wrapText="1"/>
    </xf>
    <xf numFmtId="0" fontId="79" fillId="34" borderId="0" xfId="0" applyFont="1" applyFill="1" applyAlignment="1">
      <alignment horizontal="justify" vertical="center" wrapText="1"/>
    </xf>
    <xf numFmtId="0" fontId="86" fillId="34" borderId="14" xfId="0" applyFont="1" applyFill="1" applyBorder="1" applyAlignment="1">
      <alignment vertical="top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9" fillId="0" borderId="0" xfId="0" applyFont="1" applyBorder="1" applyAlignment="1">
      <alignment wrapText="1"/>
    </xf>
    <xf numFmtId="0" fontId="87" fillId="0" borderId="70" xfId="34" applyNumberFormat="1" applyFont="1" applyFill="1" applyBorder="1" applyAlignment="1" applyProtection="1">
      <alignment horizontal="left" vertical="top" wrapText="1"/>
      <protection/>
    </xf>
    <xf numFmtId="4" fontId="23" fillId="44" borderId="21" xfId="0" applyNumberFormat="1" applyFont="1" applyFill="1" applyBorder="1" applyAlignment="1">
      <alignment horizontal="center" vertical="center" wrapText="1"/>
    </xf>
    <xf numFmtId="0" fontId="21" fillId="44" borderId="36" xfId="0" applyFont="1" applyFill="1" applyBorder="1" applyAlignment="1">
      <alignment horizontal="left" vertical="center" wrapText="1"/>
    </xf>
    <xf numFmtId="4" fontId="22" fillId="44" borderId="21" xfId="0" applyNumberFormat="1" applyFont="1" applyFill="1" applyBorder="1" applyAlignment="1">
      <alignment horizontal="center" vertical="center" wrapText="1"/>
    </xf>
    <xf numFmtId="0" fontId="21" fillId="44" borderId="43" xfId="0" applyFont="1" applyFill="1" applyBorder="1" applyAlignment="1">
      <alignment vertic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vertical="center" wrapText="1"/>
    </xf>
    <xf numFmtId="0" fontId="15" fillId="46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20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46" borderId="0" xfId="0" applyFont="1" applyFill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3" xfId="61"/>
    <cellStyle name="Обычный 4" xfId="62"/>
    <cellStyle name="Обычный 5" xfId="63"/>
    <cellStyle name="Обычный 5 2" xfId="64"/>
    <cellStyle name="Обычный 5 2 2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\Desktop\&#1041;&#1070;&#1044;&#1046;&#1045;&#1058;-2019&#1075;\&#1050;&#1056;&#1059;-&#1073;&#1102;&#1076;&#1078;&#1077;&#1090;\&#1055;&#1088;&#1080;&#1083;&#1086;&#1078;&#1077;&#1085;&#1080;&#1103;%202019-2021&#107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 2019"/>
      <sheetName val="источ.2020-2021"/>
      <sheetName val="Доходы 2019"/>
      <sheetName val="Доходы 2020-2021 "/>
      <sheetName val="Адм."/>
      <sheetName val="Адм.деф."/>
      <sheetName val="Ведом. 2019"/>
      <sheetName val="Функц.2019"/>
      <sheetName val="Функц.2020-2021"/>
      <sheetName val="МЦП По ЦСР 2019"/>
      <sheetName val="Функц.2014"/>
      <sheetName val="Функц. 2015-2016"/>
      <sheetName val="МЦП по ЦСР 2020-2021"/>
      <sheetName val="кредиты"/>
      <sheetName val="пр.13-доходы"/>
    </sheetNames>
    <sheetDataSet>
      <sheetData sheetId="3">
        <row r="175">
          <cell r="C175">
            <v>525032000</v>
          </cell>
          <cell r="D175">
            <v>301100</v>
          </cell>
          <cell r="E175">
            <v>301100</v>
          </cell>
        </row>
        <row r="192">
          <cell r="C192">
            <v>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PageLayoutView="0" workbookViewId="0" topLeftCell="A1">
      <selection activeCell="B49" sqref="B49"/>
    </sheetView>
  </sheetViews>
  <sheetFormatPr defaultColWidth="9.00390625" defaultRowHeight="12.75"/>
  <cols>
    <col min="1" max="1" width="34.625" style="0" customWidth="1"/>
    <col min="2" max="2" width="53.625" style="0" customWidth="1"/>
    <col min="3" max="3" width="67.875" style="17" customWidth="1"/>
    <col min="4" max="5" width="25.375" style="17" hidden="1" customWidth="1"/>
    <col min="6" max="6" width="5.125" style="0" hidden="1" customWidth="1"/>
    <col min="7" max="7" width="3.125" style="0" customWidth="1"/>
    <col min="8" max="8" width="6.50390625" style="0" customWidth="1"/>
  </cols>
  <sheetData>
    <row r="1" spans="3:5" ht="17.25" customHeight="1">
      <c r="C1" s="13" t="s">
        <v>766</v>
      </c>
      <c r="D1" s="274" t="s">
        <v>842</v>
      </c>
      <c r="E1" s="274" t="s">
        <v>842</v>
      </c>
    </row>
    <row r="2" spans="3:5" ht="15">
      <c r="C2" s="13" t="s">
        <v>1058</v>
      </c>
      <c r="D2" s="274" t="s">
        <v>774</v>
      </c>
      <c r="E2" s="274" t="s">
        <v>774</v>
      </c>
    </row>
    <row r="3" spans="3:5" ht="15">
      <c r="C3" s="13" t="s">
        <v>245</v>
      </c>
      <c r="D3" s="274" t="s">
        <v>245</v>
      </c>
      <c r="E3" s="274" t="s">
        <v>245</v>
      </c>
    </row>
    <row r="4" spans="3:5" ht="15">
      <c r="C4" s="13" t="s">
        <v>775</v>
      </c>
      <c r="D4" s="274" t="s">
        <v>775</v>
      </c>
      <c r="E4" s="274" t="s">
        <v>775</v>
      </c>
    </row>
    <row r="5" spans="1:5" ht="15">
      <c r="A5" s="11"/>
      <c r="C5" s="13" t="s">
        <v>779</v>
      </c>
      <c r="D5" s="274" t="s">
        <v>779</v>
      </c>
      <c r="E5" s="274" t="s">
        <v>779</v>
      </c>
    </row>
    <row r="6" spans="1:5" ht="18" customHeight="1">
      <c r="A6" s="11"/>
      <c r="C6" s="13" t="s">
        <v>1059</v>
      </c>
      <c r="D6" s="274" t="s">
        <v>776</v>
      </c>
      <c r="E6" s="274" t="s">
        <v>776</v>
      </c>
    </row>
    <row r="7" spans="3:5" ht="18.75" customHeight="1">
      <c r="C7" s="13" t="s">
        <v>1061</v>
      </c>
      <c r="D7" s="274" t="s">
        <v>461</v>
      </c>
      <c r="E7" s="274" t="s">
        <v>461</v>
      </c>
    </row>
    <row r="8" spans="1:5" ht="18" customHeight="1">
      <c r="A8" s="11"/>
      <c r="B8" s="461"/>
      <c r="C8" s="461"/>
      <c r="D8" s="461"/>
      <c r="E8" s="461"/>
    </row>
    <row r="9" spans="1:5" ht="18.75" customHeight="1">
      <c r="A9" s="793"/>
      <c r="B9" s="793"/>
      <c r="C9" s="793"/>
      <c r="D9" s="461"/>
      <c r="E9" s="461"/>
    </row>
    <row r="10" spans="1:5" ht="15" customHeight="1">
      <c r="A10" s="792" t="s">
        <v>1062</v>
      </c>
      <c r="B10" s="792"/>
      <c r="C10" s="792"/>
      <c r="D10"/>
      <c r="E10"/>
    </row>
    <row r="11" spans="1:5" ht="41.25" customHeight="1">
      <c r="A11" s="792"/>
      <c r="B11" s="792"/>
      <c r="C11" s="792"/>
      <c r="D11"/>
      <c r="E11"/>
    </row>
    <row r="12" spans="1:5" ht="23.25" customHeight="1">
      <c r="A12" s="265"/>
      <c r="B12" s="265"/>
      <c r="C12" s="265"/>
      <c r="D12"/>
      <c r="E12"/>
    </row>
    <row r="13" spans="2:5" ht="18" thickBot="1">
      <c r="B13" s="2"/>
      <c r="C13" s="18"/>
      <c r="D13" s="18"/>
      <c r="E13" s="18"/>
    </row>
    <row r="14" spans="1:5" ht="41.25" customHeight="1" thickBot="1">
      <c r="A14" s="12" t="s">
        <v>79</v>
      </c>
      <c r="B14" s="26" t="s">
        <v>48</v>
      </c>
      <c r="C14" s="21" t="s">
        <v>1009</v>
      </c>
      <c r="D14" s="21" t="s">
        <v>419</v>
      </c>
      <c r="E14" s="21" t="s">
        <v>734</v>
      </c>
    </row>
    <row r="15" spans="1:5" ht="54" hidden="1" thickBot="1">
      <c r="A15" s="24" t="s">
        <v>84</v>
      </c>
      <c r="B15" s="28" t="s">
        <v>81</v>
      </c>
      <c r="C15" s="30">
        <f>C16</f>
        <v>0</v>
      </c>
      <c r="D15" s="30">
        <f>D16</f>
        <v>0</v>
      </c>
      <c r="E15" s="30">
        <f>E16</f>
        <v>0</v>
      </c>
    </row>
    <row r="16" spans="1:5" ht="72" hidden="1" thickBot="1">
      <c r="A16" s="24" t="s">
        <v>83</v>
      </c>
      <c r="B16" s="28" t="s">
        <v>82</v>
      </c>
      <c r="C16" s="30">
        <v>0</v>
      </c>
      <c r="D16" s="30">
        <v>0</v>
      </c>
      <c r="E16" s="30">
        <v>0</v>
      </c>
    </row>
    <row r="17" spans="1:5" ht="54" hidden="1" thickBot="1">
      <c r="A17" s="24" t="s">
        <v>87</v>
      </c>
      <c r="B17" s="28" t="s">
        <v>85</v>
      </c>
      <c r="C17" s="30">
        <f>C18</f>
        <v>0</v>
      </c>
      <c r="D17" s="30">
        <f>D18</f>
        <v>0</v>
      </c>
      <c r="E17" s="30">
        <f>E18</f>
        <v>0</v>
      </c>
    </row>
    <row r="18" spans="1:5" ht="72" hidden="1" thickBot="1">
      <c r="A18" s="24" t="s">
        <v>88</v>
      </c>
      <c r="B18" s="28" t="s">
        <v>86</v>
      </c>
      <c r="C18" s="30">
        <v>0</v>
      </c>
      <c r="D18" s="30">
        <v>0</v>
      </c>
      <c r="E18" s="30">
        <v>0</v>
      </c>
    </row>
    <row r="19" spans="1:5" ht="52.5" hidden="1" thickBot="1">
      <c r="A19" s="23" t="s">
        <v>80</v>
      </c>
      <c r="B19" s="27" t="s">
        <v>133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4" hidden="1" thickBot="1">
      <c r="A20" s="24" t="s">
        <v>84</v>
      </c>
      <c r="B20" s="28" t="s">
        <v>81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83</v>
      </c>
      <c r="B21" s="28" t="s">
        <v>82</v>
      </c>
      <c r="C21" s="30">
        <v>0</v>
      </c>
      <c r="D21" s="30">
        <v>0</v>
      </c>
      <c r="E21" s="30">
        <v>0</v>
      </c>
    </row>
    <row r="22" spans="1:5" ht="54" hidden="1" thickBot="1">
      <c r="A22" s="24" t="s">
        <v>87</v>
      </c>
      <c r="B22" s="28" t="s">
        <v>85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88</v>
      </c>
      <c r="B23" s="201" t="s">
        <v>86</v>
      </c>
      <c r="C23" s="30">
        <v>0</v>
      </c>
      <c r="D23" s="30">
        <v>0</v>
      </c>
      <c r="E23" s="30">
        <v>0</v>
      </c>
    </row>
    <row r="24" spans="1:5" ht="1.5" customHeight="1" hidden="1">
      <c r="A24" s="135" t="s">
        <v>211</v>
      </c>
      <c r="B24" s="203" t="s">
        <v>212</v>
      </c>
      <c r="C24" s="198">
        <f>C25-C27</f>
        <v>0</v>
      </c>
      <c r="D24" s="198">
        <f>D25-D27</f>
        <v>0</v>
      </c>
      <c r="E24" s="198">
        <f>E25-E27</f>
        <v>0</v>
      </c>
    </row>
    <row r="25" spans="1:5" ht="40.5" customHeight="1" hidden="1">
      <c r="A25" s="35" t="s">
        <v>214</v>
      </c>
      <c r="B25" s="134" t="s">
        <v>226</v>
      </c>
      <c r="C25" s="199">
        <f>C26</f>
        <v>0</v>
      </c>
      <c r="D25" s="199">
        <f>D26</f>
        <v>15000000</v>
      </c>
      <c r="E25" s="199">
        <f>E26</f>
        <v>15000000</v>
      </c>
    </row>
    <row r="26" spans="1:6" ht="55.5" customHeight="1" hidden="1">
      <c r="A26" s="35" t="s">
        <v>230</v>
      </c>
      <c r="B26" s="134" t="s">
        <v>421</v>
      </c>
      <c r="C26" s="199"/>
      <c r="D26" s="199">
        <v>15000000</v>
      </c>
      <c r="E26" s="199">
        <v>15000000</v>
      </c>
      <c r="F26" s="199">
        <v>15000000</v>
      </c>
    </row>
    <row r="27" spans="1:5" ht="39.75" customHeight="1" hidden="1">
      <c r="A27" s="35" t="s">
        <v>215</v>
      </c>
      <c r="B27" s="134" t="s">
        <v>259</v>
      </c>
      <c r="C27" s="200">
        <f>C28</f>
        <v>0</v>
      </c>
      <c r="D27" s="200">
        <f>D28</f>
        <v>15000000</v>
      </c>
      <c r="E27" s="200">
        <f>E28</f>
        <v>15000000</v>
      </c>
    </row>
    <row r="28" spans="1:6" ht="1.5" customHeight="1" hidden="1">
      <c r="A28" s="35" t="s">
        <v>231</v>
      </c>
      <c r="B28" s="137" t="s">
        <v>260</v>
      </c>
      <c r="C28" s="199"/>
      <c r="D28" s="199">
        <v>15000000</v>
      </c>
      <c r="E28" s="199">
        <v>15000000</v>
      </c>
      <c r="F28" s="199">
        <v>15000000</v>
      </c>
    </row>
    <row r="29" spans="1:5" ht="59.25" customHeight="1" hidden="1">
      <c r="A29" s="23" t="s">
        <v>80</v>
      </c>
      <c r="B29" s="204" t="s">
        <v>255</v>
      </c>
      <c r="C29" s="196">
        <f>C30-C32</f>
        <v>0</v>
      </c>
      <c r="D29" s="196">
        <f>D30-D32</f>
        <v>0</v>
      </c>
      <c r="E29" s="196">
        <f>E30-E32</f>
        <v>0</v>
      </c>
    </row>
    <row r="30" spans="1:5" ht="63" customHeight="1" hidden="1">
      <c r="A30" s="24" t="s">
        <v>251</v>
      </c>
      <c r="B30" s="137" t="s">
        <v>81</v>
      </c>
      <c r="C30" s="197">
        <f>C31</f>
        <v>0</v>
      </c>
      <c r="D30" s="197">
        <f>D31</f>
        <v>50000000</v>
      </c>
      <c r="E30" s="197">
        <f>E31</f>
        <v>50000000</v>
      </c>
    </row>
    <row r="31" spans="1:5" ht="62.25" customHeight="1" hidden="1">
      <c r="A31" s="24" t="s">
        <v>252</v>
      </c>
      <c r="B31" s="137" t="s">
        <v>256</v>
      </c>
      <c r="C31" s="197"/>
      <c r="D31" s="197">
        <v>50000000</v>
      </c>
      <c r="E31" s="197">
        <v>50000000</v>
      </c>
    </row>
    <row r="32" spans="1:5" ht="60.75" customHeight="1" hidden="1">
      <c r="A32" s="24" t="s">
        <v>253</v>
      </c>
      <c r="B32" s="137" t="s">
        <v>257</v>
      </c>
      <c r="C32" s="197">
        <f>C33</f>
        <v>0</v>
      </c>
      <c r="D32" s="197">
        <f>D33</f>
        <v>50000000</v>
      </c>
      <c r="E32" s="197">
        <f>E33</f>
        <v>50000000</v>
      </c>
    </row>
    <row r="33" spans="1:5" ht="0.75" customHeight="1" hidden="1">
      <c r="A33" s="24" t="s">
        <v>254</v>
      </c>
      <c r="B33" s="137" t="s">
        <v>258</v>
      </c>
      <c r="C33" s="197"/>
      <c r="D33" s="197">
        <v>50000000</v>
      </c>
      <c r="E33" s="197">
        <v>50000000</v>
      </c>
    </row>
    <row r="34" spans="1:5" ht="41.25" customHeight="1">
      <c r="A34" s="135" t="s">
        <v>767</v>
      </c>
      <c r="B34" s="136" t="s">
        <v>424</v>
      </c>
      <c r="C34" s="198">
        <f>C38-C35</f>
        <v>0</v>
      </c>
      <c r="D34" s="198" t="e">
        <f>D38-D35</f>
        <v>#REF!</v>
      </c>
      <c r="E34" s="198" t="e">
        <f>E38-E35</f>
        <v>#REF!</v>
      </c>
    </row>
    <row r="35" spans="1:5" ht="36" customHeight="1">
      <c r="A35" s="35" t="s">
        <v>768</v>
      </c>
      <c r="B35" s="137" t="s">
        <v>261</v>
      </c>
      <c r="C35" s="197">
        <f aca="true" t="shared" si="0" ref="C35:E36">C36</f>
        <v>219294123</v>
      </c>
      <c r="D35" s="197">
        <f t="shared" si="0"/>
        <v>50154842</v>
      </c>
      <c r="E35" s="197">
        <f t="shared" si="0"/>
        <v>51297342</v>
      </c>
    </row>
    <row r="36" spans="1:5" ht="36" customHeight="1">
      <c r="A36" s="35" t="s">
        <v>769</v>
      </c>
      <c r="B36" s="137" t="s">
        <v>262</v>
      </c>
      <c r="C36" s="197">
        <f t="shared" si="0"/>
        <v>219294123</v>
      </c>
      <c r="D36" s="197">
        <f t="shared" si="0"/>
        <v>50154842</v>
      </c>
      <c r="E36" s="197">
        <f t="shared" si="0"/>
        <v>51297342</v>
      </c>
    </row>
    <row r="37" spans="1:5" ht="40.5" customHeight="1">
      <c r="A37" s="35" t="s">
        <v>770</v>
      </c>
      <c r="B37" s="137" t="s">
        <v>854</v>
      </c>
      <c r="C37" s="460">
        <f>'Доходы 2024'!C102</f>
        <v>219294123</v>
      </c>
      <c r="D37" s="197">
        <f>'Доходы 2025-2026 '!D115</f>
        <v>50154842</v>
      </c>
      <c r="E37" s="197">
        <f>'Доходы 2025-2026 '!E115</f>
        <v>51297342</v>
      </c>
    </row>
    <row r="38" spans="1:5" ht="39" customHeight="1">
      <c r="A38" s="35" t="s">
        <v>771</v>
      </c>
      <c r="B38" s="137" t="s">
        <v>263</v>
      </c>
      <c r="C38" s="197">
        <f aca="true" t="shared" si="1" ref="C38:E39">C39</f>
        <v>219294123</v>
      </c>
      <c r="D38" s="197" t="e">
        <f t="shared" si="1"/>
        <v>#REF!</v>
      </c>
      <c r="E38" s="197" t="e">
        <f t="shared" si="1"/>
        <v>#REF!</v>
      </c>
    </row>
    <row r="39" spans="1:5" ht="36.75" customHeight="1">
      <c r="A39" s="35" t="s">
        <v>772</v>
      </c>
      <c r="B39" s="137" t="s">
        <v>264</v>
      </c>
      <c r="C39" s="197">
        <f t="shared" si="1"/>
        <v>219294123</v>
      </c>
      <c r="D39" s="197" t="e">
        <f t="shared" si="1"/>
        <v>#REF!</v>
      </c>
      <c r="E39" s="197" t="e">
        <f t="shared" si="1"/>
        <v>#REF!</v>
      </c>
    </row>
    <row r="40" spans="1:5" ht="42" customHeight="1" thickBot="1">
      <c r="A40" s="35" t="s">
        <v>773</v>
      </c>
      <c r="B40" s="264" t="s">
        <v>855</v>
      </c>
      <c r="C40" s="197">
        <f>'Ведом. 2024'!G850</f>
        <v>219294123</v>
      </c>
      <c r="D40" s="197" t="e">
        <f>'Ведом. 2024'!H850+'Ведом. 2024'!H854</f>
        <v>#REF!</v>
      </c>
      <c r="E40" s="197" t="e">
        <f>'Ведом. 2024'!I850+'Ведом. 2024'!I854</f>
        <v>#REF!</v>
      </c>
    </row>
    <row r="41" spans="1:5" ht="35.25" hidden="1" thickBot="1">
      <c r="A41" s="34" t="s">
        <v>157</v>
      </c>
      <c r="B41" s="202" t="s">
        <v>90</v>
      </c>
      <c r="C41" s="31">
        <v>0</v>
      </c>
      <c r="D41" s="31">
        <v>0</v>
      </c>
      <c r="E41" s="31">
        <v>0</v>
      </c>
    </row>
    <row r="42" spans="1:5" ht="36" hidden="1" thickBot="1">
      <c r="A42" s="129" t="s">
        <v>158</v>
      </c>
      <c r="B42" s="36" t="s">
        <v>91</v>
      </c>
      <c r="C42" s="30">
        <v>0</v>
      </c>
      <c r="D42" s="30">
        <v>0</v>
      </c>
      <c r="E42" s="30">
        <v>0</v>
      </c>
    </row>
    <row r="43" spans="1:5" ht="36" hidden="1" thickBot="1">
      <c r="A43" s="130" t="s">
        <v>65</v>
      </c>
      <c r="B43" s="37" t="s">
        <v>62</v>
      </c>
      <c r="C43" s="32">
        <f>C44</f>
        <v>0</v>
      </c>
      <c r="D43" s="32">
        <f>D44</f>
        <v>0</v>
      </c>
      <c r="E43" s="32">
        <f>E44</f>
        <v>0</v>
      </c>
    </row>
    <row r="44" spans="1:5" ht="72" hidden="1" thickBot="1">
      <c r="A44" s="131" t="s">
        <v>66</v>
      </c>
      <c r="B44" s="38" t="s">
        <v>63</v>
      </c>
      <c r="C44" s="32"/>
      <c r="D44" s="32"/>
      <c r="E44" s="32"/>
    </row>
    <row r="45" spans="1:5" ht="48" customHeight="1" hidden="1">
      <c r="A45" s="129" t="s">
        <v>89</v>
      </c>
      <c r="B45" s="36" t="s">
        <v>92</v>
      </c>
      <c r="C45" s="31">
        <f>C46</f>
        <v>0</v>
      </c>
      <c r="D45" s="31">
        <f>D46</f>
        <v>0</v>
      </c>
      <c r="E45" s="31">
        <f>E46</f>
        <v>0</v>
      </c>
    </row>
    <row r="46" spans="1:5" ht="90" hidden="1" thickBot="1">
      <c r="A46" s="132" t="s">
        <v>67</v>
      </c>
      <c r="B46" s="39" t="s">
        <v>64</v>
      </c>
      <c r="C46" s="33"/>
      <c r="D46" s="33"/>
      <c r="E46" s="33"/>
    </row>
    <row r="47" spans="1:5" ht="22.5" customHeight="1" thickBot="1">
      <c r="A47" s="155"/>
      <c r="B47" s="156" t="s">
        <v>132</v>
      </c>
      <c r="C47" s="157">
        <f>C24+C19+C34+C41</f>
        <v>0</v>
      </c>
      <c r="D47" s="157" t="e">
        <f>D24+D19+D34+D41</f>
        <v>#REF!</v>
      </c>
      <c r="E47" s="157" t="e">
        <f>E24+E19+E34+E41</f>
        <v>#REF!</v>
      </c>
    </row>
    <row r="53" ht="12.75">
      <c r="A53" s="728"/>
    </row>
  </sheetData>
  <sheetProtection/>
  <mergeCells count="2">
    <mergeCell ref="A10:C11"/>
    <mergeCell ref="A9:C9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391</v>
      </c>
      <c r="C1" s="158"/>
      <c r="D1" s="158"/>
      <c r="E1" s="158"/>
      <c r="F1" s="158"/>
      <c r="G1" s="158"/>
      <c r="H1" s="158"/>
    </row>
    <row r="2" spans="2:8" ht="18">
      <c r="B2" s="8" t="s">
        <v>278</v>
      </c>
      <c r="C2" s="158"/>
      <c r="D2" s="158"/>
      <c r="E2" s="158"/>
      <c r="F2" s="158"/>
      <c r="G2" s="158"/>
      <c r="H2" s="158"/>
    </row>
    <row r="3" spans="2:8" ht="18">
      <c r="B3" s="8" t="s">
        <v>245</v>
      </c>
      <c r="C3" s="158"/>
      <c r="D3" s="158"/>
      <c r="E3" s="158"/>
      <c r="F3" s="158"/>
      <c r="G3" s="158"/>
      <c r="H3" s="158"/>
    </row>
    <row r="4" spans="2:8" ht="18">
      <c r="B4" s="8" t="s">
        <v>279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282</v>
      </c>
      <c r="C5" s="158"/>
      <c r="D5" s="158"/>
      <c r="E5" s="158"/>
      <c r="F5" s="158"/>
      <c r="G5" s="158"/>
      <c r="H5" s="158"/>
    </row>
    <row r="6" spans="2:8" ht="18">
      <c r="B6" s="8" t="s">
        <v>280</v>
      </c>
      <c r="C6" s="158"/>
      <c r="D6" s="158"/>
      <c r="E6" s="158"/>
      <c r="F6" s="158"/>
      <c r="G6" s="158"/>
      <c r="H6" s="158"/>
    </row>
    <row r="7" spans="2:8" ht="18">
      <c r="B7" s="8" t="s">
        <v>281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811" t="s">
        <v>159</v>
      </c>
      <c r="B9" s="811"/>
      <c r="C9" s="811"/>
      <c r="D9" s="811"/>
      <c r="E9" s="811"/>
      <c r="F9" s="811"/>
      <c r="G9"/>
      <c r="H9"/>
    </row>
    <row r="10" spans="1:8" ht="16.5">
      <c r="A10" s="811" t="s">
        <v>267</v>
      </c>
      <c r="B10" s="811"/>
      <c r="C10" s="811"/>
      <c r="D10" s="811"/>
      <c r="E10" s="811"/>
      <c r="F10" s="811"/>
      <c r="G10"/>
      <c r="H10"/>
    </row>
    <row r="11" spans="1:8" ht="16.5">
      <c r="A11" s="802" t="s">
        <v>283</v>
      </c>
      <c r="B11" s="802"/>
      <c r="C11" s="802"/>
      <c r="D11" s="802"/>
      <c r="E11" s="802"/>
      <c r="F11" s="802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9" t="s">
        <v>48</v>
      </c>
      <c r="B13" s="210" t="s">
        <v>49</v>
      </c>
      <c r="C13" s="210" t="s">
        <v>50</v>
      </c>
      <c r="D13" s="210" t="s">
        <v>51</v>
      </c>
      <c r="E13" s="210" t="s">
        <v>52</v>
      </c>
      <c r="F13" s="233" t="s">
        <v>284</v>
      </c>
      <c r="G13" s="233" t="s">
        <v>386</v>
      </c>
      <c r="H13" s="233" t="s">
        <v>387</v>
      </c>
    </row>
    <row r="14" spans="1:8" s="1" customFormat="1" ht="22.5" customHeight="1">
      <c r="A14" s="240" t="s">
        <v>117</v>
      </c>
      <c r="B14" s="101" t="s">
        <v>25</v>
      </c>
      <c r="C14" s="75"/>
      <c r="D14" s="75"/>
      <c r="E14" s="75"/>
      <c r="F14" s="236" t="e">
        <f>F15+F16+F17+F18+F19+F20+F21</f>
        <v>#REF!</v>
      </c>
      <c r="G14" s="236" t="e">
        <f>G15+G16+G17+G18+G19+G20+G21</f>
        <v>#REF!</v>
      </c>
      <c r="H14" s="236" t="e">
        <f>H15+H16+H17+H18+H19+H20+H21</f>
        <v>#REF!</v>
      </c>
    </row>
    <row r="15" spans="1:8" ht="33">
      <c r="A15" s="206" t="s">
        <v>56</v>
      </c>
      <c r="B15" s="70" t="s">
        <v>25</v>
      </c>
      <c r="C15" s="53" t="s">
        <v>30</v>
      </c>
      <c r="D15" s="53"/>
      <c r="E15" s="53"/>
      <c r="F15" s="207" t="e">
        <f>#REF!</f>
        <v>#REF!</v>
      </c>
      <c r="G15" s="207" t="e">
        <f>#REF!</f>
        <v>#REF!</v>
      </c>
      <c r="H15" s="207" t="e">
        <f>#REF!</f>
        <v>#REF!</v>
      </c>
    </row>
    <row r="16" spans="1:8" ht="33">
      <c r="A16" s="206" t="s">
        <v>247</v>
      </c>
      <c r="B16" s="70" t="s">
        <v>25</v>
      </c>
      <c r="C16" s="53" t="s">
        <v>34</v>
      </c>
      <c r="D16" s="53"/>
      <c r="E16" s="53"/>
      <c r="F16" s="207" t="e">
        <f>#REF!</f>
        <v>#REF!</v>
      </c>
      <c r="G16" s="207" t="e">
        <f>#REF!</f>
        <v>#REF!</v>
      </c>
      <c r="H16" s="207" t="e">
        <f>#REF!</f>
        <v>#REF!</v>
      </c>
    </row>
    <row r="17" spans="1:8" ht="50.25">
      <c r="A17" s="206" t="s">
        <v>176</v>
      </c>
      <c r="B17" s="70" t="s">
        <v>25</v>
      </c>
      <c r="C17" s="70" t="s">
        <v>28</v>
      </c>
      <c r="D17" s="70"/>
      <c r="E17" s="70"/>
      <c r="F17" s="207" t="e">
        <f>#REF!+#REF!+#REF!</f>
        <v>#REF!</v>
      </c>
      <c r="G17" s="207" t="e">
        <f>#REF!+#REF!+#REF!</f>
        <v>#REF!</v>
      </c>
      <c r="H17" s="207" t="e">
        <f>#REF!+#REF!+#REF!</f>
        <v>#REF!</v>
      </c>
    </row>
    <row r="18" spans="1:8" ht="33">
      <c r="A18" s="206" t="s">
        <v>146</v>
      </c>
      <c r="B18" s="70" t="s">
        <v>25</v>
      </c>
      <c r="C18" s="70" t="s">
        <v>31</v>
      </c>
      <c r="D18" s="53"/>
      <c r="E18" s="53"/>
      <c r="F18" s="207" t="e">
        <f>#REF!+#REF!</f>
        <v>#REF!</v>
      </c>
      <c r="G18" s="207" t="e">
        <f>#REF!+#REF!</f>
        <v>#REF!</v>
      </c>
      <c r="H18" s="207" t="e">
        <f>#REF!+#REF!</f>
        <v>#REF!</v>
      </c>
    </row>
    <row r="19" spans="1:8" ht="16.5">
      <c r="A19" s="206" t="s">
        <v>77</v>
      </c>
      <c r="B19" s="70" t="s">
        <v>25</v>
      </c>
      <c r="C19" s="70" t="s">
        <v>24</v>
      </c>
      <c r="D19" s="53"/>
      <c r="E19" s="53"/>
      <c r="F19" s="207">
        <v>0</v>
      </c>
      <c r="G19" s="207">
        <v>0</v>
      </c>
      <c r="H19" s="207">
        <v>0</v>
      </c>
    </row>
    <row r="20" spans="1:8" ht="16.5">
      <c r="A20" s="205" t="s">
        <v>241</v>
      </c>
      <c r="B20" s="51" t="s">
        <v>25</v>
      </c>
      <c r="C20" s="51" t="s">
        <v>33</v>
      </c>
      <c r="D20" s="51"/>
      <c r="E20" s="51"/>
      <c r="F20" s="208" t="e">
        <f>#REF!</f>
        <v>#REF!</v>
      </c>
      <c r="G20" s="208" t="e">
        <f>#REF!</f>
        <v>#REF!</v>
      </c>
      <c r="H20" s="208" t="e">
        <f>#REF!</f>
        <v>#REF!</v>
      </c>
    </row>
    <row r="21" spans="1:8" ht="16.5">
      <c r="A21" s="206" t="s">
        <v>118</v>
      </c>
      <c r="B21" s="70" t="s">
        <v>25</v>
      </c>
      <c r="C21" s="70" t="s">
        <v>35</v>
      </c>
      <c r="D21" s="53"/>
      <c r="E21" s="53"/>
      <c r="F21" s="207" t="e">
        <f>#REF!+#REF!+#REF!+#REF!</f>
        <v>#REF!</v>
      </c>
      <c r="G21" s="207" t="e">
        <f>#REF!+#REF!+#REF!+#REF!</f>
        <v>#REF!</v>
      </c>
      <c r="H21" s="207" t="e">
        <f>#REF!+#REF!+#REF!+#REF!</f>
        <v>#REF!</v>
      </c>
    </row>
    <row r="22" spans="1:8" s="1" customFormat="1" ht="16.5">
      <c r="A22" s="241" t="s">
        <v>181</v>
      </c>
      <c r="B22" s="71" t="s">
        <v>30</v>
      </c>
      <c r="C22" s="72"/>
      <c r="D22" s="72"/>
      <c r="E22" s="72"/>
      <c r="F22" s="234" t="e">
        <f>F23</f>
        <v>#REF!</v>
      </c>
      <c r="G22" s="234" t="e">
        <f>G23</f>
        <v>#REF!</v>
      </c>
      <c r="H22" s="234" t="e">
        <f>H23</f>
        <v>#REF!</v>
      </c>
    </row>
    <row r="23" spans="1:8" s="1" customFormat="1" ht="16.5">
      <c r="A23" s="206" t="s">
        <v>182</v>
      </c>
      <c r="B23" s="70" t="s">
        <v>30</v>
      </c>
      <c r="C23" s="53" t="s">
        <v>34</v>
      </c>
      <c r="D23" s="53"/>
      <c r="E23" s="53"/>
      <c r="F23" s="208" t="e">
        <f>#REF!</f>
        <v>#REF!</v>
      </c>
      <c r="G23" s="208" t="e">
        <f>#REF!</f>
        <v>#REF!</v>
      </c>
      <c r="H23" s="208" t="e">
        <f>#REF!</f>
        <v>#REF!</v>
      </c>
    </row>
    <row r="24" spans="1:8" s="9" customFormat="1" ht="16.5">
      <c r="A24" s="241" t="s">
        <v>75</v>
      </c>
      <c r="B24" s="71" t="s">
        <v>34</v>
      </c>
      <c r="C24" s="72"/>
      <c r="D24" s="72"/>
      <c r="E24" s="72"/>
      <c r="F24" s="234" t="e">
        <f>F25+F26+F27</f>
        <v>#REF!</v>
      </c>
      <c r="G24" s="234" t="e">
        <f>G25+G26+G27</f>
        <v>#REF!</v>
      </c>
      <c r="H24" s="234" t="e">
        <f>H25+H26+H27</f>
        <v>#REF!</v>
      </c>
    </row>
    <row r="25" spans="1:8" ht="16.5">
      <c r="A25" s="206" t="s">
        <v>76</v>
      </c>
      <c r="B25" s="70" t="s">
        <v>34</v>
      </c>
      <c r="C25" s="70" t="s">
        <v>30</v>
      </c>
      <c r="D25" s="53"/>
      <c r="E25" s="53"/>
      <c r="F25" s="207" t="e">
        <f>#REF!+#REF!</f>
        <v>#REF!</v>
      </c>
      <c r="G25" s="207" t="e">
        <f>#REF!+#REF!</f>
        <v>#REF!</v>
      </c>
      <c r="H25" s="207" t="e">
        <f>#REF!+#REF!</f>
        <v>#REF!</v>
      </c>
    </row>
    <row r="26" spans="1:8" ht="33">
      <c r="A26" s="206" t="s">
        <v>177</v>
      </c>
      <c r="B26" s="70" t="s">
        <v>34</v>
      </c>
      <c r="C26" s="70" t="s">
        <v>26</v>
      </c>
      <c r="D26" s="70"/>
      <c r="E26" s="70"/>
      <c r="F26" s="207" t="e">
        <f>#REF!+#REF!</f>
        <v>#REF!</v>
      </c>
      <c r="G26" s="207" t="e">
        <f>#REF!+#REF!</f>
        <v>#REF!</v>
      </c>
      <c r="H26" s="207" t="e">
        <f>#REF!+#REF!</f>
        <v>#REF!</v>
      </c>
    </row>
    <row r="27" spans="1:8" ht="16.5">
      <c r="A27" s="206" t="s">
        <v>185</v>
      </c>
      <c r="B27" s="53" t="s">
        <v>34</v>
      </c>
      <c r="C27" s="53" t="s">
        <v>32</v>
      </c>
      <c r="D27" s="53"/>
      <c r="E27" s="53"/>
      <c r="F27" s="207">
        <v>0</v>
      </c>
      <c r="G27" s="207">
        <v>0</v>
      </c>
      <c r="H27" s="207">
        <v>0</v>
      </c>
    </row>
    <row r="28" spans="1:8" s="9" customFormat="1" ht="16.5">
      <c r="A28" s="242" t="s">
        <v>119</v>
      </c>
      <c r="B28" s="72" t="s">
        <v>28</v>
      </c>
      <c r="C28" s="72"/>
      <c r="D28" s="72"/>
      <c r="E28" s="72"/>
      <c r="F28" s="234" t="e">
        <f>F29+F30+F31+F32+F33+F34</f>
        <v>#REF!</v>
      </c>
      <c r="G28" s="234" t="e">
        <f>G29+G30+G31+G32+G33+G34</f>
        <v>#REF!</v>
      </c>
      <c r="H28" s="234" t="e">
        <f>H29+H30+H31+H32+H33+H34</f>
        <v>#REF!</v>
      </c>
    </row>
    <row r="29" spans="1:8" ht="16.5">
      <c r="A29" s="206" t="s">
        <v>124</v>
      </c>
      <c r="B29" s="70" t="s">
        <v>28</v>
      </c>
      <c r="C29" s="70" t="s">
        <v>25</v>
      </c>
      <c r="D29" s="53"/>
      <c r="E29" s="53"/>
      <c r="F29" s="207" t="e">
        <f>#REF!</f>
        <v>#REF!</v>
      </c>
      <c r="G29" s="207" t="e">
        <f>#REF!</f>
        <v>#REF!</v>
      </c>
      <c r="H29" s="207" t="e">
        <f>#REF!</f>
        <v>#REF!</v>
      </c>
    </row>
    <row r="30" spans="1:8" ht="16.5">
      <c r="A30" s="206" t="s">
        <v>120</v>
      </c>
      <c r="B30" s="70" t="s">
        <v>28</v>
      </c>
      <c r="C30" s="70" t="s">
        <v>29</v>
      </c>
      <c r="D30" s="53"/>
      <c r="E30" s="53"/>
      <c r="F30" s="207" t="e">
        <f>#REF!</f>
        <v>#REF!</v>
      </c>
      <c r="G30" s="207" t="e">
        <f>#REF!</f>
        <v>#REF!</v>
      </c>
      <c r="H30" s="207" t="e">
        <f>#REF!</f>
        <v>#REF!</v>
      </c>
    </row>
    <row r="31" spans="1:8" ht="16.5">
      <c r="A31" s="206" t="s">
        <v>106</v>
      </c>
      <c r="B31" s="53" t="s">
        <v>28</v>
      </c>
      <c r="C31" s="53" t="s">
        <v>27</v>
      </c>
      <c r="D31" s="53"/>
      <c r="E31" s="53"/>
      <c r="F31" s="208" t="e">
        <f>#REF!</f>
        <v>#REF!</v>
      </c>
      <c r="G31" s="208" t="e">
        <f>#REF!</f>
        <v>#REF!</v>
      </c>
      <c r="H31" s="208" t="e">
        <f>#REF!</f>
        <v>#REF!</v>
      </c>
    </row>
    <row r="32" spans="1:8" s="1" customFormat="1" ht="16.5">
      <c r="A32" s="206" t="s">
        <v>172</v>
      </c>
      <c r="B32" s="53" t="s">
        <v>28</v>
      </c>
      <c r="C32" s="53" t="s">
        <v>26</v>
      </c>
      <c r="D32" s="53"/>
      <c r="E32" s="53"/>
      <c r="F32" s="207" t="e">
        <f>#REF!+#REF!</f>
        <v>#REF!</v>
      </c>
      <c r="G32" s="207" t="e">
        <f>#REF!+#REF!</f>
        <v>#REF!</v>
      </c>
      <c r="H32" s="207" t="e">
        <f>#REF!+#REF!</f>
        <v>#REF!</v>
      </c>
    </row>
    <row r="33" spans="1:8" ht="16.5">
      <c r="A33" s="206" t="s">
        <v>240</v>
      </c>
      <c r="B33" s="53" t="s">
        <v>28</v>
      </c>
      <c r="C33" s="53" t="s">
        <v>32</v>
      </c>
      <c r="D33" s="53"/>
      <c r="E33" s="53"/>
      <c r="F33" s="207">
        <v>0</v>
      </c>
      <c r="G33" s="207">
        <v>0</v>
      </c>
      <c r="H33" s="207">
        <v>0</v>
      </c>
    </row>
    <row r="34" spans="1:8" ht="16.5">
      <c r="A34" s="206" t="s">
        <v>36</v>
      </c>
      <c r="B34" s="70" t="s">
        <v>28</v>
      </c>
      <c r="C34" s="70" t="s">
        <v>61</v>
      </c>
      <c r="D34" s="70"/>
      <c r="E34" s="70"/>
      <c r="F34" s="207" t="e">
        <f>#REF!+#REF!+#REF!</f>
        <v>#REF!</v>
      </c>
      <c r="G34" s="207" t="e">
        <f>#REF!+#REF!+#REF!</f>
        <v>#REF!</v>
      </c>
      <c r="H34" s="207" t="e">
        <f>#REF!+#REF!+#REF!</f>
        <v>#REF!</v>
      </c>
    </row>
    <row r="35" spans="1:8" s="9" customFormat="1" ht="16.5">
      <c r="A35" s="241" t="s">
        <v>121</v>
      </c>
      <c r="B35" s="71" t="s">
        <v>29</v>
      </c>
      <c r="C35" s="72"/>
      <c r="D35" s="72"/>
      <c r="E35" s="72"/>
      <c r="F35" s="234" t="e">
        <f>F36+F37+F38</f>
        <v>#REF!</v>
      </c>
      <c r="G35" s="234" t="e">
        <f>G36+G37+G38</f>
        <v>#REF!</v>
      </c>
      <c r="H35" s="234" t="e">
        <f>H36+H37+H38</f>
        <v>#REF!</v>
      </c>
    </row>
    <row r="36" spans="1:8" s="9" customFormat="1" ht="16.5">
      <c r="A36" s="206" t="s">
        <v>122</v>
      </c>
      <c r="B36" s="70" t="s">
        <v>29</v>
      </c>
      <c r="C36" s="53" t="s">
        <v>25</v>
      </c>
      <c r="D36" s="53"/>
      <c r="E36" s="53"/>
      <c r="F36" s="207" t="e">
        <f>#REF!</f>
        <v>#REF!</v>
      </c>
      <c r="G36" s="207" t="e">
        <f>#REF!</f>
        <v>#REF!</v>
      </c>
      <c r="H36" s="207" t="e">
        <f>#REF!</f>
        <v>#REF!</v>
      </c>
    </row>
    <row r="37" spans="1:8" ht="16.5">
      <c r="A37" s="206" t="s">
        <v>123</v>
      </c>
      <c r="B37" s="70" t="s">
        <v>29</v>
      </c>
      <c r="C37" s="70" t="s">
        <v>30</v>
      </c>
      <c r="D37" s="70"/>
      <c r="E37" s="53"/>
      <c r="F37" s="207" t="e">
        <f>#REF!</f>
        <v>#REF!</v>
      </c>
      <c r="G37" s="207" t="e">
        <f>#REF!</f>
        <v>#REF!</v>
      </c>
      <c r="H37" s="207" t="e">
        <f>#REF!</f>
        <v>#REF!</v>
      </c>
    </row>
    <row r="38" spans="1:8" s="1" customFormat="1" ht="16.5">
      <c r="A38" s="206" t="s">
        <v>54</v>
      </c>
      <c r="B38" s="53" t="s">
        <v>29</v>
      </c>
      <c r="C38" s="53" t="s">
        <v>34</v>
      </c>
      <c r="D38" s="53"/>
      <c r="E38" s="53"/>
      <c r="F38" s="208" t="e">
        <f>#REF!</f>
        <v>#REF!</v>
      </c>
      <c r="G38" s="208" t="e">
        <f>#REF!</f>
        <v>#REF!</v>
      </c>
      <c r="H38" s="208" t="e">
        <f>#REF!</f>
        <v>#REF!</v>
      </c>
    </row>
    <row r="39" spans="1:8" s="9" customFormat="1" ht="16.5">
      <c r="A39" s="241" t="s">
        <v>94</v>
      </c>
      <c r="B39" s="71" t="s">
        <v>31</v>
      </c>
      <c r="C39" s="71"/>
      <c r="D39" s="72"/>
      <c r="E39" s="72"/>
      <c r="F39" s="234" t="e">
        <f>F40+F41</f>
        <v>#REF!</v>
      </c>
      <c r="G39" s="234" t="e">
        <f>G40+G41</f>
        <v>#REF!</v>
      </c>
      <c r="H39" s="234" t="e">
        <f>H40+H41</f>
        <v>#REF!</v>
      </c>
    </row>
    <row r="40" spans="1:8" s="9" customFormat="1" ht="16.5">
      <c r="A40" s="206" t="s">
        <v>225</v>
      </c>
      <c r="B40" s="70" t="s">
        <v>31</v>
      </c>
      <c r="C40" s="70" t="s">
        <v>30</v>
      </c>
      <c r="D40" s="53"/>
      <c r="E40" s="53"/>
      <c r="F40" s="207" t="e">
        <f>#REF!</f>
        <v>#REF!</v>
      </c>
      <c r="G40" s="207" t="e">
        <f>#REF!</f>
        <v>#REF!</v>
      </c>
      <c r="H40" s="207" t="e">
        <f>#REF!</f>
        <v>#REF!</v>
      </c>
    </row>
    <row r="41" spans="1:8" ht="16.5">
      <c r="A41" s="206" t="s">
        <v>239</v>
      </c>
      <c r="B41" s="53" t="s">
        <v>31</v>
      </c>
      <c r="C41" s="53" t="s">
        <v>29</v>
      </c>
      <c r="D41" s="70"/>
      <c r="E41" s="70"/>
      <c r="F41" s="207">
        <v>0</v>
      </c>
      <c r="G41" s="207">
        <v>0</v>
      </c>
      <c r="H41" s="207">
        <v>0</v>
      </c>
    </row>
    <row r="42" spans="1:8" s="9" customFormat="1" ht="16.5">
      <c r="A42" s="241" t="s">
        <v>53</v>
      </c>
      <c r="B42" s="71" t="s">
        <v>24</v>
      </c>
      <c r="C42" s="72"/>
      <c r="D42" s="72"/>
      <c r="E42" s="72"/>
      <c r="F42" s="234" t="e">
        <f>F43+F44+F45+F46+F47</f>
        <v>#REF!</v>
      </c>
      <c r="G42" s="234" t="e">
        <f>G43+G44+G45+G46+G47</f>
        <v>#REF!</v>
      </c>
      <c r="H42" s="234" t="e">
        <f>H43+H44+H45+H46+H47</f>
        <v>#REF!</v>
      </c>
    </row>
    <row r="43" spans="1:8" ht="16.5">
      <c r="A43" s="206" t="s">
        <v>22</v>
      </c>
      <c r="B43" s="70" t="s">
        <v>24</v>
      </c>
      <c r="C43" s="53" t="s">
        <v>25</v>
      </c>
      <c r="D43" s="53"/>
      <c r="E43" s="53"/>
      <c r="F43" s="207" t="e">
        <f>#REF!+#REF!</f>
        <v>#REF!</v>
      </c>
      <c r="G43" s="207" t="e">
        <f>#REF!+#REF!</f>
        <v>#REF!</v>
      </c>
      <c r="H43" s="207" t="e">
        <f>#REF!+#REF!</f>
        <v>#REF!</v>
      </c>
    </row>
    <row r="44" spans="1:8" ht="16.5">
      <c r="A44" s="206" t="s">
        <v>2</v>
      </c>
      <c r="B44" s="70" t="s">
        <v>24</v>
      </c>
      <c r="C44" s="70" t="s">
        <v>30</v>
      </c>
      <c r="D44" s="53"/>
      <c r="E44" s="53"/>
      <c r="F44" s="207" t="e">
        <f>#REF!+#REF!+#REF!</f>
        <v>#REF!</v>
      </c>
      <c r="G44" s="207" t="e">
        <f>#REF!+#REF!+#REF!</f>
        <v>#REF!</v>
      </c>
      <c r="H44" s="207" t="e">
        <f>#REF!+#REF!+#REF!</f>
        <v>#REF!</v>
      </c>
    </row>
    <row r="45" spans="1:8" ht="18" customHeight="1">
      <c r="A45" s="195" t="s">
        <v>268</v>
      </c>
      <c r="B45" s="70" t="s">
        <v>24</v>
      </c>
      <c r="C45" s="70" t="s">
        <v>29</v>
      </c>
      <c r="D45" s="47" t="s">
        <v>29</v>
      </c>
      <c r="E45" s="53"/>
      <c r="F45" s="207" t="e">
        <f>#REF!+#REF!+#REF!+#REF!+#REF!+#REF!+#REF!+#REF!</f>
        <v>#REF!</v>
      </c>
      <c r="G45" s="207" t="e">
        <f>#REF!+#REF!+#REF!+#REF!+#REF!+#REF!+#REF!+#REF!</f>
        <v>#REF!</v>
      </c>
      <c r="H45" s="207" t="e">
        <f>#REF!+#REF!+#REF!+#REF!+#REF!+#REF!+#REF!+#REF!</f>
        <v>#REF!</v>
      </c>
    </row>
    <row r="46" spans="1:8" ht="16.5">
      <c r="A46" s="206" t="s">
        <v>134</v>
      </c>
      <c r="B46" s="70" t="s">
        <v>24</v>
      </c>
      <c r="C46" s="53" t="s">
        <v>24</v>
      </c>
      <c r="D46" s="53"/>
      <c r="E46" s="53"/>
      <c r="F46" s="207" t="e">
        <f>#REF!+#REF!</f>
        <v>#REF!</v>
      </c>
      <c r="G46" s="207" t="e">
        <f>#REF!+#REF!</f>
        <v>#REF!</v>
      </c>
      <c r="H46" s="207" t="e">
        <f>#REF!+#REF!</f>
        <v>#REF!</v>
      </c>
    </row>
    <row r="47" spans="1:8" ht="16.5">
      <c r="A47" s="206" t="s">
        <v>136</v>
      </c>
      <c r="B47" s="70" t="s">
        <v>24</v>
      </c>
      <c r="C47" s="53" t="s">
        <v>26</v>
      </c>
      <c r="D47" s="70"/>
      <c r="E47" s="70"/>
      <c r="F47" s="207" t="e">
        <f>#REF!+#REF!</f>
        <v>#REF!</v>
      </c>
      <c r="G47" s="207" t="e">
        <f>#REF!+#REF!</f>
        <v>#REF!</v>
      </c>
      <c r="H47" s="207" t="e">
        <f>#REF!+#REF!</f>
        <v>#REF!</v>
      </c>
    </row>
    <row r="48" spans="1:8" s="1" customFormat="1" ht="16.5">
      <c r="A48" s="241" t="s">
        <v>266</v>
      </c>
      <c r="B48" s="71" t="s">
        <v>27</v>
      </c>
      <c r="C48" s="72"/>
      <c r="D48" s="71"/>
      <c r="E48" s="72"/>
      <c r="F48" s="234" t="e">
        <f>F49+F50</f>
        <v>#REF!</v>
      </c>
      <c r="G48" s="234" t="e">
        <f>G49+G50</f>
        <v>#REF!</v>
      </c>
      <c r="H48" s="234" t="e">
        <f>H49+H50</f>
        <v>#REF!</v>
      </c>
    </row>
    <row r="49" spans="1:8" ht="16.5">
      <c r="A49" s="206" t="s">
        <v>3</v>
      </c>
      <c r="B49" s="70" t="s">
        <v>27</v>
      </c>
      <c r="C49" s="70" t="s">
        <v>25</v>
      </c>
      <c r="D49" s="53"/>
      <c r="E49" s="53"/>
      <c r="F49" s="207" t="e">
        <f>#REF!+#REF!+#REF!</f>
        <v>#REF!</v>
      </c>
      <c r="G49" s="207" t="e">
        <f>#REF!+#REF!+#REF!</f>
        <v>#REF!</v>
      </c>
      <c r="H49" s="207" t="e">
        <f>#REF!+#REF!+#REF!</f>
        <v>#REF!</v>
      </c>
    </row>
    <row r="50" spans="1:8" ht="16.5">
      <c r="A50" s="206" t="s">
        <v>175</v>
      </c>
      <c r="B50" s="70" t="s">
        <v>27</v>
      </c>
      <c r="C50" s="70" t="s">
        <v>28</v>
      </c>
      <c r="D50" s="53"/>
      <c r="E50" s="53"/>
      <c r="F50" s="207" t="e">
        <f>#REF!</f>
        <v>#REF!</v>
      </c>
      <c r="G50" s="207" t="e">
        <f>#REF!</f>
        <v>#REF!</v>
      </c>
      <c r="H50" s="207" t="e">
        <f>#REF!</f>
        <v>#REF!</v>
      </c>
    </row>
    <row r="51" spans="1:8" s="1" customFormat="1" ht="16.5">
      <c r="A51" s="241" t="s">
        <v>178</v>
      </c>
      <c r="B51" s="71" t="s">
        <v>26</v>
      </c>
      <c r="C51" s="72"/>
      <c r="D51" s="72"/>
      <c r="E51" s="72"/>
      <c r="F51" s="234" t="e">
        <f>F52+F53</f>
        <v>#REF!</v>
      </c>
      <c r="G51" s="234" t="e">
        <f>G52+G53</f>
        <v>#REF!</v>
      </c>
      <c r="H51" s="234" t="e">
        <f>H52+H53</f>
        <v>#REF!</v>
      </c>
    </row>
    <row r="52" spans="1:8" ht="16.5" hidden="1">
      <c r="A52" s="41" t="s">
        <v>149</v>
      </c>
      <c r="B52" s="70" t="s">
        <v>26</v>
      </c>
      <c r="C52" s="53" t="s">
        <v>30</v>
      </c>
      <c r="D52" s="53"/>
      <c r="E52" s="53"/>
      <c r="F52" s="207">
        <v>0</v>
      </c>
      <c r="G52" s="207">
        <v>0</v>
      </c>
      <c r="H52" s="207">
        <v>0</v>
      </c>
    </row>
    <row r="53" spans="1:8" ht="16.5">
      <c r="A53" s="206" t="s">
        <v>179</v>
      </c>
      <c r="B53" s="70" t="s">
        <v>26</v>
      </c>
      <c r="C53" s="70" t="s">
        <v>26</v>
      </c>
      <c r="D53" s="53"/>
      <c r="E53" s="53"/>
      <c r="F53" s="207" t="e">
        <f>#REF!</f>
        <v>#REF!</v>
      </c>
      <c r="G53" s="207" t="e">
        <f>#REF!</f>
        <v>#REF!</v>
      </c>
      <c r="H53" s="207" t="e">
        <f>#REF!</f>
        <v>#REF!</v>
      </c>
    </row>
    <row r="54" spans="1:8" s="9" customFormat="1" ht="16.5">
      <c r="A54" s="241" t="s">
        <v>1</v>
      </c>
      <c r="B54" s="71">
        <v>10</v>
      </c>
      <c r="C54" s="72"/>
      <c r="D54" s="72"/>
      <c r="E54" s="72"/>
      <c r="F54" s="234" t="e">
        <f>F55+F56+F57+F58</f>
        <v>#REF!</v>
      </c>
      <c r="G54" s="234" t="e">
        <f>G55+G56+G57+G58</f>
        <v>#REF!</v>
      </c>
      <c r="H54" s="234" t="e">
        <f>H55+H56+H57+H58</f>
        <v>#REF!</v>
      </c>
    </row>
    <row r="55" spans="1:8" s="9" customFormat="1" ht="16.5">
      <c r="A55" s="205" t="s">
        <v>108</v>
      </c>
      <c r="B55" s="70" t="s">
        <v>32</v>
      </c>
      <c r="C55" s="53" t="s">
        <v>25</v>
      </c>
      <c r="D55" s="53"/>
      <c r="E55" s="53"/>
      <c r="F55" s="207" t="e">
        <f>#REF!</f>
        <v>#REF!</v>
      </c>
      <c r="G55" s="207" t="e">
        <f>#REF!</f>
        <v>#REF!</v>
      </c>
      <c r="H55" s="207" t="e">
        <f>#REF!</f>
        <v>#REF!</v>
      </c>
    </row>
    <row r="56" spans="1:8" ht="16.5">
      <c r="A56" s="206" t="s">
        <v>168</v>
      </c>
      <c r="B56" s="53">
        <v>10</v>
      </c>
      <c r="C56" s="53" t="s">
        <v>34</v>
      </c>
      <c r="D56" s="53"/>
      <c r="E56" s="53"/>
      <c r="F56" s="207" t="e">
        <f>#REF!+#REF!+#REF!</f>
        <v>#REF!</v>
      </c>
      <c r="G56" s="207" t="e">
        <f>#REF!+#REF!+#REF!</f>
        <v>#REF!</v>
      </c>
      <c r="H56" s="207" t="e">
        <f>#REF!+#REF!+#REF!</f>
        <v>#REF!</v>
      </c>
    </row>
    <row r="57" spans="1:8" ht="16.5">
      <c r="A57" s="206" t="s">
        <v>105</v>
      </c>
      <c r="B57" s="53">
        <v>10</v>
      </c>
      <c r="C57" s="53" t="s">
        <v>28</v>
      </c>
      <c r="D57" s="53"/>
      <c r="E57" s="53"/>
      <c r="F57" s="207" t="e">
        <f>#REF!+#REF!</f>
        <v>#REF!</v>
      </c>
      <c r="G57" s="207" t="e">
        <f>#REF!+#REF!</f>
        <v>#REF!</v>
      </c>
      <c r="H57" s="207" t="e">
        <f>#REF!+#REF!</f>
        <v>#REF!</v>
      </c>
    </row>
    <row r="58" spans="1:8" ht="16.5">
      <c r="A58" s="206" t="s">
        <v>21</v>
      </c>
      <c r="B58" s="53">
        <v>10</v>
      </c>
      <c r="C58" s="53" t="s">
        <v>31</v>
      </c>
      <c r="D58" s="53"/>
      <c r="E58" s="53"/>
      <c r="F58" s="207" t="e">
        <f>#REF!</f>
        <v>#REF!</v>
      </c>
      <c r="G58" s="207" t="e">
        <f>#REF!</f>
        <v>#REF!</v>
      </c>
      <c r="H58" s="207" t="e">
        <f>#REF!</f>
        <v>#REF!</v>
      </c>
    </row>
    <row r="59" spans="1:8" s="1" customFormat="1" ht="16.5">
      <c r="A59" s="241" t="s">
        <v>171</v>
      </c>
      <c r="B59" s="72">
        <v>11</v>
      </c>
      <c r="C59" s="72"/>
      <c r="D59" s="72"/>
      <c r="E59" s="72"/>
      <c r="F59" s="234" t="e">
        <f>F60</f>
        <v>#REF!</v>
      </c>
      <c r="G59" s="234" t="e">
        <f>G60</f>
        <v>#REF!</v>
      </c>
      <c r="H59" s="234" t="e">
        <f>H60</f>
        <v>#REF!</v>
      </c>
    </row>
    <row r="60" spans="1:8" ht="16.5">
      <c r="A60" s="206" t="s">
        <v>180</v>
      </c>
      <c r="B60" s="53">
        <v>11</v>
      </c>
      <c r="C60" s="53" t="s">
        <v>25</v>
      </c>
      <c r="D60" s="53"/>
      <c r="E60" s="53"/>
      <c r="F60" s="207" t="e">
        <f>#REF!+#REF!</f>
        <v>#REF!</v>
      </c>
      <c r="G60" s="207" t="e">
        <f>#REF!+#REF!</f>
        <v>#REF!</v>
      </c>
      <c r="H60" s="207" t="e">
        <f>#REF!+#REF!</f>
        <v>#REF!</v>
      </c>
    </row>
    <row r="61" spans="1:8" s="1" customFormat="1" ht="16.5">
      <c r="A61" s="243" t="s">
        <v>174</v>
      </c>
      <c r="B61" s="72" t="s">
        <v>61</v>
      </c>
      <c r="C61" s="72"/>
      <c r="D61" s="72"/>
      <c r="E61" s="72"/>
      <c r="F61" s="235" t="e">
        <f>F62</f>
        <v>#REF!</v>
      </c>
      <c r="G61" s="235" t="e">
        <f>G62</f>
        <v>#REF!</v>
      </c>
      <c r="H61" s="235" t="e">
        <f>H62</f>
        <v>#REF!</v>
      </c>
    </row>
    <row r="62" spans="1:8" ht="16.5">
      <c r="A62" s="211" t="s">
        <v>167</v>
      </c>
      <c r="B62" s="53" t="s">
        <v>61</v>
      </c>
      <c r="C62" s="53" t="s">
        <v>30</v>
      </c>
      <c r="D62" s="53"/>
      <c r="E62" s="53"/>
      <c r="F62" s="208" t="e">
        <f>#REF!</f>
        <v>#REF!</v>
      </c>
      <c r="G62" s="208" t="e">
        <f>#REF!</f>
        <v>#REF!</v>
      </c>
      <c r="H62" s="208" t="e">
        <f>#REF!</f>
        <v>#REF!</v>
      </c>
    </row>
    <row r="63" spans="1:8" s="1" customFormat="1" ht="16.5">
      <c r="A63" s="243" t="s">
        <v>209</v>
      </c>
      <c r="B63" s="72" t="s">
        <v>35</v>
      </c>
      <c r="C63" s="72"/>
      <c r="D63" s="72"/>
      <c r="E63" s="72"/>
      <c r="F63" s="235" t="e">
        <f>F64</f>
        <v>#REF!</v>
      </c>
      <c r="G63" s="235" t="e">
        <f>G64</f>
        <v>#REF!</v>
      </c>
      <c r="H63" s="235" t="e">
        <f>H64</f>
        <v>#REF!</v>
      </c>
    </row>
    <row r="64" spans="1:8" ht="16.5">
      <c r="A64" s="205" t="s">
        <v>210</v>
      </c>
      <c r="B64" s="53" t="s">
        <v>35</v>
      </c>
      <c r="C64" s="53" t="s">
        <v>25</v>
      </c>
      <c r="D64" s="70"/>
      <c r="E64" s="70"/>
      <c r="F64" s="207" t="e">
        <f>#REF!</f>
        <v>#REF!</v>
      </c>
      <c r="G64" s="207" t="e">
        <f>#REF!</f>
        <v>#REF!</v>
      </c>
      <c r="H64" s="207" t="e">
        <f>#REF!</f>
        <v>#REF!</v>
      </c>
    </row>
    <row r="65" spans="1:8" s="9" customFormat="1" ht="33">
      <c r="A65" s="241" t="s">
        <v>250</v>
      </c>
      <c r="B65" s="72" t="s">
        <v>148</v>
      </c>
      <c r="C65" s="72"/>
      <c r="D65" s="72"/>
      <c r="E65" s="72"/>
      <c r="F65" s="234" t="e">
        <f>F66+F67</f>
        <v>#REF!</v>
      </c>
      <c r="G65" s="234" t="e">
        <f>G66+G67</f>
        <v>#REF!</v>
      </c>
      <c r="H65" s="234" t="e">
        <f>H66+H67</f>
        <v>#REF!</v>
      </c>
    </row>
    <row r="66" spans="1:8" ht="33">
      <c r="A66" s="206" t="s">
        <v>248</v>
      </c>
      <c r="B66" s="53" t="s">
        <v>148</v>
      </c>
      <c r="C66" s="53" t="s">
        <v>25</v>
      </c>
      <c r="D66" s="53"/>
      <c r="E66" s="53"/>
      <c r="F66" s="207" t="e">
        <f>#REF!</f>
        <v>#REF!</v>
      </c>
      <c r="G66" s="207" t="e">
        <f>#REF!</f>
        <v>#REF!</v>
      </c>
      <c r="H66" s="207" t="e">
        <f>#REF!</f>
        <v>#REF!</v>
      </c>
    </row>
    <row r="67" spans="1:8" ht="16.5">
      <c r="A67" s="212" t="s">
        <v>249</v>
      </c>
      <c r="B67" s="53" t="s">
        <v>148</v>
      </c>
      <c r="C67" s="53" t="s">
        <v>34</v>
      </c>
      <c r="D67" s="53"/>
      <c r="E67" s="53"/>
      <c r="F67" s="207" t="e">
        <f>#REF!</f>
        <v>#REF!</v>
      </c>
      <c r="G67" s="207" t="e">
        <f>#REF!</f>
        <v>#REF!</v>
      </c>
      <c r="H67" s="207" t="e">
        <f>#REF!</f>
        <v>#REF!</v>
      </c>
    </row>
    <row r="68" spans="1:8" s="1" customFormat="1" ht="16.5">
      <c r="A68" s="215" t="s">
        <v>23</v>
      </c>
      <c r="B68" s="210"/>
      <c r="C68" s="210"/>
      <c r="D68" s="210"/>
      <c r="E68" s="210"/>
      <c r="F68" s="216" t="e">
        <f>F14+F22+F24+F28+F35+F39+F42+F48+F51+F54+F59+F61+F63+F65</f>
        <v>#REF!</v>
      </c>
      <c r="G68" s="216" t="e">
        <f>G14+G22+G24+G28+G35+G39+G42+G48+G51+G54+G59+G61+G63+G65</f>
        <v>#REF!</v>
      </c>
      <c r="H68" s="216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9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392</v>
      </c>
      <c r="C1" s="158"/>
      <c r="D1" s="158"/>
      <c r="E1" s="158"/>
      <c r="F1" s="158"/>
      <c r="G1" s="158"/>
      <c r="H1" s="158"/>
    </row>
    <row r="2" spans="2:8" ht="18">
      <c r="B2" s="8" t="s">
        <v>278</v>
      </c>
      <c r="C2" s="158"/>
      <c r="D2" s="158"/>
      <c r="E2" s="158"/>
      <c r="F2" s="158"/>
      <c r="G2" s="158"/>
      <c r="H2" s="158"/>
    </row>
    <row r="3" spans="2:8" ht="18">
      <c r="B3" s="8" t="s">
        <v>245</v>
      </c>
      <c r="C3" s="158"/>
      <c r="D3" s="158"/>
      <c r="E3" s="158"/>
      <c r="F3" s="158"/>
      <c r="G3" s="158"/>
      <c r="H3" s="158"/>
    </row>
    <row r="4" spans="2:8" ht="18">
      <c r="B4" s="8" t="s">
        <v>279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282</v>
      </c>
      <c r="C5" s="158"/>
      <c r="D5" s="158"/>
      <c r="E5" s="158"/>
      <c r="F5" s="158"/>
      <c r="G5" s="158"/>
      <c r="H5" s="158"/>
    </row>
    <row r="6" spans="2:8" ht="18">
      <c r="B6" s="8" t="s">
        <v>280</v>
      </c>
      <c r="C6" s="158"/>
      <c r="D6" s="158"/>
      <c r="E6" s="158"/>
      <c r="F6" s="158"/>
      <c r="G6" s="158"/>
      <c r="H6" s="158"/>
    </row>
    <row r="7" spans="2:8" ht="18">
      <c r="B7" s="8" t="s">
        <v>281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811" t="s">
        <v>159</v>
      </c>
      <c r="B9" s="811"/>
      <c r="C9" s="811"/>
      <c r="D9" s="811"/>
      <c r="E9" s="811"/>
      <c r="F9" s="811"/>
      <c r="G9" s="811"/>
      <c r="H9" s="811"/>
    </row>
    <row r="10" spans="1:8" ht="16.5">
      <c r="A10" s="811" t="s">
        <v>267</v>
      </c>
      <c r="B10" s="811"/>
      <c r="C10" s="811"/>
      <c r="D10" s="811"/>
      <c r="E10" s="811"/>
      <c r="F10" s="811"/>
      <c r="G10" s="811"/>
      <c r="H10" s="811"/>
    </row>
    <row r="11" spans="1:8" ht="16.5">
      <c r="A11" s="802" t="s">
        <v>388</v>
      </c>
      <c r="B11" s="802"/>
      <c r="C11" s="802"/>
      <c r="D11" s="802"/>
      <c r="E11" s="802"/>
      <c r="F11" s="802"/>
      <c r="G11" s="802"/>
      <c r="H11" s="802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9" t="s">
        <v>48</v>
      </c>
      <c r="B13" s="210" t="s">
        <v>49</v>
      </c>
      <c r="C13" s="210" t="s">
        <v>50</v>
      </c>
      <c r="D13" s="210" t="s">
        <v>51</v>
      </c>
      <c r="E13" s="210" t="s">
        <v>52</v>
      </c>
      <c r="F13" s="233" t="s">
        <v>284</v>
      </c>
      <c r="G13" s="233" t="s">
        <v>386</v>
      </c>
      <c r="H13" s="233" t="s">
        <v>387</v>
      </c>
    </row>
    <row r="14" spans="1:8" s="1" customFormat="1" ht="22.5" customHeight="1">
      <c r="A14" s="240" t="s">
        <v>117</v>
      </c>
      <c r="B14" s="101" t="s">
        <v>25</v>
      </c>
      <c r="C14" s="75"/>
      <c r="D14" s="75"/>
      <c r="E14" s="75"/>
      <c r="F14" s="236" t="e">
        <f>F15+F16+F17+F18+F19+F20+F21</f>
        <v>#REF!</v>
      </c>
      <c r="G14" s="236" t="e">
        <f>G15+G16+G17+G18+G19+G20+G21</f>
        <v>#REF!</v>
      </c>
      <c r="H14" s="236" t="e">
        <f>H15+H16+H17+H18+H19+H20+H21</f>
        <v>#REF!</v>
      </c>
    </row>
    <row r="15" spans="1:8" ht="33">
      <c r="A15" s="206" t="s">
        <v>56</v>
      </c>
      <c r="B15" s="70" t="s">
        <v>25</v>
      </c>
      <c r="C15" s="53" t="s">
        <v>30</v>
      </c>
      <c r="D15" s="53"/>
      <c r="E15" s="53"/>
      <c r="F15" s="207" t="e">
        <f>#REF!</f>
        <v>#REF!</v>
      </c>
      <c r="G15" s="207" t="e">
        <f>#REF!</f>
        <v>#REF!</v>
      </c>
      <c r="H15" s="207" t="e">
        <f>#REF!</f>
        <v>#REF!</v>
      </c>
    </row>
    <row r="16" spans="1:8" ht="33">
      <c r="A16" s="206" t="s">
        <v>247</v>
      </c>
      <c r="B16" s="70" t="s">
        <v>25</v>
      </c>
      <c r="C16" s="53" t="s">
        <v>34</v>
      </c>
      <c r="D16" s="53"/>
      <c r="E16" s="53"/>
      <c r="F16" s="207" t="e">
        <f>#REF!</f>
        <v>#REF!</v>
      </c>
      <c r="G16" s="207" t="e">
        <f>#REF!</f>
        <v>#REF!</v>
      </c>
      <c r="H16" s="207" t="e">
        <f>#REF!</f>
        <v>#REF!</v>
      </c>
    </row>
    <row r="17" spans="1:8" ht="50.25">
      <c r="A17" s="206" t="s">
        <v>176</v>
      </c>
      <c r="B17" s="70" t="s">
        <v>25</v>
      </c>
      <c r="C17" s="70" t="s">
        <v>28</v>
      </c>
      <c r="D17" s="70"/>
      <c r="E17" s="70"/>
      <c r="F17" s="207" t="e">
        <f>#REF!+#REF!+#REF!</f>
        <v>#REF!</v>
      </c>
      <c r="G17" s="207" t="e">
        <f>#REF!+#REF!+#REF!</f>
        <v>#REF!</v>
      </c>
      <c r="H17" s="207" t="e">
        <f>#REF!+#REF!+#REF!</f>
        <v>#REF!</v>
      </c>
    </row>
    <row r="18" spans="1:8" ht="33">
      <c r="A18" s="206" t="s">
        <v>146</v>
      </c>
      <c r="B18" s="70" t="s">
        <v>25</v>
      </c>
      <c r="C18" s="70" t="s">
        <v>31</v>
      </c>
      <c r="D18" s="53"/>
      <c r="E18" s="53"/>
      <c r="F18" s="207" t="e">
        <f>#REF!+#REF!</f>
        <v>#REF!</v>
      </c>
      <c r="G18" s="207" t="e">
        <f>#REF!+#REF!</f>
        <v>#REF!</v>
      </c>
      <c r="H18" s="207" t="e">
        <f>#REF!+#REF!</f>
        <v>#REF!</v>
      </c>
    </row>
    <row r="19" spans="1:8" ht="16.5">
      <c r="A19" s="206" t="s">
        <v>77</v>
      </c>
      <c r="B19" s="70" t="s">
        <v>25</v>
      </c>
      <c r="C19" s="70" t="s">
        <v>24</v>
      </c>
      <c r="D19" s="53"/>
      <c r="E19" s="53"/>
      <c r="F19" s="207">
        <v>0</v>
      </c>
      <c r="G19" s="207">
        <v>0</v>
      </c>
      <c r="H19" s="207">
        <v>0</v>
      </c>
    </row>
    <row r="20" spans="1:8" ht="16.5">
      <c r="A20" s="205" t="s">
        <v>241</v>
      </c>
      <c r="B20" s="51" t="s">
        <v>25</v>
      </c>
      <c r="C20" s="51" t="s">
        <v>33</v>
      </c>
      <c r="D20" s="51"/>
      <c r="E20" s="51"/>
      <c r="F20" s="208" t="e">
        <f>#REF!</f>
        <v>#REF!</v>
      </c>
      <c r="G20" s="208" t="e">
        <f>#REF!</f>
        <v>#REF!</v>
      </c>
      <c r="H20" s="208" t="e">
        <f>#REF!</f>
        <v>#REF!</v>
      </c>
    </row>
    <row r="21" spans="1:8" ht="16.5">
      <c r="A21" s="206" t="s">
        <v>118</v>
      </c>
      <c r="B21" s="70" t="s">
        <v>25</v>
      </c>
      <c r="C21" s="70" t="s">
        <v>35</v>
      </c>
      <c r="D21" s="53"/>
      <c r="E21" s="53"/>
      <c r="F21" s="207" t="e">
        <f>#REF!+#REF!+#REF!+#REF!</f>
        <v>#REF!</v>
      </c>
      <c r="G21" s="207" t="e">
        <f>#REF!+#REF!+#REF!+#REF!</f>
        <v>#REF!</v>
      </c>
      <c r="H21" s="207" t="e">
        <f>#REF!+#REF!+#REF!+#REF!</f>
        <v>#REF!</v>
      </c>
    </row>
    <row r="22" spans="1:8" s="1" customFormat="1" ht="16.5">
      <c r="A22" s="241" t="s">
        <v>181</v>
      </c>
      <c r="B22" s="71" t="s">
        <v>30</v>
      </c>
      <c r="C22" s="72"/>
      <c r="D22" s="72"/>
      <c r="E22" s="72"/>
      <c r="F22" s="234" t="e">
        <f>F23</f>
        <v>#REF!</v>
      </c>
      <c r="G22" s="234" t="e">
        <f>G23</f>
        <v>#REF!</v>
      </c>
      <c r="H22" s="234" t="e">
        <f>H23</f>
        <v>#REF!</v>
      </c>
    </row>
    <row r="23" spans="1:8" s="1" customFormat="1" ht="16.5">
      <c r="A23" s="206" t="s">
        <v>182</v>
      </c>
      <c r="B23" s="70" t="s">
        <v>30</v>
      </c>
      <c r="C23" s="53" t="s">
        <v>34</v>
      </c>
      <c r="D23" s="53"/>
      <c r="E23" s="53"/>
      <c r="F23" s="208" t="e">
        <f>#REF!</f>
        <v>#REF!</v>
      </c>
      <c r="G23" s="208" t="e">
        <f>#REF!</f>
        <v>#REF!</v>
      </c>
      <c r="H23" s="208" t="e">
        <f>#REF!</f>
        <v>#REF!</v>
      </c>
    </row>
    <row r="24" spans="1:8" s="9" customFormat="1" ht="16.5">
      <c r="A24" s="241" t="s">
        <v>75</v>
      </c>
      <c r="B24" s="71" t="s">
        <v>34</v>
      </c>
      <c r="C24" s="72"/>
      <c r="D24" s="72"/>
      <c r="E24" s="72"/>
      <c r="F24" s="234" t="e">
        <f>F25+F26+F27</f>
        <v>#REF!</v>
      </c>
      <c r="G24" s="234" t="e">
        <f>G25+G26+G27</f>
        <v>#REF!</v>
      </c>
      <c r="H24" s="234" t="e">
        <f>H25+H26+H27</f>
        <v>#REF!</v>
      </c>
    </row>
    <row r="25" spans="1:8" ht="16.5">
      <c r="A25" s="206" t="s">
        <v>76</v>
      </c>
      <c r="B25" s="70" t="s">
        <v>34</v>
      </c>
      <c r="C25" s="70" t="s">
        <v>30</v>
      </c>
      <c r="D25" s="53"/>
      <c r="E25" s="53"/>
      <c r="F25" s="207" t="e">
        <f>#REF!+#REF!</f>
        <v>#REF!</v>
      </c>
      <c r="G25" s="207" t="e">
        <f>#REF!+#REF!</f>
        <v>#REF!</v>
      </c>
      <c r="H25" s="207" t="e">
        <f>#REF!+#REF!</f>
        <v>#REF!</v>
      </c>
    </row>
    <row r="26" spans="1:8" ht="33">
      <c r="A26" s="206" t="s">
        <v>177</v>
      </c>
      <c r="B26" s="70" t="s">
        <v>34</v>
      </c>
      <c r="C26" s="70" t="s">
        <v>26</v>
      </c>
      <c r="D26" s="70"/>
      <c r="E26" s="70"/>
      <c r="F26" s="207" t="e">
        <f>#REF!+#REF!</f>
        <v>#REF!</v>
      </c>
      <c r="G26" s="207" t="e">
        <f>#REF!+#REF!</f>
        <v>#REF!</v>
      </c>
      <c r="H26" s="207" t="e">
        <f>#REF!+#REF!</f>
        <v>#REF!</v>
      </c>
    </row>
    <row r="27" spans="1:8" ht="16.5">
      <c r="A27" s="206" t="s">
        <v>185</v>
      </c>
      <c r="B27" s="53" t="s">
        <v>34</v>
      </c>
      <c r="C27" s="53" t="s">
        <v>32</v>
      </c>
      <c r="D27" s="53"/>
      <c r="E27" s="53"/>
      <c r="F27" s="207">
        <v>0</v>
      </c>
      <c r="G27" s="207">
        <v>0</v>
      </c>
      <c r="H27" s="207">
        <v>0</v>
      </c>
    </row>
    <row r="28" spans="1:8" s="9" customFormat="1" ht="16.5">
      <c r="A28" s="242" t="s">
        <v>119</v>
      </c>
      <c r="B28" s="72" t="s">
        <v>28</v>
      </c>
      <c r="C28" s="72"/>
      <c r="D28" s="72"/>
      <c r="E28" s="72"/>
      <c r="F28" s="234" t="e">
        <f>F29+F30+F31+F32+F33+F34</f>
        <v>#REF!</v>
      </c>
      <c r="G28" s="234" t="e">
        <f>G29+G30+G31+G32+G33+G34</f>
        <v>#REF!</v>
      </c>
      <c r="H28" s="234" t="e">
        <f>H29+H30+H31+H32+H33+H34</f>
        <v>#REF!</v>
      </c>
    </row>
    <row r="29" spans="1:8" ht="16.5">
      <c r="A29" s="206" t="s">
        <v>124</v>
      </c>
      <c r="B29" s="70" t="s">
        <v>28</v>
      </c>
      <c r="C29" s="70" t="s">
        <v>25</v>
      </c>
      <c r="D29" s="53"/>
      <c r="E29" s="53"/>
      <c r="F29" s="207" t="e">
        <f>#REF!</f>
        <v>#REF!</v>
      </c>
      <c r="G29" s="207" t="e">
        <f>#REF!</f>
        <v>#REF!</v>
      </c>
      <c r="H29" s="207" t="e">
        <f>#REF!</f>
        <v>#REF!</v>
      </c>
    </row>
    <row r="30" spans="1:8" ht="16.5">
      <c r="A30" s="206" t="s">
        <v>120</v>
      </c>
      <c r="B30" s="70" t="s">
        <v>28</v>
      </c>
      <c r="C30" s="70" t="s">
        <v>29</v>
      </c>
      <c r="D30" s="53"/>
      <c r="E30" s="53"/>
      <c r="F30" s="207" t="e">
        <f>#REF!</f>
        <v>#REF!</v>
      </c>
      <c r="G30" s="207" t="e">
        <f>#REF!</f>
        <v>#REF!</v>
      </c>
      <c r="H30" s="207" t="e">
        <f>#REF!</f>
        <v>#REF!</v>
      </c>
    </row>
    <row r="31" spans="1:8" ht="16.5">
      <c r="A31" s="206" t="s">
        <v>106</v>
      </c>
      <c r="B31" s="53" t="s">
        <v>28</v>
      </c>
      <c r="C31" s="53" t="s">
        <v>27</v>
      </c>
      <c r="D31" s="53"/>
      <c r="E31" s="53"/>
      <c r="F31" s="208" t="e">
        <f>#REF!</f>
        <v>#REF!</v>
      </c>
      <c r="G31" s="208" t="e">
        <f>#REF!</f>
        <v>#REF!</v>
      </c>
      <c r="H31" s="208" t="e">
        <f>#REF!</f>
        <v>#REF!</v>
      </c>
    </row>
    <row r="32" spans="1:8" s="1" customFormat="1" ht="16.5">
      <c r="A32" s="206" t="s">
        <v>172</v>
      </c>
      <c r="B32" s="53" t="s">
        <v>28</v>
      </c>
      <c r="C32" s="53" t="s">
        <v>26</v>
      </c>
      <c r="D32" s="53"/>
      <c r="E32" s="53"/>
      <c r="F32" s="207" t="e">
        <f>#REF!+#REF!</f>
        <v>#REF!</v>
      </c>
      <c r="G32" s="207" t="e">
        <f>#REF!+#REF!</f>
        <v>#REF!</v>
      </c>
      <c r="H32" s="207" t="e">
        <f>#REF!+#REF!</f>
        <v>#REF!</v>
      </c>
    </row>
    <row r="33" spans="1:8" ht="16.5">
      <c r="A33" s="206" t="s">
        <v>240</v>
      </c>
      <c r="B33" s="53" t="s">
        <v>28</v>
      </c>
      <c r="C33" s="53" t="s">
        <v>32</v>
      </c>
      <c r="D33" s="53"/>
      <c r="E33" s="53"/>
      <c r="F33" s="207">
        <v>0</v>
      </c>
      <c r="G33" s="207">
        <v>0</v>
      </c>
      <c r="H33" s="207">
        <v>0</v>
      </c>
    </row>
    <row r="34" spans="1:8" ht="16.5">
      <c r="A34" s="206" t="s">
        <v>36</v>
      </c>
      <c r="B34" s="70" t="s">
        <v>28</v>
      </c>
      <c r="C34" s="70" t="s">
        <v>61</v>
      </c>
      <c r="D34" s="70"/>
      <c r="E34" s="70"/>
      <c r="F34" s="207" t="e">
        <f>#REF!+#REF!+#REF!</f>
        <v>#REF!</v>
      </c>
      <c r="G34" s="207" t="e">
        <f>#REF!+#REF!+#REF!</f>
        <v>#REF!</v>
      </c>
      <c r="H34" s="207" t="e">
        <f>#REF!+#REF!+#REF!</f>
        <v>#REF!</v>
      </c>
    </row>
    <row r="35" spans="1:8" s="9" customFormat="1" ht="16.5">
      <c r="A35" s="241" t="s">
        <v>121</v>
      </c>
      <c r="B35" s="71" t="s">
        <v>29</v>
      </c>
      <c r="C35" s="72"/>
      <c r="D35" s="72"/>
      <c r="E35" s="72"/>
      <c r="F35" s="234" t="e">
        <f>F36+F37+F38</f>
        <v>#REF!</v>
      </c>
      <c r="G35" s="234" t="e">
        <f>G36+G37+G38</f>
        <v>#REF!</v>
      </c>
      <c r="H35" s="234" t="e">
        <f>H36+H37+H38</f>
        <v>#REF!</v>
      </c>
    </row>
    <row r="36" spans="1:8" s="9" customFormat="1" ht="16.5">
      <c r="A36" s="206" t="s">
        <v>122</v>
      </c>
      <c r="B36" s="70" t="s">
        <v>29</v>
      </c>
      <c r="C36" s="53" t="s">
        <v>25</v>
      </c>
      <c r="D36" s="53"/>
      <c r="E36" s="53"/>
      <c r="F36" s="207" t="e">
        <f>#REF!</f>
        <v>#REF!</v>
      </c>
      <c r="G36" s="207" t="e">
        <f>#REF!</f>
        <v>#REF!</v>
      </c>
      <c r="H36" s="207" t="e">
        <f>#REF!</f>
        <v>#REF!</v>
      </c>
    </row>
    <row r="37" spans="1:8" ht="16.5">
      <c r="A37" s="206" t="s">
        <v>123</v>
      </c>
      <c r="B37" s="70" t="s">
        <v>29</v>
      </c>
      <c r="C37" s="70" t="s">
        <v>30</v>
      </c>
      <c r="D37" s="70"/>
      <c r="E37" s="53"/>
      <c r="F37" s="207" t="e">
        <f>#REF!</f>
        <v>#REF!</v>
      </c>
      <c r="G37" s="207" t="e">
        <f>#REF!</f>
        <v>#REF!</v>
      </c>
      <c r="H37" s="207" t="e">
        <f>#REF!</f>
        <v>#REF!</v>
      </c>
    </row>
    <row r="38" spans="1:8" s="25" customFormat="1" ht="16.5">
      <c r="A38" s="206" t="s">
        <v>54</v>
      </c>
      <c r="B38" s="53" t="s">
        <v>29</v>
      </c>
      <c r="C38" s="53" t="s">
        <v>34</v>
      </c>
      <c r="D38" s="53"/>
      <c r="E38" s="53"/>
      <c r="F38" s="208" t="e">
        <f>#REF!</f>
        <v>#REF!</v>
      </c>
      <c r="G38" s="208" t="e">
        <f>#REF!</f>
        <v>#REF!</v>
      </c>
      <c r="H38" s="208" t="e">
        <f>#REF!</f>
        <v>#REF!</v>
      </c>
    </row>
    <row r="39" spans="1:8" s="9" customFormat="1" ht="16.5">
      <c r="A39" s="241" t="s">
        <v>94</v>
      </c>
      <c r="B39" s="71" t="s">
        <v>31</v>
      </c>
      <c r="C39" s="71"/>
      <c r="D39" s="72"/>
      <c r="E39" s="72"/>
      <c r="F39" s="234" t="e">
        <f>F40+F41</f>
        <v>#REF!</v>
      </c>
      <c r="G39" s="234" t="e">
        <f>G40+G41</f>
        <v>#REF!</v>
      </c>
      <c r="H39" s="234" t="e">
        <f>H40+H41</f>
        <v>#REF!</v>
      </c>
    </row>
    <row r="40" spans="1:8" s="9" customFormat="1" ht="16.5">
      <c r="A40" s="206" t="s">
        <v>225</v>
      </c>
      <c r="B40" s="70" t="s">
        <v>31</v>
      </c>
      <c r="C40" s="70" t="s">
        <v>30</v>
      </c>
      <c r="D40" s="53"/>
      <c r="E40" s="53"/>
      <c r="F40" s="207" t="e">
        <f>#REF!</f>
        <v>#REF!</v>
      </c>
      <c r="G40" s="207" t="e">
        <f>#REF!</f>
        <v>#REF!</v>
      </c>
      <c r="H40" s="207" t="e">
        <f>#REF!</f>
        <v>#REF!</v>
      </c>
    </row>
    <row r="41" spans="1:8" ht="16.5">
      <c r="A41" s="206" t="s">
        <v>239</v>
      </c>
      <c r="B41" s="53" t="s">
        <v>31</v>
      </c>
      <c r="C41" s="53" t="s">
        <v>29</v>
      </c>
      <c r="D41" s="70"/>
      <c r="E41" s="70"/>
      <c r="F41" s="207">
        <v>0</v>
      </c>
      <c r="G41" s="207">
        <v>0</v>
      </c>
      <c r="H41" s="207">
        <v>0</v>
      </c>
    </row>
    <row r="42" spans="1:8" s="9" customFormat="1" ht="16.5">
      <c r="A42" s="241" t="s">
        <v>53</v>
      </c>
      <c r="B42" s="71" t="s">
        <v>24</v>
      </c>
      <c r="C42" s="72"/>
      <c r="D42" s="72"/>
      <c r="E42" s="72"/>
      <c r="F42" s="234" t="e">
        <f>F43+F44+F45+F46+F47</f>
        <v>#REF!</v>
      </c>
      <c r="G42" s="234" t="e">
        <f>G43+G44+G45+G46+G47</f>
        <v>#REF!</v>
      </c>
      <c r="H42" s="234" t="e">
        <f>H43+H44+H45+H46+H47</f>
        <v>#REF!</v>
      </c>
    </row>
    <row r="43" spans="1:8" ht="16.5">
      <c r="A43" s="206" t="s">
        <v>22</v>
      </c>
      <c r="B43" s="70" t="s">
        <v>24</v>
      </c>
      <c r="C43" s="53" t="s">
        <v>25</v>
      </c>
      <c r="D43" s="53"/>
      <c r="E43" s="53"/>
      <c r="F43" s="207" t="e">
        <f>#REF!+#REF!</f>
        <v>#REF!</v>
      </c>
      <c r="G43" s="207" t="e">
        <f>#REF!+#REF!</f>
        <v>#REF!</v>
      </c>
      <c r="H43" s="207" t="e">
        <f>#REF!+#REF!</f>
        <v>#REF!</v>
      </c>
    </row>
    <row r="44" spans="1:8" ht="16.5">
      <c r="A44" s="206" t="s">
        <v>2</v>
      </c>
      <c r="B44" s="70" t="s">
        <v>24</v>
      </c>
      <c r="C44" s="70" t="s">
        <v>30</v>
      </c>
      <c r="D44" s="53"/>
      <c r="E44" s="53"/>
      <c r="F44" s="207" t="e">
        <f>#REF!+#REF!+#REF!</f>
        <v>#REF!</v>
      </c>
      <c r="G44" s="207" t="e">
        <f>#REF!+#REF!+#REF!</f>
        <v>#REF!</v>
      </c>
      <c r="H44" s="207" t="e">
        <f>#REF!+#REF!+#REF!</f>
        <v>#REF!</v>
      </c>
    </row>
    <row r="45" spans="1:8" ht="18" customHeight="1">
      <c r="A45" s="195" t="s">
        <v>268</v>
      </c>
      <c r="B45" s="70" t="s">
        <v>24</v>
      </c>
      <c r="C45" s="70" t="s">
        <v>29</v>
      </c>
      <c r="D45" s="47" t="s">
        <v>29</v>
      </c>
      <c r="E45" s="53"/>
      <c r="F45" s="207" t="e">
        <f>#REF!+#REF!+#REF!+#REF!+#REF!+#REF!+#REF!+#REF!</f>
        <v>#REF!</v>
      </c>
      <c r="G45" s="207" t="e">
        <f>#REF!+#REF!+#REF!+#REF!+#REF!+#REF!+#REF!+#REF!</f>
        <v>#REF!</v>
      </c>
      <c r="H45" s="207" t="e">
        <f>#REF!+#REF!+#REF!+#REF!+#REF!+#REF!+#REF!+#REF!</f>
        <v>#REF!</v>
      </c>
    </row>
    <row r="46" spans="1:8" ht="16.5">
      <c r="A46" s="206" t="s">
        <v>134</v>
      </c>
      <c r="B46" s="70" t="s">
        <v>24</v>
      </c>
      <c r="C46" s="53" t="s">
        <v>24</v>
      </c>
      <c r="D46" s="53"/>
      <c r="E46" s="53"/>
      <c r="F46" s="207" t="e">
        <f>#REF!+#REF!</f>
        <v>#REF!</v>
      </c>
      <c r="G46" s="207" t="e">
        <f>#REF!+#REF!</f>
        <v>#REF!</v>
      </c>
      <c r="H46" s="207" t="e">
        <f>#REF!+#REF!</f>
        <v>#REF!</v>
      </c>
    </row>
    <row r="47" spans="1:8" ht="16.5">
      <c r="A47" s="206" t="s">
        <v>136</v>
      </c>
      <c r="B47" s="70" t="s">
        <v>24</v>
      </c>
      <c r="C47" s="53" t="s">
        <v>26</v>
      </c>
      <c r="D47" s="70"/>
      <c r="E47" s="70"/>
      <c r="F47" s="207" t="e">
        <f>#REF!+#REF!</f>
        <v>#REF!</v>
      </c>
      <c r="G47" s="207" t="e">
        <f>#REF!+#REF!</f>
        <v>#REF!</v>
      </c>
      <c r="H47" s="207" t="e">
        <f>#REF!+#REF!</f>
        <v>#REF!</v>
      </c>
    </row>
    <row r="48" spans="1:8" s="1" customFormat="1" ht="16.5">
      <c r="A48" s="241" t="s">
        <v>266</v>
      </c>
      <c r="B48" s="71" t="s">
        <v>27</v>
      </c>
      <c r="C48" s="72"/>
      <c r="D48" s="71"/>
      <c r="E48" s="72"/>
      <c r="F48" s="234" t="e">
        <f>F49+F50</f>
        <v>#REF!</v>
      </c>
      <c r="G48" s="234" t="e">
        <f>G49+G50</f>
        <v>#REF!</v>
      </c>
      <c r="H48" s="234" t="e">
        <f>H49+H50</f>
        <v>#REF!</v>
      </c>
    </row>
    <row r="49" spans="1:8" ht="16.5">
      <c r="A49" s="206" t="s">
        <v>3</v>
      </c>
      <c r="B49" s="70" t="s">
        <v>27</v>
      </c>
      <c r="C49" s="70" t="s">
        <v>25</v>
      </c>
      <c r="D49" s="53"/>
      <c r="E49" s="53"/>
      <c r="F49" s="207" t="e">
        <f>#REF!+#REF!+#REF!</f>
        <v>#REF!</v>
      </c>
      <c r="G49" s="207" t="e">
        <f>#REF!+#REF!+#REF!</f>
        <v>#REF!</v>
      </c>
      <c r="H49" s="207" t="e">
        <f>#REF!+#REF!+#REF!</f>
        <v>#REF!</v>
      </c>
    </row>
    <row r="50" spans="1:8" ht="16.5">
      <c r="A50" s="206" t="s">
        <v>175</v>
      </c>
      <c r="B50" s="70" t="s">
        <v>27</v>
      </c>
      <c r="C50" s="70" t="s">
        <v>28</v>
      </c>
      <c r="D50" s="53"/>
      <c r="E50" s="53"/>
      <c r="F50" s="207" t="e">
        <f>#REF!</f>
        <v>#REF!</v>
      </c>
      <c r="G50" s="207" t="e">
        <f>#REF!</f>
        <v>#REF!</v>
      </c>
      <c r="H50" s="207" t="e">
        <f>#REF!</f>
        <v>#REF!</v>
      </c>
    </row>
    <row r="51" spans="1:8" s="1" customFormat="1" ht="16.5">
      <c r="A51" s="241" t="s">
        <v>178</v>
      </c>
      <c r="B51" s="71" t="s">
        <v>26</v>
      </c>
      <c r="C51" s="72"/>
      <c r="D51" s="72"/>
      <c r="E51" s="72"/>
      <c r="F51" s="234" t="e">
        <f>F52+F53</f>
        <v>#REF!</v>
      </c>
      <c r="G51" s="234" t="e">
        <f>G52+G53</f>
        <v>#REF!</v>
      </c>
      <c r="H51" s="234" t="e">
        <f>H52+H53</f>
        <v>#REF!</v>
      </c>
    </row>
    <row r="52" spans="1:8" ht="16.5" hidden="1">
      <c r="A52" s="41" t="s">
        <v>149</v>
      </c>
      <c r="B52" s="70" t="s">
        <v>26</v>
      </c>
      <c r="C52" s="53" t="s">
        <v>30</v>
      </c>
      <c r="D52" s="53"/>
      <c r="E52" s="53"/>
      <c r="F52" s="207">
        <v>0</v>
      </c>
      <c r="G52" s="207">
        <v>0</v>
      </c>
      <c r="H52" s="207">
        <v>0</v>
      </c>
    </row>
    <row r="53" spans="1:8" ht="16.5">
      <c r="A53" s="206" t="s">
        <v>179</v>
      </c>
      <c r="B53" s="70" t="s">
        <v>26</v>
      </c>
      <c r="C53" s="70" t="s">
        <v>26</v>
      </c>
      <c r="D53" s="53"/>
      <c r="E53" s="53"/>
      <c r="F53" s="207" t="e">
        <f>#REF!</f>
        <v>#REF!</v>
      </c>
      <c r="G53" s="207" t="e">
        <f>#REF!</f>
        <v>#REF!</v>
      </c>
      <c r="H53" s="207" t="e">
        <f>#REF!</f>
        <v>#REF!</v>
      </c>
    </row>
    <row r="54" spans="1:8" s="9" customFormat="1" ht="16.5">
      <c r="A54" s="241" t="s">
        <v>1</v>
      </c>
      <c r="B54" s="71">
        <v>10</v>
      </c>
      <c r="C54" s="72"/>
      <c r="D54" s="72"/>
      <c r="E54" s="72"/>
      <c r="F54" s="234" t="e">
        <f>F55+F56+F57+F58</f>
        <v>#REF!</v>
      </c>
      <c r="G54" s="234" t="e">
        <f>G55+G56+G57+G58</f>
        <v>#REF!</v>
      </c>
      <c r="H54" s="234" t="e">
        <f>H55+H56+H57+H58</f>
        <v>#REF!</v>
      </c>
    </row>
    <row r="55" spans="1:8" s="9" customFormat="1" ht="16.5">
      <c r="A55" s="205" t="s">
        <v>108</v>
      </c>
      <c r="B55" s="70" t="s">
        <v>32</v>
      </c>
      <c r="C55" s="53" t="s">
        <v>25</v>
      </c>
      <c r="D55" s="53"/>
      <c r="E55" s="53"/>
      <c r="F55" s="207" t="e">
        <f>#REF!</f>
        <v>#REF!</v>
      </c>
      <c r="G55" s="207" t="e">
        <f>#REF!</f>
        <v>#REF!</v>
      </c>
      <c r="H55" s="207" t="e">
        <f>#REF!</f>
        <v>#REF!</v>
      </c>
    </row>
    <row r="56" spans="1:8" ht="16.5">
      <c r="A56" s="206" t="s">
        <v>168</v>
      </c>
      <c r="B56" s="53">
        <v>10</v>
      </c>
      <c r="C56" s="53" t="s">
        <v>34</v>
      </c>
      <c r="D56" s="53"/>
      <c r="E56" s="53"/>
      <c r="F56" s="207" t="e">
        <f>#REF!+#REF!+#REF!</f>
        <v>#REF!</v>
      </c>
      <c r="G56" s="207" t="e">
        <f>#REF!+#REF!+#REF!</f>
        <v>#REF!</v>
      </c>
      <c r="H56" s="207" t="e">
        <f>#REF!+#REF!+#REF!</f>
        <v>#REF!</v>
      </c>
    </row>
    <row r="57" spans="1:8" ht="16.5">
      <c r="A57" s="206" t="s">
        <v>105</v>
      </c>
      <c r="B57" s="53">
        <v>10</v>
      </c>
      <c r="C57" s="53" t="s">
        <v>28</v>
      </c>
      <c r="D57" s="53"/>
      <c r="E57" s="53"/>
      <c r="F57" s="207" t="e">
        <f>#REF!+#REF!</f>
        <v>#REF!</v>
      </c>
      <c r="G57" s="207" t="e">
        <f>#REF!+#REF!</f>
        <v>#REF!</v>
      </c>
      <c r="H57" s="207" t="e">
        <f>#REF!+#REF!</f>
        <v>#REF!</v>
      </c>
    </row>
    <row r="58" spans="1:8" ht="16.5">
      <c r="A58" s="206" t="s">
        <v>21</v>
      </c>
      <c r="B58" s="53">
        <v>10</v>
      </c>
      <c r="C58" s="53" t="s">
        <v>31</v>
      </c>
      <c r="D58" s="53"/>
      <c r="E58" s="53"/>
      <c r="F58" s="207" t="e">
        <f>#REF!</f>
        <v>#REF!</v>
      </c>
      <c r="G58" s="207" t="e">
        <f>#REF!</f>
        <v>#REF!</v>
      </c>
      <c r="H58" s="207" t="e">
        <f>#REF!</f>
        <v>#REF!</v>
      </c>
    </row>
    <row r="59" spans="1:8" s="1" customFormat="1" ht="16.5">
      <c r="A59" s="241" t="s">
        <v>171</v>
      </c>
      <c r="B59" s="72">
        <v>11</v>
      </c>
      <c r="C59" s="72"/>
      <c r="D59" s="72"/>
      <c r="E59" s="72"/>
      <c r="F59" s="234" t="e">
        <f>F60</f>
        <v>#REF!</v>
      </c>
      <c r="G59" s="234" t="e">
        <f>G60</f>
        <v>#REF!</v>
      </c>
      <c r="H59" s="234" t="e">
        <f>H60</f>
        <v>#REF!</v>
      </c>
    </row>
    <row r="60" spans="1:8" ht="16.5">
      <c r="A60" s="206" t="s">
        <v>180</v>
      </c>
      <c r="B60" s="53">
        <v>11</v>
      </c>
      <c r="C60" s="53" t="s">
        <v>25</v>
      </c>
      <c r="D60" s="53"/>
      <c r="E60" s="53"/>
      <c r="F60" s="207" t="e">
        <f>#REF!+#REF!</f>
        <v>#REF!</v>
      </c>
      <c r="G60" s="207" t="e">
        <f>#REF!+#REF!</f>
        <v>#REF!</v>
      </c>
      <c r="H60" s="207" t="e">
        <f>#REF!+#REF!</f>
        <v>#REF!</v>
      </c>
    </row>
    <row r="61" spans="1:8" s="1" customFormat="1" ht="16.5">
      <c r="A61" s="243" t="s">
        <v>174</v>
      </c>
      <c r="B61" s="72" t="s">
        <v>61</v>
      </c>
      <c r="C61" s="72"/>
      <c r="D61" s="72"/>
      <c r="E61" s="72"/>
      <c r="F61" s="235" t="e">
        <f>F62</f>
        <v>#REF!</v>
      </c>
      <c r="G61" s="235" t="e">
        <f>G62</f>
        <v>#REF!</v>
      </c>
      <c r="H61" s="235" t="e">
        <f>H62</f>
        <v>#REF!</v>
      </c>
    </row>
    <row r="62" spans="1:8" ht="16.5">
      <c r="A62" s="211" t="s">
        <v>167</v>
      </c>
      <c r="B62" s="53" t="s">
        <v>61</v>
      </c>
      <c r="C62" s="53" t="s">
        <v>30</v>
      </c>
      <c r="D62" s="53"/>
      <c r="E62" s="53"/>
      <c r="F62" s="208" t="e">
        <f>#REF!</f>
        <v>#REF!</v>
      </c>
      <c r="G62" s="208" t="e">
        <f>#REF!</f>
        <v>#REF!</v>
      </c>
      <c r="H62" s="208" t="e">
        <f>#REF!</f>
        <v>#REF!</v>
      </c>
    </row>
    <row r="63" spans="1:8" s="1" customFormat="1" ht="16.5">
      <c r="A63" s="243" t="s">
        <v>209</v>
      </c>
      <c r="B63" s="72" t="s">
        <v>35</v>
      </c>
      <c r="C63" s="72"/>
      <c r="D63" s="72"/>
      <c r="E63" s="72"/>
      <c r="F63" s="235" t="e">
        <f>F64</f>
        <v>#REF!</v>
      </c>
      <c r="G63" s="235" t="e">
        <f>G64</f>
        <v>#REF!</v>
      </c>
      <c r="H63" s="235" t="e">
        <f>H64</f>
        <v>#REF!</v>
      </c>
    </row>
    <row r="64" spans="1:8" ht="16.5">
      <c r="A64" s="205" t="s">
        <v>210</v>
      </c>
      <c r="B64" s="53" t="s">
        <v>35</v>
      </c>
      <c r="C64" s="53" t="s">
        <v>25</v>
      </c>
      <c r="D64" s="70"/>
      <c r="E64" s="70"/>
      <c r="F64" s="207" t="e">
        <f>#REF!</f>
        <v>#REF!</v>
      </c>
      <c r="G64" s="207" t="e">
        <f>#REF!</f>
        <v>#REF!</v>
      </c>
      <c r="H64" s="207" t="e">
        <f>#REF!</f>
        <v>#REF!</v>
      </c>
    </row>
    <row r="65" spans="1:8" s="9" customFormat="1" ht="33">
      <c r="A65" s="241" t="s">
        <v>250</v>
      </c>
      <c r="B65" s="72" t="s">
        <v>148</v>
      </c>
      <c r="C65" s="72"/>
      <c r="D65" s="72"/>
      <c r="E65" s="72"/>
      <c r="F65" s="234" t="e">
        <f>F66+F67</f>
        <v>#REF!</v>
      </c>
      <c r="G65" s="234" t="e">
        <f>G66+G67</f>
        <v>#REF!</v>
      </c>
      <c r="H65" s="234" t="e">
        <f>H66+H67</f>
        <v>#REF!</v>
      </c>
    </row>
    <row r="66" spans="1:8" ht="33">
      <c r="A66" s="206" t="s">
        <v>248</v>
      </c>
      <c r="B66" s="53" t="s">
        <v>148</v>
      </c>
      <c r="C66" s="53" t="s">
        <v>25</v>
      </c>
      <c r="D66" s="53"/>
      <c r="E66" s="53"/>
      <c r="F66" s="207" t="e">
        <f>#REF!</f>
        <v>#REF!</v>
      </c>
      <c r="G66" s="207" t="e">
        <f>#REF!</f>
        <v>#REF!</v>
      </c>
      <c r="H66" s="207" t="e">
        <f>#REF!</f>
        <v>#REF!</v>
      </c>
    </row>
    <row r="67" spans="1:8" ht="16.5">
      <c r="A67" s="212" t="s">
        <v>249</v>
      </c>
      <c r="B67" s="53" t="s">
        <v>148</v>
      </c>
      <c r="C67" s="53" t="s">
        <v>34</v>
      </c>
      <c r="D67" s="53"/>
      <c r="E67" s="53"/>
      <c r="F67" s="207" t="e">
        <f>#REF!</f>
        <v>#REF!</v>
      </c>
      <c r="G67" s="207" t="e">
        <f>#REF!</f>
        <v>#REF!</v>
      </c>
      <c r="H67" s="207" t="e">
        <f>#REF!</f>
        <v>#REF!</v>
      </c>
    </row>
    <row r="68" spans="1:8" s="1" customFormat="1" ht="16.5">
      <c r="A68" s="215" t="s">
        <v>23</v>
      </c>
      <c r="B68" s="210"/>
      <c r="C68" s="210"/>
      <c r="D68" s="210"/>
      <c r="E68" s="210"/>
      <c r="F68" s="216" t="e">
        <f>F14+F22+F24+F28+F35+F39+F42+F48+F51+F54+F59+F61+F63+F65</f>
        <v>#REF!</v>
      </c>
      <c r="G68" s="216" t="e">
        <f>G14+G22+G24+G28+G35+G39+G42+G48+G51+G54+G59+G61+G63+G65</f>
        <v>#REF!</v>
      </c>
      <c r="H68" s="216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9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6"/>
  <sheetViews>
    <sheetView tabSelected="1" view="pageBreakPreview" zoomScale="70" zoomScaleSheetLayoutView="70" zoomScalePageLayoutView="0" workbookViewId="0" topLeftCell="A13">
      <selection activeCell="A6" sqref="A6"/>
    </sheetView>
  </sheetViews>
  <sheetFormatPr defaultColWidth="60.125" defaultRowHeight="12.75"/>
  <cols>
    <col min="1" max="1" width="87.125" style="128" customWidth="1"/>
    <col min="2" max="2" width="17.00390625" style="286" customWidth="1"/>
    <col min="3" max="3" width="14.375" style="282" customWidth="1"/>
    <col min="4" max="4" width="18.50390625" style="283" customWidth="1"/>
    <col min="5" max="5" width="17.875" style="283" hidden="1" customWidth="1"/>
    <col min="6" max="6" width="17.375" style="283" customWidth="1"/>
    <col min="7" max="16384" width="60.125" style="128" customWidth="1"/>
  </cols>
  <sheetData>
    <row r="1" spans="2:6" ht="16.5">
      <c r="B1" s="601" t="s">
        <v>392</v>
      </c>
      <c r="C1" s="140"/>
      <c r="D1" s="604"/>
      <c r="E1" s="604"/>
      <c r="F1" s="604"/>
    </row>
    <row r="2" spans="2:6" ht="16.5">
      <c r="B2" s="601" t="s">
        <v>1058</v>
      </c>
      <c r="C2" s="140"/>
      <c r="D2" s="604"/>
      <c r="E2" s="604"/>
      <c r="F2" s="604"/>
    </row>
    <row r="3" spans="2:6" ht="16.5">
      <c r="B3" s="601" t="s">
        <v>245</v>
      </c>
      <c r="C3" s="140"/>
      <c r="D3" s="604"/>
      <c r="E3" s="604"/>
      <c r="F3" s="604"/>
    </row>
    <row r="4" spans="2:6" ht="16.5">
      <c r="B4" s="601" t="s">
        <v>775</v>
      </c>
      <c r="C4" s="140"/>
      <c r="D4" s="604"/>
      <c r="E4" s="604"/>
      <c r="F4" s="604"/>
    </row>
    <row r="5" spans="2:6" ht="16.5">
      <c r="B5" s="601" t="s">
        <v>778</v>
      </c>
      <c r="C5" s="140"/>
      <c r="D5" s="604"/>
      <c r="E5" s="604"/>
      <c r="F5" s="604"/>
    </row>
    <row r="6" spans="2:6" ht="17.25" customHeight="1">
      <c r="B6" s="601" t="s">
        <v>1089</v>
      </c>
      <c r="C6" s="140"/>
      <c r="D6" s="604"/>
      <c r="E6" s="604"/>
      <c r="F6" s="604"/>
    </row>
    <row r="7" spans="2:6" ht="14.25" customHeight="1">
      <c r="B7" s="601" t="s">
        <v>1096</v>
      </c>
      <c r="C7" s="140"/>
      <c r="D7" s="604"/>
      <c r="E7" s="604"/>
      <c r="F7" s="604"/>
    </row>
    <row r="8" ht="14.25" customHeight="1"/>
    <row r="9" spans="1:6" ht="16.5">
      <c r="A9" s="807" t="s">
        <v>472</v>
      </c>
      <c r="B9" s="807"/>
      <c r="C9" s="807"/>
      <c r="D9" s="807"/>
      <c r="E9" s="128"/>
      <c r="F9" s="128"/>
    </row>
    <row r="10" spans="1:6" ht="16.5">
      <c r="A10" s="807" t="s">
        <v>780</v>
      </c>
      <c r="B10" s="807"/>
      <c r="C10" s="807"/>
      <c r="D10" s="807"/>
      <c r="E10" s="128"/>
      <c r="F10" s="128"/>
    </row>
    <row r="11" spans="1:6" ht="16.5">
      <c r="A11" s="807" t="s">
        <v>471</v>
      </c>
      <c r="B11" s="807"/>
      <c r="C11" s="807"/>
      <c r="D11" s="807"/>
      <c r="E11" s="128"/>
      <c r="F11" s="128"/>
    </row>
    <row r="12" spans="1:6" ht="16.5">
      <c r="A12" s="814" t="s">
        <v>841</v>
      </c>
      <c r="B12" s="814"/>
      <c r="C12" s="814"/>
      <c r="D12" s="814"/>
      <c r="E12" s="128"/>
      <c r="F12" s="128"/>
    </row>
    <row r="13" spans="1:4" ht="16.5">
      <c r="A13" s="141" t="s">
        <v>1097</v>
      </c>
      <c r="B13" s="791"/>
      <c r="C13" s="140"/>
      <c r="D13" s="604"/>
    </row>
    <row r="14" ht="15" customHeight="1" thickBot="1">
      <c r="F14" s="283" t="s">
        <v>856</v>
      </c>
    </row>
    <row r="15" spans="1:6" s="284" customFormat="1" ht="35.25" customHeight="1" thickBot="1">
      <c r="A15" s="725" t="s">
        <v>48</v>
      </c>
      <c r="B15" s="378" t="s">
        <v>51</v>
      </c>
      <c r="C15" s="379" t="s">
        <v>52</v>
      </c>
      <c r="D15" s="406" t="s">
        <v>1028</v>
      </c>
      <c r="E15" s="406" t="s">
        <v>420</v>
      </c>
      <c r="F15" s="406" t="s">
        <v>1073</v>
      </c>
    </row>
    <row r="16" spans="1:6" ht="18.75" customHeight="1" thickBot="1">
      <c r="A16" s="724" t="s">
        <v>463</v>
      </c>
      <c r="B16" s="381"/>
      <c r="C16" s="382"/>
      <c r="D16" s="383">
        <f>D17+D30+D46+D57+D61+D68+D85+D104+D116</f>
        <v>33054412</v>
      </c>
      <c r="E16" s="384" t="e">
        <f>E17+#REF!+#REF!+#REF!+E85+#REF!+#REF!+#REF!+#REF!+#REF!+#REF!+#REF!+#REF!+#REF!+#REF!+#REF!+#REF!+#REF!+#REF!+#REF!</f>
        <v>#REF!</v>
      </c>
      <c r="F16" s="383">
        <f>F17+F30+F46+F57+F61+F68+F85+F104+F116</f>
        <v>33131912</v>
      </c>
    </row>
    <row r="17" spans="1:6" ht="36.75" customHeight="1">
      <c r="A17" s="153" t="s">
        <v>942</v>
      </c>
      <c r="B17" s="345" t="s">
        <v>793</v>
      </c>
      <c r="C17" s="278"/>
      <c r="D17" s="319">
        <f>D18+D22+D26</f>
        <v>110000</v>
      </c>
      <c r="E17" s="307" t="e">
        <f>E18+#REF!</f>
        <v>#REF!</v>
      </c>
      <c r="F17" s="319">
        <f>F18+F22+F26</f>
        <v>110000</v>
      </c>
    </row>
    <row r="18" spans="1:6" s="284" customFormat="1" ht="33.75" customHeight="1" hidden="1">
      <c r="A18" s="108" t="s">
        <v>313</v>
      </c>
      <c r="B18" s="225" t="s">
        <v>794</v>
      </c>
      <c r="C18" s="276"/>
      <c r="D18" s="312">
        <f>D19</f>
        <v>0</v>
      </c>
      <c r="E18" s="305" t="e">
        <f>E19+E30+#REF!</f>
        <v>#REF!</v>
      </c>
      <c r="F18" s="312">
        <f>F19</f>
        <v>0</v>
      </c>
    </row>
    <row r="19" spans="1:6" ht="14.25" customHeight="1" hidden="1">
      <c r="A19" s="67" t="s">
        <v>679</v>
      </c>
      <c r="B19" s="226" t="s">
        <v>795</v>
      </c>
      <c r="C19" s="275"/>
      <c r="D19" s="313">
        <f aca="true" t="shared" si="0" ref="D19:F20">D20</f>
        <v>0</v>
      </c>
      <c r="E19" s="306">
        <f t="shared" si="0"/>
        <v>100000</v>
      </c>
      <c r="F19" s="313">
        <f t="shared" si="0"/>
        <v>0</v>
      </c>
    </row>
    <row r="20" spans="1:6" ht="20.25" customHeight="1" hidden="1">
      <c r="A20" s="260" t="s">
        <v>782</v>
      </c>
      <c r="B20" s="226" t="s">
        <v>796</v>
      </c>
      <c r="C20" s="275"/>
      <c r="D20" s="313">
        <f t="shared" si="0"/>
        <v>0</v>
      </c>
      <c r="E20" s="306">
        <f t="shared" si="0"/>
        <v>100000</v>
      </c>
      <c r="F20" s="313">
        <f t="shared" si="0"/>
        <v>0</v>
      </c>
    </row>
    <row r="21" spans="1:6" ht="33.75" customHeight="1" hidden="1">
      <c r="A21" s="105" t="s">
        <v>300</v>
      </c>
      <c r="B21" s="226" t="s">
        <v>796</v>
      </c>
      <c r="C21" s="275">
        <v>120</v>
      </c>
      <c r="D21" s="313">
        <f>'Ведом.2025-2026'!G114</f>
        <v>0</v>
      </c>
      <c r="E21" s="306">
        <f>'Ведом. 2024'!H823</f>
        <v>100000</v>
      </c>
      <c r="F21" s="313">
        <f>'Ведом.2025-2026'!K114</f>
        <v>0</v>
      </c>
    </row>
    <row r="22" spans="1:6" ht="36" customHeight="1">
      <c r="A22" s="108" t="s">
        <v>318</v>
      </c>
      <c r="B22" s="225" t="s">
        <v>805</v>
      </c>
      <c r="C22" s="276"/>
      <c r="D22" s="312">
        <f>D23</f>
        <v>100000</v>
      </c>
      <c r="E22" s="306"/>
      <c r="F22" s="312">
        <f>F23</f>
        <v>100000</v>
      </c>
    </row>
    <row r="23" spans="1:6" ht="24" customHeight="1">
      <c r="A23" s="105" t="s">
        <v>686</v>
      </c>
      <c r="B23" s="226" t="s">
        <v>806</v>
      </c>
      <c r="C23" s="275"/>
      <c r="D23" s="313">
        <f>D24</f>
        <v>100000</v>
      </c>
      <c r="E23" s="306"/>
      <c r="F23" s="313">
        <f>F24</f>
        <v>100000</v>
      </c>
    </row>
    <row r="24" spans="1:6" ht="25.5" customHeight="1">
      <c r="A24" s="105" t="s">
        <v>319</v>
      </c>
      <c r="B24" s="226" t="s">
        <v>807</v>
      </c>
      <c r="C24" s="275"/>
      <c r="D24" s="313">
        <f>D25</f>
        <v>100000</v>
      </c>
      <c r="E24" s="306"/>
      <c r="F24" s="313">
        <f>F25</f>
        <v>100000</v>
      </c>
    </row>
    <row r="25" spans="1:6" ht="37.5" customHeight="1">
      <c r="A25" s="105" t="s">
        <v>300</v>
      </c>
      <c r="B25" s="226" t="s">
        <v>807</v>
      </c>
      <c r="C25" s="275">
        <v>240</v>
      </c>
      <c r="D25" s="313">
        <f>'Ведом.2025-2026'!G182</f>
        <v>100000</v>
      </c>
      <c r="E25" s="306"/>
      <c r="F25" s="313">
        <f>'Ведом.2025-2026'!K182</f>
        <v>100000</v>
      </c>
    </row>
    <row r="26" spans="1:6" ht="37.5" customHeight="1">
      <c r="A26" s="108" t="s">
        <v>808</v>
      </c>
      <c r="B26" s="225" t="s">
        <v>809</v>
      </c>
      <c r="C26" s="276"/>
      <c r="D26" s="312">
        <f>D27</f>
        <v>10000</v>
      </c>
      <c r="E26" s="306"/>
      <c r="F26" s="312">
        <f>F27</f>
        <v>10000</v>
      </c>
    </row>
    <row r="27" spans="1:6" ht="21.75" customHeight="1">
      <c r="A27" s="105" t="s">
        <v>786</v>
      </c>
      <c r="B27" s="226" t="s">
        <v>810</v>
      </c>
      <c r="C27" s="275"/>
      <c r="D27" s="313">
        <f>D28</f>
        <v>10000</v>
      </c>
      <c r="E27" s="306"/>
      <c r="F27" s="313">
        <f>F28</f>
        <v>10000</v>
      </c>
    </row>
    <row r="28" spans="1:6" ht="33.75" customHeight="1">
      <c r="A28" s="105" t="s">
        <v>350</v>
      </c>
      <c r="B28" s="226" t="s">
        <v>811</v>
      </c>
      <c r="C28" s="275"/>
      <c r="D28" s="313">
        <f>D29</f>
        <v>10000</v>
      </c>
      <c r="E28" s="306"/>
      <c r="F28" s="342">
        <f>F29</f>
        <v>10000</v>
      </c>
    </row>
    <row r="29" spans="1:6" ht="33.75" customHeight="1">
      <c r="A29" s="105" t="s">
        <v>300</v>
      </c>
      <c r="B29" s="226" t="s">
        <v>811</v>
      </c>
      <c r="C29" s="275">
        <v>240</v>
      </c>
      <c r="D29" s="313">
        <f>'Ведом.2025-2026'!G190</f>
        <v>10000</v>
      </c>
      <c r="E29" s="306"/>
      <c r="F29" s="313">
        <f>'Ведом.2025-2026'!K190</f>
        <v>10000</v>
      </c>
    </row>
    <row r="30" spans="1:6" ht="51.75" customHeight="1">
      <c r="A30" s="108" t="s">
        <v>951</v>
      </c>
      <c r="B30" s="47" t="s">
        <v>790</v>
      </c>
      <c r="C30" s="275"/>
      <c r="D30" s="312">
        <f>D31+D35+D37+D39+D41+D43</f>
        <v>521300</v>
      </c>
      <c r="E30" s="305" t="e">
        <f>E31</f>
        <v>#REF!</v>
      </c>
      <c r="F30" s="312">
        <f>F31+F35+F37+F39+F41+F43</f>
        <v>521300</v>
      </c>
    </row>
    <row r="31" spans="1:6" ht="18" customHeight="1">
      <c r="A31" s="105" t="s">
        <v>542</v>
      </c>
      <c r="B31" s="226" t="s">
        <v>791</v>
      </c>
      <c r="C31" s="275"/>
      <c r="D31" s="342">
        <f>D32</f>
        <v>100000</v>
      </c>
      <c r="E31" s="385" t="e">
        <f>E32+E33+#REF!</f>
        <v>#REF!</v>
      </c>
      <c r="F31" s="313">
        <f>F32</f>
        <v>100000</v>
      </c>
    </row>
    <row r="32" spans="1:6" ht="20.25" customHeight="1">
      <c r="A32" s="105" t="s">
        <v>783</v>
      </c>
      <c r="B32" s="226" t="s">
        <v>797</v>
      </c>
      <c r="C32" s="275"/>
      <c r="D32" s="313">
        <f>D33</f>
        <v>100000</v>
      </c>
      <c r="E32" s="306">
        <f>'Ведом. 2024'!H815</f>
        <v>4221400</v>
      </c>
      <c r="F32" s="313">
        <f>F33</f>
        <v>100000</v>
      </c>
    </row>
    <row r="33" spans="1:6" ht="33" customHeight="1">
      <c r="A33" s="105" t="s">
        <v>300</v>
      </c>
      <c r="B33" s="226" t="s">
        <v>797</v>
      </c>
      <c r="C33" s="275">
        <v>240</v>
      </c>
      <c r="D33" s="313">
        <f>'Ведом.2025-2026'!G119</f>
        <v>100000</v>
      </c>
      <c r="E33" s="306">
        <f>'Ведом. 2024'!H816</f>
        <v>1518500</v>
      </c>
      <c r="F33" s="313">
        <f>'Ведом.2025-2026'!K119</f>
        <v>100000</v>
      </c>
    </row>
    <row r="34" spans="1:6" ht="20.25" customHeight="1" hidden="1">
      <c r="A34" s="105"/>
      <c r="B34" s="226"/>
      <c r="C34" s="275"/>
      <c r="D34" s="313"/>
      <c r="E34" s="306"/>
      <c r="F34" s="313"/>
    </row>
    <row r="35" spans="1:6" ht="39.75" customHeight="1">
      <c r="A35" s="729" t="s">
        <v>965</v>
      </c>
      <c r="B35" s="53" t="s">
        <v>964</v>
      </c>
      <c r="C35" s="275"/>
      <c r="D35" s="313">
        <f>D36</f>
        <v>0</v>
      </c>
      <c r="E35" s="306"/>
      <c r="F35" s="313">
        <f>F36</f>
        <v>0</v>
      </c>
    </row>
    <row r="36" spans="1:6" ht="33" customHeight="1">
      <c r="A36" s="105" t="s">
        <v>300</v>
      </c>
      <c r="B36" s="53" t="s">
        <v>964</v>
      </c>
      <c r="C36" s="275">
        <v>240</v>
      </c>
      <c r="D36" s="313">
        <f>'Ведом.2025-2026'!G122</f>
        <v>0</v>
      </c>
      <c r="E36" s="306"/>
      <c r="F36" s="313">
        <f>'Ведом.2025-2026'!K122</f>
        <v>0</v>
      </c>
    </row>
    <row r="37" spans="1:6" ht="45" customHeight="1">
      <c r="A37" s="729" t="s">
        <v>965</v>
      </c>
      <c r="B37" s="53" t="s">
        <v>977</v>
      </c>
      <c r="C37" s="275"/>
      <c r="D37" s="313">
        <f>D38</f>
        <v>0</v>
      </c>
      <c r="E37" s="306"/>
      <c r="F37" s="313">
        <f>F38</f>
        <v>0</v>
      </c>
    </row>
    <row r="38" spans="1:6" ht="33" customHeight="1">
      <c r="A38" s="105" t="s">
        <v>300</v>
      </c>
      <c r="B38" s="53" t="s">
        <v>977</v>
      </c>
      <c r="C38" s="275">
        <v>240</v>
      </c>
      <c r="D38" s="313">
        <f>'Ведом.2025-2026'!G124</f>
        <v>0</v>
      </c>
      <c r="E38" s="306"/>
      <c r="F38" s="313">
        <f>'Ведом.2025-2026'!K124</f>
        <v>0</v>
      </c>
    </row>
    <row r="39" spans="1:6" ht="24" customHeight="1">
      <c r="A39" s="105" t="s">
        <v>916</v>
      </c>
      <c r="B39" s="53" t="s">
        <v>963</v>
      </c>
      <c r="C39" s="275"/>
      <c r="D39" s="313">
        <f>D40</f>
        <v>266000</v>
      </c>
      <c r="E39" s="306"/>
      <c r="F39" s="313">
        <f>F40</f>
        <v>266000</v>
      </c>
    </row>
    <row r="40" spans="1:6" ht="39" customHeight="1">
      <c r="A40" s="105" t="s">
        <v>300</v>
      </c>
      <c r="B40" s="53" t="s">
        <v>963</v>
      </c>
      <c r="C40" s="275">
        <v>240</v>
      </c>
      <c r="D40" s="313">
        <f>'Ведом.2025-2026'!G132</f>
        <v>266000</v>
      </c>
      <c r="E40" s="306"/>
      <c r="F40" s="313">
        <f>'Ведом.2025-2026'!K132</f>
        <v>266000</v>
      </c>
    </row>
    <row r="41" spans="1:6" ht="25.5" customHeight="1">
      <c r="A41" s="105" t="s">
        <v>916</v>
      </c>
      <c r="B41" s="53" t="s">
        <v>976</v>
      </c>
      <c r="C41" s="275"/>
      <c r="D41" s="313">
        <f>D42</f>
        <v>5300</v>
      </c>
      <c r="E41" s="306"/>
      <c r="F41" s="313">
        <f>F42</f>
        <v>5300</v>
      </c>
    </row>
    <row r="42" spans="1:6" ht="39" customHeight="1">
      <c r="A42" s="105" t="s">
        <v>300</v>
      </c>
      <c r="B42" s="53" t="s">
        <v>976</v>
      </c>
      <c r="C42" s="275">
        <v>240</v>
      </c>
      <c r="D42" s="313">
        <f>'Ведом.2025-2026'!G134</f>
        <v>5300</v>
      </c>
      <c r="E42" s="306"/>
      <c r="F42" s="313">
        <f>'Ведом.2025-2026'!K134</f>
        <v>5300</v>
      </c>
    </row>
    <row r="43" spans="1:6" ht="21.75" customHeight="1">
      <c r="A43" s="105" t="s">
        <v>542</v>
      </c>
      <c r="B43" s="226" t="s">
        <v>791</v>
      </c>
      <c r="C43" s="275"/>
      <c r="D43" s="313">
        <f>D44</f>
        <v>150000</v>
      </c>
      <c r="E43" s="306"/>
      <c r="F43" s="313">
        <f>F44</f>
        <v>150000</v>
      </c>
    </row>
    <row r="44" spans="1:6" ht="21" customHeight="1">
      <c r="A44" s="105" t="s">
        <v>242</v>
      </c>
      <c r="B44" s="226" t="s">
        <v>792</v>
      </c>
      <c r="C44" s="275"/>
      <c r="D44" s="313">
        <f>D45</f>
        <v>150000</v>
      </c>
      <c r="E44" s="306"/>
      <c r="F44" s="313">
        <f>F45</f>
        <v>150000</v>
      </c>
    </row>
    <row r="45" spans="1:6" ht="18" customHeight="1">
      <c r="A45" s="105" t="s">
        <v>306</v>
      </c>
      <c r="B45" s="226" t="s">
        <v>792</v>
      </c>
      <c r="C45" s="275">
        <v>870</v>
      </c>
      <c r="D45" s="313">
        <f>'Ведом.2025-2026'!G78</f>
        <v>150000</v>
      </c>
      <c r="E45" s="306"/>
      <c r="F45" s="313">
        <f>'Ведом.2025-2026'!K78</f>
        <v>150000</v>
      </c>
    </row>
    <row r="46" spans="1:6" ht="21.75" customHeight="1">
      <c r="A46" s="108" t="s">
        <v>952</v>
      </c>
      <c r="B46" s="225" t="s">
        <v>798</v>
      </c>
      <c r="C46" s="276"/>
      <c r="D46" s="312">
        <f>D47+D50+D53+D55</f>
        <v>6419400</v>
      </c>
      <c r="E46" s="306"/>
      <c r="F46" s="312">
        <f>F47+F50+F53+F55</f>
        <v>6782400</v>
      </c>
    </row>
    <row r="47" spans="1:6" ht="33.75" customHeight="1">
      <c r="A47" s="326" t="s">
        <v>609</v>
      </c>
      <c r="B47" s="226" t="s">
        <v>799</v>
      </c>
      <c r="C47" s="275"/>
      <c r="D47" s="313">
        <f>D48</f>
        <v>6419400</v>
      </c>
      <c r="E47" s="306"/>
      <c r="F47" s="313">
        <f>F48</f>
        <v>6782400</v>
      </c>
    </row>
    <row r="48" spans="1:6" ht="21" customHeight="1">
      <c r="A48" s="326" t="s">
        <v>362</v>
      </c>
      <c r="B48" s="226" t="s">
        <v>800</v>
      </c>
      <c r="C48" s="275"/>
      <c r="D48" s="313">
        <f>D49</f>
        <v>6419400</v>
      </c>
      <c r="E48" s="306"/>
      <c r="F48" s="313">
        <f>F49</f>
        <v>6782400</v>
      </c>
    </row>
    <row r="49" spans="1:6" ht="33.75" customHeight="1">
      <c r="A49" s="105" t="s">
        <v>300</v>
      </c>
      <c r="B49" s="226" t="s">
        <v>800</v>
      </c>
      <c r="C49" s="275">
        <v>240</v>
      </c>
      <c r="D49" s="313">
        <f>'Ведом.2025-2026'!G140</f>
        <v>6419400</v>
      </c>
      <c r="E49" s="306"/>
      <c r="F49" s="313">
        <f>'Ведом.2025-2026'!K140</f>
        <v>6782400</v>
      </c>
    </row>
    <row r="50" spans="1:6" ht="18" customHeight="1" hidden="1">
      <c r="A50" s="108" t="s">
        <v>922</v>
      </c>
      <c r="B50" s="226" t="s">
        <v>925</v>
      </c>
      <c r="C50" s="275"/>
      <c r="D50" s="313">
        <f>D51</f>
        <v>0</v>
      </c>
      <c r="E50" s="306"/>
      <c r="F50" s="313">
        <f>F51</f>
        <v>0</v>
      </c>
    </row>
    <row r="51" spans="1:6" ht="33.75" customHeight="1" hidden="1">
      <c r="A51" s="105" t="s">
        <v>923</v>
      </c>
      <c r="B51" s="226" t="s">
        <v>924</v>
      </c>
      <c r="C51" s="275"/>
      <c r="D51" s="313">
        <f>D52</f>
        <v>0</v>
      </c>
      <c r="E51" s="306"/>
      <c r="F51" s="313">
        <f>F52</f>
        <v>0</v>
      </c>
    </row>
    <row r="52" spans="1:6" ht="33.75" customHeight="1" hidden="1">
      <c r="A52" s="105" t="s">
        <v>300</v>
      </c>
      <c r="B52" s="226" t="s">
        <v>924</v>
      </c>
      <c r="C52" s="275">
        <v>240</v>
      </c>
      <c r="D52" s="313">
        <f>'Ведом.2025-2026'!G143</f>
        <v>0</v>
      </c>
      <c r="E52" s="306"/>
      <c r="F52" s="313">
        <f>'Ведом.2025-2026'!K143</f>
        <v>0</v>
      </c>
    </row>
    <row r="53" spans="1:6" ht="87" customHeight="1" hidden="1">
      <c r="A53" s="41" t="s">
        <v>967</v>
      </c>
      <c r="B53" s="505" t="s">
        <v>966</v>
      </c>
      <c r="C53" s="275"/>
      <c r="D53" s="313">
        <f>D54</f>
        <v>0</v>
      </c>
      <c r="E53" s="306"/>
      <c r="F53" s="313">
        <f>F54</f>
        <v>0</v>
      </c>
    </row>
    <row r="54" spans="1:6" ht="33.75" customHeight="1" hidden="1">
      <c r="A54" s="105" t="s">
        <v>300</v>
      </c>
      <c r="B54" s="505" t="s">
        <v>966</v>
      </c>
      <c r="C54" s="275">
        <v>240</v>
      </c>
      <c r="D54" s="313">
        <f>'Ведом.2025-2026'!G146</f>
        <v>0</v>
      </c>
      <c r="E54" s="306"/>
      <c r="F54" s="313">
        <f>'Ведом.2025-2026'!K146</f>
        <v>0</v>
      </c>
    </row>
    <row r="55" spans="1:6" ht="87" customHeight="1" hidden="1">
      <c r="A55" s="41" t="s">
        <v>967</v>
      </c>
      <c r="B55" s="505" t="s">
        <v>978</v>
      </c>
      <c r="C55" s="275"/>
      <c r="D55" s="313">
        <f>D56</f>
        <v>0</v>
      </c>
      <c r="E55" s="306"/>
      <c r="F55" s="313">
        <f>F56</f>
        <v>0</v>
      </c>
    </row>
    <row r="56" spans="1:6" ht="33.75" customHeight="1" hidden="1">
      <c r="A56" s="105" t="s">
        <v>300</v>
      </c>
      <c r="B56" s="505" t="s">
        <v>978</v>
      </c>
      <c r="C56" s="275">
        <v>240</v>
      </c>
      <c r="D56" s="313">
        <f>'Ведом.2025-2026'!G148</f>
        <v>0</v>
      </c>
      <c r="E56" s="306"/>
      <c r="F56" s="313">
        <f>'Ведом.2025-2026'!K148</f>
        <v>0</v>
      </c>
    </row>
    <row r="57" spans="1:6" ht="33.75" customHeight="1">
      <c r="A57" s="108" t="s">
        <v>944</v>
      </c>
      <c r="B57" s="47" t="s">
        <v>801</v>
      </c>
      <c r="C57" s="275"/>
      <c r="D57" s="313">
        <f>D58</f>
        <v>13500</v>
      </c>
      <c r="E57" s="306"/>
      <c r="F57" s="313">
        <f>F58</f>
        <v>13500</v>
      </c>
    </row>
    <row r="58" spans="1:6" ht="24" customHeight="1">
      <c r="A58" s="105" t="s">
        <v>510</v>
      </c>
      <c r="B58" s="226" t="s">
        <v>802</v>
      </c>
      <c r="C58" s="275"/>
      <c r="D58" s="313">
        <f>D59</f>
        <v>13500</v>
      </c>
      <c r="E58" s="306"/>
      <c r="F58" s="313">
        <f>F59</f>
        <v>13500</v>
      </c>
    </row>
    <row r="59" spans="1:6" ht="24" customHeight="1">
      <c r="A59" s="105" t="s">
        <v>465</v>
      </c>
      <c r="B59" s="226" t="s">
        <v>803</v>
      </c>
      <c r="C59" s="275"/>
      <c r="D59" s="313">
        <f>D60</f>
        <v>13500</v>
      </c>
      <c r="E59" s="306"/>
      <c r="F59" s="313">
        <f>F60</f>
        <v>13500</v>
      </c>
    </row>
    <row r="60" spans="1:6" ht="37.5" customHeight="1">
      <c r="A60" s="105" t="s">
        <v>300</v>
      </c>
      <c r="B60" s="226" t="s">
        <v>803</v>
      </c>
      <c r="C60" s="275">
        <v>240</v>
      </c>
      <c r="D60" s="313">
        <f>'Ведом.2025-2026'!G158</f>
        <v>13500</v>
      </c>
      <c r="E60" s="306"/>
      <c r="F60" s="313">
        <f>'Ведом.2025-2026'!K158</f>
        <v>13500</v>
      </c>
    </row>
    <row r="61" spans="1:6" ht="37.5" customHeight="1">
      <c r="A61" s="770" t="s">
        <v>1006</v>
      </c>
      <c r="B61" s="771" t="s">
        <v>804</v>
      </c>
      <c r="C61" s="772"/>
      <c r="D61" s="773">
        <f>D63+D65+D67</f>
        <v>12035512</v>
      </c>
      <c r="E61" s="774"/>
      <c r="F61" s="773">
        <f>F63+F65+F67</f>
        <v>11522712</v>
      </c>
    </row>
    <row r="62" spans="1:6" ht="37.5" customHeight="1">
      <c r="A62" s="105" t="s">
        <v>817</v>
      </c>
      <c r="B62" s="226" t="s">
        <v>827</v>
      </c>
      <c r="C62" s="275"/>
      <c r="D62" s="313">
        <f>D63</f>
        <v>4850000</v>
      </c>
      <c r="E62" s="306"/>
      <c r="F62" s="313">
        <f>F63</f>
        <v>4850000</v>
      </c>
    </row>
    <row r="63" spans="1:6" ht="37.5" customHeight="1">
      <c r="A63" s="105" t="s">
        <v>300</v>
      </c>
      <c r="B63" s="226" t="s">
        <v>827</v>
      </c>
      <c r="C63" s="275">
        <v>240</v>
      </c>
      <c r="D63" s="313">
        <f>'Ведом.2025-2026'!G195</f>
        <v>4850000</v>
      </c>
      <c r="E63" s="306"/>
      <c r="F63" s="313">
        <f>'Ведом.2025-2026'!K195</f>
        <v>4850000</v>
      </c>
    </row>
    <row r="64" spans="1:6" ht="21" customHeight="1">
      <c r="A64" s="105" t="s">
        <v>818</v>
      </c>
      <c r="B64" s="226" t="s">
        <v>828</v>
      </c>
      <c r="C64" s="275"/>
      <c r="D64" s="313">
        <f>D65</f>
        <v>500000</v>
      </c>
      <c r="E64" s="306"/>
      <c r="F64" s="313">
        <f>F65</f>
        <v>600000</v>
      </c>
    </row>
    <row r="65" spans="1:6" ht="37.5" customHeight="1">
      <c r="A65" s="105" t="s">
        <v>300</v>
      </c>
      <c r="B65" s="226" t="s">
        <v>828</v>
      </c>
      <c r="C65" s="275">
        <v>240</v>
      </c>
      <c r="D65" s="313">
        <f>'Ведом.2025-2026'!G197</f>
        <v>500000</v>
      </c>
      <c r="E65" s="306"/>
      <c r="F65" s="313">
        <f>'Ведом.2025-2026'!K197</f>
        <v>600000</v>
      </c>
    </row>
    <row r="66" spans="1:6" ht="21" customHeight="1">
      <c r="A66" s="105" t="s">
        <v>819</v>
      </c>
      <c r="B66" s="226" t="s">
        <v>829</v>
      </c>
      <c r="C66" s="275"/>
      <c r="D66" s="313">
        <f>D67</f>
        <v>6685512</v>
      </c>
      <c r="E66" s="306"/>
      <c r="F66" s="313">
        <f>F67</f>
        <v>6072712</v>
      </c>
    </row>
    <row r="67" spans="1:6" ht="37.5" customHeight="1">
      <c r="A67" s="105" t="s">
        <v>300</v>
      </c>
      <c r="B67" s="226" t="s">
        <v>829</v>
      </c>
      <c r="C67" s="275">
        <v>240</v>
      </c>
      <c r="D67" s="313">
        <f>'Ведом.2025-2026'!G199</f>
        <v>6685512</v>
      </c>
      <c r="E67" s="306"/>
      <c r="F67" s="313">
        <f>'Ведом.2025-2026'!K199</f>
        <v>6072712</v>
      </c>
    </row>
    <row r="68" spans="1:6" ht="38.25" customHeight="1">
      <c r="A68" s="108" t="s">
        <v>968</v>
      </c>
      <c r="B68" s="738" t="s">
        <v>816</v>
      </c>
      <c r="C68" s="276"/>
      <c r="D68" s="312">
        <f>D69</f>
        <v>550000</v>
      </c>
      <c r="E68" s="305"/>
      <c r="F68" s="312">
        <f>F69</f>
        <v>550000</v>
      </c>
    </row>
    <row r="69" spans="1:6" ht="33" customHeight="1">
      <c r="A69" s="67" t="s">
        <v>545</v>
      </c>
      <c r="B69" s="714" t="s">
        <v>969</v>
      </c>
      <c r="C69" s="275"/>
      <c r="D69" s="313">
        <f>D70</f>
        <v>550000</v>
      </c>
      <c r="E69" s="306"/>
      <c r="F69" s="313">
        <f>F70</f>
        <v>550000</v>
      </c>
    </row>
    <row r="70" spans="1:6" ht="33.75" customHeight="1">
      <c r="A70" s="67" t="s">
        <v>408</v>
      </c>
      <c r="B70" s="732" t="s">
        <v>970</v>
      </c>
      <c r="C70" s="275"/>
      <c r="D70" s="313">
        <f>D71</f>
        <v>550000</v>
      </c>
      <c r="E70" s="306"/>
      <c r="F70" s="313">
        <f>F71</f>
        <v>550000</v>
      </c>
    </row>
    <row r="71" spans="1:6" ht="32.25" customHeight="1">
      <c r="A71" s="105" t="s">
        <v>300</v>
      </c>
      <c r="B71" s="732" t="s">
        <v>970</v>
      </c>
      <c r="C71" s="279">
        <v>240</v>
      </c>
      <c r="D71" s="464">
        <f>'Ведом.2025-2026'!G177</f>
        <v>550000</v>
      </c>
      <c r="E71" s="306"/>
      <c r="F71" s="464">
        <f>'Ведом.2025-2026'!K177</f>
        <v>550000</v>
      </c>
    </row>
    <row r="72" spans="1:6" ht="0" customHeight="1" hidden="1">
      <c r="A72" s="108"/>
      <c r="B72" s="47"/>
      <c r="C72" s="279"/>
      <c r="D72" s="468"/>
      <c r="E72" s="305"/>
      <c r="F72" s="468"/>
    </row>
    <row r="73" spans="1:6" ht="27" customHeight="1" hidden="1">
      <c r="A73" s="486"/>
      <c r="B73" s="267"/>
      <c r="C73" s="279"/>
      <c r="D73" s="464"/>
      <c r="E73" s="306"/>
      <c r="F73" s="464"/>
    </row>
    <row r="74" spans="1:6" ht="16.5" customHeight="1" hidden="1">
      <c r="A74" s="49"/>
      <c r="B74" s="43"/>
      <c r="C74" s="275"/>
      <c r="D74" s="313"/>
      <c r="E74" s="306"/>
      <c r="F74" s="313"/>
    </row>
    <row r="75" spans="1:6" ht="24" customHeight="1" hidden="1">
      <c r="A75" s="476"/>
      <c r="B75" s="47"/>
      <c r="C75" s="276"/>
      <c r="D75" s="312"/>
      <c r="E75" s="306"/>
      <c r="F75" s="312"/>
    </row>
    <row r="76" spans="1:6" ht="23.25" customHeight="1" hidden="1">
      <c r="A76" s="463"/>
      <c r="B76" s="43"/>
      <c r="C76" s="275"/>
      <c r="D76" s="313"/>
      <c r="E76" s="306"/>
      <c r="F76" s="313"/>
    </row>
    <row r="77" spans="1:6" ht="19.5" customHeight="1" hidden="1">
      <c r="A77" s="105"/>
      <c r="B77" s="43"/>
      <c r="C77" s="275"/>
      <c r="D77" s="313"/>
      <c r="E77" s="306"/>
      <c r="F77" s="313"/>
    </row>
    <row r="78" spans="1:6" ht="21.75" customHeight="1" hidden="1">
      <c r="A78" s="463"/>
      <c r="B78" s="43"/>
      <c r="C78" s="275"/>
      <c r="D78" s="313"/>
      <c r="E78" s="306"/>
      <c r="F78" s="313"/>
    </row>
    <row r="79" spans="1:6" ht="21.75" customHeight="1" hidden="1">
      <c r="A79" s="105"/>
      <c r="B79" s="43"/>
      <c r="C79" s="275"/>
      <c r="D79" s="313"/>
      <c r="E79" s="306"/>
      <c r="F79" s="313"/>
    </row>
    <row r="80" spans="1:6" ht="20.25" customHeight="1" hidden="1">
      <c r="A80" s="463"/>
      <c r="B80" s="43"/>
      <c r="C80" s="275"/>
      <c r="D80" s="313"/>
      <c r="E80" s="306"/>
      <c r="F80" s="313"/>
    </row>
    <row r="81" spans="1:6" ht="37.5" customHeight="1" hidden="1">
      <c r="A81" s="105"/>
      <c r="B81" s="43"/>
      <c r="C81" s="275"/>
      <c r="D81" s="313"/>
      <c r="E81" s="306"/>
      <c r="F81" s="313"/>
    </row>
    <row r="82" spans="1:6" ht="37.5" customHeight="1" hidden="1">
      <c r="A82" s="310" t="s">
        <v>979</v>
      </c>
      <c r="B82" s="54" t="s">
        <v>995</v>
      </c>
      <c r="C82" s="275"/>
      <c r="D82" s="313">
        <f>D83</f>
        <v>0</v>
      </c>
      <c r="E82" s="306"/>
      <c r="F82" s="313">
        <f>F83</f>
        <v>0</v>
      </c>
    </row>
    <row r="83" spans="1:6" ht="37.5" customHeight="1" hidden="1">
      <c r="A83" s="632" t="s">
        <v>984</v>
      </c>
      <c r="B83" s="154" t="s">
        <v>998</v>
      </c>
      <c r="C83" s="275"/>
      <c r="D83" s="313">
        <f>D84</f>
        <v>0</v>
      </c>
      <c r="E83" s="306"/>
      <c r="F83" s="313">
        <f>F84</f>
        <v>0</v>
      </c>
    </row>
    <row r="84" spans="1:6" ht="37.5" customHeight="1" hidden="1">
      <c r="A84" s="105" t="s">
        <v>983</v>
      </c>
      <c r="B84" s="53" t="s">
        <v>998</v>
      </c>
      <c r="C84" s="275">
        <v>400</v>
      </c>
      <c r="D84" s="313">
        <f>'Ведом.2025-2026'!G171</f>
        <v>0</v>
      </c>
      <c r="E84" s="306"/>
      <c r="F84" s="313">
        <f>'Ведом.2025-2026'!K171</f>
        <v>0</v>
      </c>
    </row>
    <row r="85" spans="1:6" ht="24" customHeight="1">
      <c r="A85" s="69" t="s">
        <v>947</v>
      </c>
      <c r="B85" s="472" t="s">
        <v>812</v>
      </c>
      <c r="C85" s="279"/>
      <c r="D85" s="468">
        <f>D86</f>
        <v>11810000</v>
      </c>
      <c r="E85" s="305" t="e">
        <f>E86+E98+#REF!+#REF!</f>
        <v>#REF!</v>
      </c>
      <c r="F85" s="468">
        <f>F86</f>
        <v>12010000</v>
      </c>
    </row>
    <row r="86" spans="1:6" s="284" customFormat="1" ht="30" customHeight="1">
      <c r="A86" s="465" t="s">
        <v>788</v>
      </c>
      <c r="B86" s="469" t="s">
        <v>830</v>
      </c>
      <c r="C86" s="470"/>
      <c r="D86" s="468">
        <f>D87</f>
        <v>11810000</v>
      </c>
      <c r="E86" s="305" t="e">
        <f>E87</f>
        <v>#REF!</v>
      </c>
      <c r="F86" s="468">
        <f>F87</f>
        <v>12010000</v>
      </c>
    </row>
    <row r="87" spans="1:6" ht="20.25" customHeight="1">
      <c r="A87" s="375" t="s">
        <v>613</v>
      </c>
      <c r="B87" s="267" t="s">
        <v>830</v>
      </c>
      <c r="C87" s="279"/>
      <c r="D87" s="464">
        <f>D88+D99</f>
        <v>11810000</v>
      </c>
      <c r="E87" s="306" t="e">
        <f>E88+E93</f>
        <v>#REF!</v>
      </c>
      <c r="F87" s="464">
        <f>F88+F99</f>
        <v>12010000</v>
      </c>
    </row>
    <row r="88" spans="1:6" ht="19.5" customHeight="1">
      <c r="A88" s="466" t="s">
        <v>352</v>
      </c>
      <c r="B88" s="267" t="s">
        <v>838</v>
      </c>
      <c r="C88" s="279"/>
      <c r="D88" s="464">
        <f>D89</f>
        <v>7950000</v>
      </c>
      <c r="E88" s="306">
        <f>E90</f>
        <v>10269100</v>
      </c>
      <c r="F88" s="464">
        <f>F89</f>
        <v>8150000</v>
      </c>
    </row>
    <row r="89" spans="1:6" ht="21.75" customHeight="1">
      <c r="A89" s="49" t="s">
        <v>789</v>
      </c>
      <c r="B89" s="267" t="s">
        <v>857</v>
      </c>
      <c r="C89" s="279"/>
      <c r="D89" s="464">
        <f>D90</f>
        <v>7950000</v>
      </c>
      <c r="E89" s="306"/>
      <c r="F89" s="464">
        <f>F90</f>
        <v>8150000</v>
      </c>
    </row>
    <row r="90" spans="1:6" ht="17.25" customHeight="1">
      <c r="A90" s="49" t="s">
        <v>789</v>
      </c>
      <c r="B90" s="267" t="s">
        <v>831</v>
      </c>
      <c r="C90" s="279"/>
      <c r="D90" s="464">
        <f>D91+D92+D93</f>
        <v>7950000</v>
      </c>
      <c r="E90" s="306">
        <f>'Ведом. 2024'!H492</f>
        <v>10269100</v>
      </c>
      <c r="F90" s="464">
        <f>F91+F92+F93</f>
        <v>8150000</v>
      </c>
    </row>
    <row r="91" spans="1:6" ht="18" customHeight="1">
      <c r="A91" s="49" t="s">
        <v>308</v>
      </c>
      <c r="B91" s="267" t="s">
        <v>831</v>
      </c>
      <c r="C91" s="279">
        <v>110</v>
      </c>
      <c r="D91" s="464">
        <f>'Ведом.2025-2026'!G496</f>
        <v>5140000</v>
      </c>
      <c r="E91" s="306"/>
      <c r="F91" s="464">
        <f>'Ведом.2025-2026'!K496</f>
        <v>5140000</v>
      </c>
    </row>
    <row r="92" spans="1:6" ht="21" customHeight="1">
      <c r="A92" s="49" t="s">
        <v>300</v>
      </c>
      <c r="B92" s="267" t="s">
        <v>831</v>
      </c>
      <c r="C92" s="279">
        <v>240</v>
      </c>
      <c r="D92" s="464">
        <f>'Ведом.2025-2026'!G497</f>
        <v>2800000</v>
      </c>
      <c r="E92" s="306"/>
      <c r="F92" s="464">
        <f>'Ведом.2025-2026'!K497</f>
        <v>3000000</v>
      </c>
    </row>
    <row r="93" spans="1:6" ht="21" customHeight="1">
      <c r="A93" s="375" t="s">
        <v>302</v>
      </c>
      <c r="B93" s="267" t="s">
        <v>831</v>
      </c>
      <c r="C93" s="279">
        <v>850</v>
      </c>
      <c r="D93" s="464">
        <f>'Ведом.2025-2026'!G498</f>
        <v>10000</v>
      </c>
      <c r="E93" s="306" t="e">
        <f>E97</f>
        <v>#REF!</v>
      </c>
      <c r="F93" s="464">
        <f>'Ведом.2025-2026'!K498</f>
        <v>10000</v>
      </c>
    </row>
    <row r="94" spans="1:6" ht="20.25" customHeight="1" hidden="1">
      <c r="A94" s="611" t="s">
        <v>858</v>
      </c>
      <c r="B94" s="267" t="s">
        <v>857</v>
      </c>
      <c r="C94" s="279"/>
      <c r="D94" s="464">
        <f>D95</f>
        <v>0</v>
      </c>
      <c r="E94" s="306"/>
      <c r="F94" s="464">
        <v>0</v>
      </c>
    </row>
    <row r="95" spans="1:6" ht="23.25" customHeight="1" hidden="1">
      <c r="A95" s="49" t="s">
        <v>300</v>
      </c>
      <c r="B95" s="267" t="s">
        <v>857</v>
      </c>
      <c r="C95" s="279">
        <v>240</v>
      </c>
      <c r="D95" s="727"/>
      <c r="E95" s="306"/>
      <c r="F95" s="464">
        <v>0</v>
      </c>
    </row>
    <row r="96" spans="1:6" ht="33" customHeight="1" hidden="1">
      <c r="A96" s="375" t="s">
        <v>539</v>
      </c>
      <c r="B96" s="267" t="s">
        <v>832</v>
      </c>
      <c r="C96" s="279"/>
      <c r="D96" s="464">
        <f>D97</f>
        <v>0</v>
      </c>
      <c r="E96" s="306"/>
      <c r="F96" s="464">
        <v>0</v>
      </c>
    </row>
    <row r="97" spans="1:6" ht="27.75" customHeight="1" hidden="1">
      <c r="A97" s="467" t="s">
        <v>340</v>
      </c>
      <c r="B97" s="469" t="s">
        <v>832</v>
      </c>
      <c r="C97" s="279"/>
      <c r="D97" s="464">
        <f>D98</f>
        <v>0</v>
      </c>
      <c r="E97" s="306" t="e">
        <f>'Ведом. 2024'!#REF!</f>
        <v>#REF!</v>
      </c>
      <c r="F97" s="464">
        <v>0</v>
      </c>
    </row>
    <row r="98" spans="1:6" s="284" customFormat="1" ht="27.75" customHeight="1" hidden="1">
      <c r="A98" s="50" t="s">
        <v>300</v>
      </c>
      <c r="B98" s="267" t="s">
        <v>832</v>
      </c>
      <c r="C98" s="279">
        <v>240</v>
      </c>
      <c r="D98" s="464"/>
      <c r="E98" s="306" t="e">
        <f>#REF!+E106+#REF!</f>
        <v>#REF!</v>
      </c>
      <c r="F98" s="464"/>
    </row>
    <row r="99" spans="1:6" ht="24" customHeight="1">
      <c r="A99" s="467" t="s">
        <v>639</v>
      </c>
      <c r="B99" s="267" t="s">
        <v>833</v>
      </c>
      <c r="C99" s="279"/>
      <c r="D99" s="464">
        <f>D100</f>
        <v>3860000</v>
      </c>
      <c r="E99" s="306" t="e">
        <f>'Ведом. 2024'!#REF!</f>
        <v>#REF!</v>
      </c>
      <c r="F99" s="464">
        <f>F100</f>
        <v>3860000</v>
      </c>
    </row>
    <row r="100" spans="1:6" ht="30" customHeight="1">
      <c r="A100" s="50" t="s">
        <v>343</v>
      </c>
      <c r="B100" s="267" t="s">
        <v>833</v>
      </c>
      <c r="C100" s="279"/>
      <c r="D100" s="464">
        <f>D101+D102+D103</f>
        <v>3860000</v>
      </c>
      <c r="E100" s="306" t="e">
        <f>E101</f>
        <v>#REF!</v>
      </c>
      <c r="F100" s="464">
        <f>F101+F102+F103</f>
        <v>3860000</v>
      </c>
    </row>
    <row r="101" spans="1:6" ht="27.75" customHeight="1">
      <c r="A101" s="49" t="s">
        <v>297</v>
      </c>
      <c r="B101" s="267" t="s">
        <v>833</v>
      </c>
      <c r="C101" s="279">
        <v>120</v>
      </c>
      <c r="D101" s="464">
        <f>'Ведом.2025-2026'!G559</f>
        <v>3500000</v>
      </c>
      <c r="E101" s="306" t="e">
        <f>'Ведом. 2024'!#REF!</f>
        <v>#REF!</v>
      </c>
      <c r="F101" s="464">
        <f>'Ведом.2025-2026'!K559</f>
        <v>3500000</v>
      </c>
    </row>
    <row r="102" spans="1:6" ht="27" customHeight="1">
      <c r="A102" s="50" t="s">
        <v>300</v>
      </c>
      <c r="B102" s="267" t="s">
        <v>833</v>
      </c>
      <c r="C102" s="279">
        <v>240</v>
      </c>
      <c r="D102" s="464">
        <f>'Ведом.2025-2026'!G560</f>
        <v>350000</v>
      </c>
      <c r="E102" s="306">
        <f>E103</f>
        <v>50000</v>
      </c>
      <c r="F102" s="464">
        <f>'Ведом.2025-2026'!K560</f>
        <v>350000</v>
      </c>
    </row>
    <row r="103" spans="1:6" ht="20.25" customHeight="1">
      <c r="A103" s="49" t="s">
        <v>302</v>
      </c>
      <c r="B103" s="267" t="s">
        <v>833</v>
      </c>
      <c r="C103" s="279">
        <v>850</v>
      </c>
      <c r="D103" s="464">
        <f>'Ведом.2025-2026'!G561</f>
        <v>10000</v>
      </c>
      <c r="E103" s="306">
        <f>'Ведом. 2024'!H635</f>
        <v>50000</v>
      </c>
      <c r="F103" s="464">
        <f>'Ведом.2025-2026'!K561</f>
        <v>10000</v>
      </c>
    </row>
    <row r="104" spans="1:6" ht="37.5" customHeight="1">
      <c r="A104" s="191" t="s">
        <v>948</v>
      </c>
      <c r="B104" s="469" t="s">
        <v>815</v>
      </c>
      <c r="C104" s="279"/>
      <c r="D104" s="464">
        <f>D105+D108</f>
        <v>1394700</v>
      </c>
      <c r="E104" s="306" t="e">
        <f>E105</f>
        <v>#REF!</v>
      </c>
      <c r="F104" s="464">
        <f>F105+F108</f>
        <v>1422000</v>
      </c>
    </row>
    <row r="105" spans="1:6" ht="21" customHeight="1">
      <c r="A105" s="49" t="s">
        <v>663</v>
      </c>
      <c r="B105" s="267" t="s">
        <v>834</v>
      </c>
      <c r="C105" s="279"/>
      <c r="D105" s="464">
        <f>D106</f>
        <v>1372700</v>
      </c>
      <c r="E105" s="306" t="e">
        <f>'Ведом. 2024'!#REF!</f>
        <v>#REF!</v>
      </c>
      <c r="F105" s="464">
        <f>F106</f>
        <v>1400000</v>
      </c>
    </row>
    <row r="106" spans="1:6" ht="20.25" customHeight="1">
      <c r="A106" s="102" t="s">
        <v>665</v>
      </c>
      <c r="B106" s="226" t="s">
        <v>834</v>
      </c>
      <c r="C106" s="275"/>
      <c r="D106" s="313">
        <f>D107</f>
        <v>1372700</v>
      </c>
      <c r="E106" s="306" t="e">
        <f>E107+#REF!+E111+#REF!</f>
        <v>#REF!</v>
      </c>
      <c r="F106" s="313">
        <f>F107</f>
        <v>1400000</v>
      </c>
    </row>
    <row r="107" spans="1:6" ht="23.25" customHeight="1">
      <c r="A107" s="102" t="s">
        <v>321</v>
      </c>
      <c r="B107" s="226" t="s">
        <v>834</v>
      </c>
      <c r="C107" s="275">
        <v>310</v>
      </c>
      <c r="D107" s="313">
        <f>'Ведом.2025-2026'!G573</f>
        <v>1372700</v>
      </c>
      <c r="E107" s="306">
        <f>E108+E109+E110</f>
        <v>411300</v>
      </c>
      <c r="F107" s="313">
        <f>'Ведом.2025-2026'!K573</f>
        <v>1400000</v>
      </c>
    </row>
    <row r="108" spans="1:6" ht="18" customHeight="1">
      <c r="A108" s="260" t="s">
        <v>663</v>
      </c>
      <c r="B108" s="267" t="s">
        <v>868</v>
      </c>
      <c r="C108" s="275"/>
      <c r="D108" s="313">
        <f>D109</f>
        <v>22000</v>
      </c>
      <c r="E108" s="306">
        <f>'Ведом. 2024'!H493</f>
        <v>280500</v>
      </c>
      <c r="F108" s="313">
        <f>F109</f>
        <v>22000</v>
      </c>
    </row>
    <row r="109" spans="1:6" ht="54" customHeight="1">
      <c r="A109" s="105" t="s">
        <v>895</v>
      </c>
      <c r="B109" s="267" t="s">
        <v>868</v>
      </c>
      <c r="C109" s="275"/>
      <c r="D109" s="313">
        <f>D110</f>
        <v>22000</v>
      </c>
      <c r="E109" s="306">
        <f>'Ведом. 2024'!H494</f>
        <v>123700</v>
      </c>
      <c r="F109" s="313">
        <f>F110</f>
        <v>22000</v>
      </c>
    </row>
    <row r="110" spans="1:6" ht="18.75" customHeight="1">
      <c r="A110" s="105" t="s">
        <v>321</v>
      </c>
      <c r="B110" s="267" t="s">
        <v>868</v>
      </c>
      <c r="C110" s="275">
        <v>310</v>
      </c>
      <c r="D110" s="313">
        <f>'Ведом.2025-2026'!G582</f>
        <v>22000</v>
      </c>
      <c r="E110" s="306">
        <f>'Ведом. 2024'!H495</f>
        <v>7100</v>
      </c>
      <c r="F110" s="313">
        <f>'Ведом.2025-2026'!K582</f>
        <v>22000</v>
      </c>
    </row>
    <row r="111" spans="1:6" ht="24" customHeight="1" hidden="1">
      <c r="A111" s="50" t="s">
        <v>663</v>
      </c>
      <c r="B111" s="226" t="s">
        <v>835</v>
      </c>
      <c r="C111" s="275"/>
      <c r="D111" s="313">
        <f>D112+D114</f>
        <v>0</v>
      </c>
      <c r="E111" s="306">
        <f>E115+E114</f>
        <v>175000</v>
      </c>
      <c r="F111" s="313">
        <v>0</v>
      </c>
    </row>
    <row r="112" spans="1:6" ht="30.75" customHeight="1" hidden="1">
      <c r="A112" s="50" t="s">
        <v>887</v>
      </c>
      <c r="B112" s="226" t="s">
        <v>835</v>
      </c>
      <c r="C112" s="275"/>
      <c r="D112" s="313">
        <f>D113</f>
        <v>0</v>
      </c>
      <c r="E112" s="306"/>
      <c r="F112" s="313">
        <v>0</v>
      </c>
    </row>
    <row r="113" spans="1:6" ht="31.5" customHeight="1" hidden="1">
      <c r="A113" s="50" t="s">
        <v>886</v>
      </c>
      <c r="B113" s="226" t="s">
        <v>835</v>
      </c>
      <c r="C113" s="275">
        <v>320</v>
      </c>
      <c r="D113" s="313"/>
      <c r="E113" s="306"/>
      <c r="F113" s="313"/>
    </row>
    <row r="114" spans="1:6" ht="21" customHeight="1" hidden="1">
      <c r="A114" s="105" t="s">
        <v>325</v>
      </c>
      <c r="B114" s="226" t="s">
        <v>835</v>
      </c>
      <c r="C114" s="275"/>
      <c r="D114" s="313">
        <f>D115</f>
        <v>0</v>
      </c>
      <c r="E114" s="306">
        <f>'Ведом. 2024'!H497</f>
        <v>175000</v>
      </c>
      <c r="F114" s="313">
        <v>0</v>
      </c>
    </row>
    <row r="115" spans="1:6" ht="20.25" customHeight="1" hidden="1">
      <c r="A115" s="105" t="s">
        <v>321</v>
      </c>
      <c r="B115" s="226" t="s">
        <v>835</v>
      </c>
      <c r="C115" s="275">
        <v>310</v>
      </c>
      <c r="D115" s="313"/>
      <c r="E115" s="306">
        <f>'Ведом. 2024'!H498</f>
        <v>0</v>
      </c>
      <c r="F115" s="313"/>
    </row>
    <row r="116" spans="1:6" ht="34.5" customHeight="1">
      <c r="A116" s="108" t="s">
        <v>949</v>
      </c>
      <c r="B116" s="225" t="s">
        <v>813</v>
      </c>
      <c r="C116" s="275"/>
      <c r="D116" s="313">
        <f>D117</f>
        <v>200000</v>
      </c>
      <c r="E116" s="306">
        <f>E117</f>
        <v>240000</v>
      </c>
      <c r="F116" s="313">
        <f>F117</f>
        <v>200000</v>
      </c>
    </row>
    <row r="117" spans="1:6" ht="20.25" customHeight="1">
      <c r="A117" s="105" t="s">
        <v>641</v>
      </c>
      <c r="B117" s="226" t="s">
        <v>814</v>
      </c>
      <c r="C117" s="275"/>
      <c r="D117" s="313">
        <f>D118</f>
        <v>200000</v>
      </c>
      <c r="E117" s="306">
        <f>E118+E119</f>
        <v>240000</v>
      </c>
      <c r="F117" s="313">
        <f>F118</f>
        <v>200000</v>
      </c>
    </row>
    <row r="118" spans="1:6" ht="19.5" customHeight="1">
      <c r="A118" s="105" t="s">
        <v>353</v>
      </c>
      <c r="B118" s="226" t="s">
        <v>836</v>
      </c>
      <c r="C118" s="275"/>
      <c r="D118" s="313">
        <f>D119</f>
        <v>200000</v>
      </c>
      <c r="E118" s="306">
        <f>'Ведом. 2024'!H579</f>
        <v>80000</v>
      </c>
      <c r="F118" s="313">
        <f>F119</f>
        <v>200000</v>
      </c>
    </row>
    <row r="119" spans="1:6" ht="42" customHeight="1">
      <c r="A119" s="105" t="s">
        <v>300</v>
      </c>
      <c r="B119" s="226" t="s">
        <v>836</v>
      </c>
      <c r="C119" s="275">
        <v>240</v>
      </c>
      <c r="D119" s="313">
        <f>'Ведом.2025-2026'!G596</f>
        <v>200000</v>
      </c>
      <c r="E119" s="306">
        <f>'Ведом. 2024'!H441</f>
        <v>160000</v>
      </c>
      <c r="F119" s="313">
        <f>'Ведом.2025-2026'!K596</f>
        <v>200000</v>
      </c>
    </row>
    <row r="120" spans="1:6" ht="51" customHeight="1">
      <c r="A120" s="370" t="s">
        <v>409</v>
      </c>
      <c r="B120" s="371" t="s">
        <v>434</v>
      </c>
      <c r="C120" s="372"/>
      <c r="D120" s="376">
        <f>D121+D125+D133+D141+D146</f>
        <v>15506714</v>
      </c>
      <c r="E120" s="373" t="e">
        <f>E121+E122+#REF!+#REF!+E125+E133</f>
        <v>#REF!</v>
      </c>
      <c r="F120" s="376">
        <f>F121+F125+F133+F141+F146</f>
        <v>15506714</v>
      </c>
    </row>
    <row r="121" spans="1:6" s="284" customFormat="1" ht="36.75" customHeight="1">
      <c r="A121" s="45" t="s">
        <v>56</v>
      </c>
      <c r="B121" s="47" t="s">
        <v>432</v>
      </c>
      <c r="C121" s="287"/>
      <c r="D121" s="309">
        <f>D122</f>
        <v>2532907</v>
      </c>
      <c r="E121" s="374" t="e">
        <f>#REF!+#REF!</f>
        <v>#REF!</v>
      </c>
      <c r="F121" s="309">
        <f>F122</f>
        <v>2532907</v>
      </c>
    </row>
    <row r="122" spans="1:6" s="284" customFormat="1" ht="22.5" customHeight="1">
      <c r="A122" s="45" t="s">
        <v>373</v>
      </c>
      <c r="B122" s="47" t="s">
        <v>432</v>
      </c>
      <c r="C122" s="47"/>
      <c r="D122" s="309">
        <f aca="true" t="shared" si="1" ref="D122:F123">D123</f>
        <v>2532907</v>
      </c>
      <c r="E122" s="374">
        <f t="shared" si="1"/>
        <v>1553000</v>
      </c>
      <c r="F122" s="309">
        <f t="shared" si="1"/>
        <v>2532907</v>
      </c>
    </row>
    <row r="123" spans="1:6" ht="18" customHeight="1">
      <c r="A123" s="41" t="s">
        <v>138</v>
      </c>
      <c r="B123" s="43" t="s">
        <v>433</v>
      </c>
      <c r="C123" s="43"/>
      <c r="D123" s="308">
        <f t="shared" si="1"/>
        <v>2532907</v>
      </c>
      <c r="E123" s="302">
        <f t="shared" si="1"/>
        <v>1553000</v>
      </c>
      <c r="F123" s="308">
        <f t="shared" si="1"/>
        <v>2532907</v>
      </c>
    </row>
    <row r="124" spans="1:6" ht="21" customHeight="1">
      <c r="A124" s="41" t="s">
        <v>297</v>
      </c>
      <c r="B124" s="43" t="s">
        <v>433</v>
      </c>
      <c r="C124" s="43" t="s">
        <v>298</v>
      </c>
      <c r="D124" s="308">
        <f>'Ведом.2025-2026'!G41</f>
        <v>2532907</v>
      </c>
      <c r="E124" s="302">
        <f>'Ведом. 2024'!H45</f>
        <v>1553000</v>
      </c>
      <c r="F124" s="308">
        <f>'Ведом.2025-2026'!K41</f>
        <v>2532907</v>
      </c>
    </row>
    <row r="125" spans="1:6" s="1" customFormat="1" ht="21" customHeight="1">
      <c r="A125" s="45" t="s">
        <v>374</v>
      </c>
      <c r="B125" s="72" t="s">
        <v>438</v>
      </c>
      <c r="C125" s="47"/>
      <c r="D125" s="58">
        <f>D126+D131</f>
        <v>8444807</v>
      </c>
      <c r="E125" s="303">
        <f>E126</f>
        <v>19005100</v>
      </c>
      <c r="F125" s="58">
        <f>F126+F131</f>
        <v>8444807</v>
      </c>
    </row>
    <row r="126" spans="1:6" ht="16.5">
      <c r="A126" s="41" t="s">
        <v>299</v>
      </c>
      <c r="B126" s="53" t="s">
        <v>439</v>
      </c>
      <c r="C126" s="43"/>
      <c r="D126" s="308">
        <f>D127+D128+D129+D130</f>
        <v>8443807</v>
      </c>
      <c r="E126" s="308">
        <f>E127+E128+E130</f>
        <v>19005100</v>
      </c>
      <c r="F126" s="308">
        <f>F127+F128+F129+F130</f>
        <v>8443807</v>
      </c>
    </row>
    <row r="127" spans="1:6" ht="16.5">
      <c r="A127" s="41" t="s">
        <v>297</v>
      </c>
      <c r="B127" s="53" t="s">
        <v>439</v>
      </c>
      <c r="C127" s="43" t="s">
        <v>298</v>
      </c>
      <c r="D127" s="308">
        <f>'Ведом.2025-2026'!G50</f>
        <v>4993807</v>
      </c>
      <c r="E127" s="302">
        <f>'Ведом. 2024'!H50</f>
        <v>13805500</v>
      </c>
      <c r="F127" s="308">
        <f>'Ведом.2025-2026'!K50</f>
        <v>4993807</v>
      </c>
    </row>
    <row r="128" spans="1:6" ht="33">
      <c r="A128" s="219" t="s">
        <v>300</v>
      </c>
      <c r="B128" s="53" t="s">
        <v>439</v>
      </c>
      <c r="C128" s="43" t="s">
        <v>301</v>
      </c>
      <c r="D128" s="308">
        <f>'Ведом.2025-2026'!G51</f>
        <v>2900000</v>
      </c>
      <c r="E128" s="302">
        <f>'Ведом. 2024'!H51</f>
        <v>5116600</v>
      </c>
      <c r="F128" s="308">
        <f>'Ведом.2025-2026'!K51</f>
        <v>2900000</v>
      </c>
    </row>
    <row r="129" spans="1:6" ht="22.5" customHeight="1">
      <c r="A129" s="250" t="s">
        <v>399</v>
      </c>
      <c r="B129" s="53" t="s">
        <v>439</v>
      </c>
      <c r="C129" s="43" t="s">
        <v>398</v>
      </c>
      <c r="D129" s="308">
        <f>'Ведом.2025-2026'!G55</f>
        <v>50000</v>
      </c>
      <c r="E129" s="302">
        <f>'Ведом. 2024'!H55</f>
        <v>0</v>
      </c>
      <c r="F129" s="308">
        <f>'Ведом.2025-2026'!K55</f>
        <v>50000</v>
      </c>
    </row>
    <row r="130" spans="1:6" ht="26.25" customHeight="1">
      <c r="A130" s="220" t="s">
        <v>302</v>
      </c>
      <c r="B130" s="53" t="s">
        <v>439</v>
      </c>
      <c r="C130" s="43" t="s">
        <v>303</v>
      </c>
      <c r="D130" s="308">
        <f>'Ведом.2025-2026'!G56</f>
        <v>500000</v>
      </c>
      <c r="E130" s="302">
        <f>'Ведом. 2024'!H56</f>
        <v>83000</v>
      </c>
      <c r="F130" s="308">
        <f>'Ведом.2025-2026'!K56</f>
        <v>500000</v>
      </c>
    </row>
    <row r="131" spans="1:6" ht="42" customHeight="1">
      <c r="A131" s="730" t="s">
        <v>417</v>
      </c>
      <c r="B131" s="53" t="s">
        <v>962</v>
      </c>
      <c r="C131" s="43"/>
      <c r="D131" s="44">
        <f>D132</f>
        <v>1000</v>
      </c>
      <c r="E131" s="735"/>
      <c r="F131" s="44">
        <f>F132</f>
        <v>1000</v>
      </c>
    </row>
    <row r="132" spans="1:6" ht="37.5" customHeight="1">
      <c r="A132" s="219" t="s">
        <v>300</v>
      </c>
      <c r="B132" s="53" t="s">
        <v>962</v>
      </c>
      <c r="C132" s="43" t="s">
        <v>301</v>
      </c>
      <c r="D132" s="44">
        <f>'Ведом.2025-2026'!G73</f>
        <v>1000</v>
      </c>
      <c r="E132" s="735"/>
      <c r="F132" s="44">
        <f>'Ведом.2025-2026'!K73</f>
        <v>1000</v>
      </c>
    </row>
    <row r="133" spans="1:6" s="284" customFormat="1" ht="21.75" customHeight="1">
      <c r="A133" s="45" t="s">
        <v>118</v>
      </c>
      <c r="B133" s="72" t="s">
        <v>449</v>
      </c>
      <c r="C133" s="287"/>
      <c r="D133" s="309">
        <f>D135+D136+D138</f>
        <v>4429000</v>
      </c>
      <c r="E133" s="374" t="e">
        <f>E134+#REF!+E141</f>
        <v>#REF!</v>
      </c>
      <c r="F133" s="309">
        <f>F135+F136+F138</f>
        <v>4429000</v>
      </c>
    </row>
    <row r="134" spans="1:6" ht="21" customHeight="1">
      <c r="A134" s="41" t="s">
        <v>821</v>
      </c>
      <c r="B134" s="53" t="s">
        <v>785</v>
      </c>
      <c r="C134" s="280"/>
      <c r="D134" s="308">
        <f>D135+D136+D138</f>
        <v>4429000</v>
      </c>
      <c r="E134" s="302">
        <f>E135</f>
        <v>4185000</v>
      </c>
      <c r="F134" s="308">
        <f>F135+F136+F138</f>
        <v>4429000</v>
      </c>
    </row>
    <row r="135" spans="1:6" ht="18" customHeight="1">
      <c r="A135" s="220" t="s">
        <v>297</v>
      </c>
      <c r="B135" s="53" t="s">
        <v>785</v>
      </c>
      <c r="C135" s="152" t="s">
        <v>298</v>
      </c>
      <c r="D135" s="308">
        <f>'Ведом.2025-2026'!G163</f>
        <v>4178000</v>
      </c>
      <c r="E135" s="302">
        <f>'Ведом. 2024'!H282</f>
        <v>4185000</v>
      </c>
      <c r="F135" s="308">
        <f>'Ведом.2025-2026'!K163</f>
        <v>4178000</v>
      </c>
    </row>
    <row r="136" spans="1:6" ht="30" customHeight="1">
      <c r="A136" s="219" t="s">
        <v>300</v>
      </c>
      <c r="B136" s="43" t="s">
        <v>785</v>
      </c>
      <c r="C136" s="43" t="s">
        <v>301</v>
      </c>
      <c r="D136" s="52">
        <f>'Ведом.2025-2026'!G164</f>
        <v>250000</v>
      </c>
      <c r="E136" s="304">
        <f>'Ведом. 2024'!H104</f>
        <v>0</v>
      </c>
      <c r="F136" s="52">
        <f>'Ведом.2025-2026'!K164</f>
        <v>250000</v>
      </c>
    </row>
    <row r="137" spans="1:6" ht="15" customHeight="1" hidden="1">
      <c r="A137" s="220" t="s">
        <v>399</v>
      </c>
      <c r="B137" s="43" t="s">
        <v>785</v>
      </c>
      <c r="C137" s="43" t="s">
        <v>398</v>
      </c>
      <c r="D137" s="52"/>
      <c r="E137" s="304">
        <f>'Ведом. 2024'!H105+'Ведом. 2024'!H763+'Ведом. 2024'!H603</f>
        <v>612700</v>
      </c>
      <c r="F137" s="52"/>
    </row>
    <row r="138" spans="1:6" ht="17.25" customHeight="1">
      <c r="A138" s="220" t="s">
        <v>302</v>
      </c>
      <c r="B138" s="43" t="s">
        <v>785</v>
      </c>
      <c r="C138" s="43" t="s">
        <v>303</v>
      </c>
      <c r="D138" s="52">
        <f>'Ведом.2025-2026'!G165</f>
        <v>1000</v>
      </c>
      <c r="E138" s="304">
        <f>'Ведом. 2024'!H106</f>
        <v>92000</v>
      </c>
      <c r="F138" s="52">
        <f>'Ведом.2025-2026'!K165</f>
        <v>1000</v>
      </c>
    </row>
    <row r="139" spans="1:6" ht="24" customHeight="1" hidden="1">
      <c r="A139" s="617" t="s">
        <v>242</v>
      </c>
      <c r="B139" s="43" t="s">
        <v>871</v>
      </c>
      <c r="C139" s="43"/>
      <c r="D139" s="52">
        <f>D140</f>
        <v>0</v>
      </c>
      <c r="E139" s="304"/>
      <c r="F139" s="52">
        <f>F140</f>
        <v>0</v>
      </c>
    </row>
    <row r="140" spans="1:6" ht="24" customHeight="1" hidden="1">
      <c r="A140" s="220" t="s">
        <v>306</v>
      </c>
      <c r="B140" s="43" t="s">
        <v>871</v>
      </c>
      <c r="C140" s="43" t="s">
        <v>893</v>
      </c>
      <c r="D140" s="52"/>
      <c r="E140" s="303"/>
      <c r="F140" s="52"/>
    </row>
    <row r="141" spans="1:6" ht="34.5" customHeight="1">
      <c r="A141" s="639" t="s">
        <v>183</v>
      </c>
      <c r="B141" s="53" t="s">
        <v>714</v>
      </c>
      <c r="C141" s="43"/>
      <c r="D141" s="308">
        <f>D142+D143</f>
        <v>0</v>
      </c>
      <c r="E141" s="302">
        <f>E143</f>
        <v>0</v>
      </c>
      <c r="F141" s="308">
        <f>F142+F143</f>
        <v>0</v>
      </c>
    </row>
    <row r="142" spans="1:6" ht="20.25" customHeight="1">
      <c r="A142" s="471" t="s">
        <v>297</v>
      </c>
      <c r="B142" s="154" t="s">
        <v>714</v>
      </c>
      <c r="C142" s="54" t="s">
        <v>298</v>
      </c>
      <c r="D142" s="340">
        <f>'Ведом.2025-2026'!G106</f>
        <v>0</v>
      </c>
      <c r="E142" s="387"/>
      <c r="F142" s="340">
        <f>'Ведом.2025-2026'!K106</f>
        <v>0</v>
      </c>
    </row>
    <row r="143" spans="1:6" ht="12.75" customHeight="1" hidden="1">
      <c r="A143" s="609" t="s">
        <v>300</v>
      </c>
      <c r="B143" s="53" t="s">
        <v>714</v>
      </c>
      <c r="C143" s="43" t="s">
        <v>301</v>
      </c>
      <c r="D143" s="308"/>
      <c r="E143" s="302"/>
      <c r="F143" s="398"/>
    </row>
    <row r="144" spans="1:6" ht="21.75" customHeight="1" hidden="1">
      <c r="A144" s="643" t="s">
        <v>872</v>
      </c>
      <c r="B144" s="53" t="s">
        <v>894</v>
      </c>
      <c r="C144" s="43"/>
      <c r="D144" s="644"/>
      <c r="E144" s="302"/>
      <c r="F144" s="398">
        <f>F145</f>
        <v>0</v>
      </c>
    </row>
    <row r="145" spans="1:6" ht="18" customHeight="1" hidden="1">
      <c r="A145" s="609" t="s">
        <v>300</v>
      </c>
      <c r="B145" s="53" t="s">
        <v>894</v>
      </c>
      <c r="C145" s="43" t="s">
        <v>301</v>
      </c>
      <c r="D145" s="644"/>
      <c r="E145" s="302"/>
      <c r="F145" s="398"/>
    </row>
    <row r="146" spans="1:6" ht="36.75" customHeight="1">
      <c r="A146" s="643" t="s">
        <v>787</v>
      </c>
      <c r="B146" s="53" t="s">
        <v>881</v>
      </c>
      <c r="C146" s="43"/>
      <c r="D146" s="398">
        <f>D147</f>
        <v>100000</v>
      </c>
      <c r="E146" s="398"/>
      <c r="F146" s="398">
        <f>F147</f>
        <v>100000</v>
      </c>
    </row>
    <row r="147" spans="1:6" ht="37.5" customHeight="1" thickBot="1">
      <c r="A147" s="609" t="s">
        <v>300</v>
      </c>
      <c r="B147" s="53" t="s">
        <v>881</v>
      </c>
      <c r="C147" s="43">
        <v>240</v>
      </c>
      <c r="D147" s="398">
        <f>'Ведом.2025-2026'!G214</f>
        <v>100000</v>
      </c>
      <c r="E147" s="398"/>
      <c r="F147" s="398">
        <f>'Ведом.2025-2026'!K214</f>
        <v>100000</v>
      </c>
    </row>
    <row r="148" spans="1:6" ht="34.5" customHeight="1" hidden="1">
      <c r="A148" s="643" t="s">
        <v>873</v>
      </c>
      <c r="B148" s="53" t="s">
        <v>890</v>
      </c>
      <c r="C148" s="43"/>
      <c r="D148" s="398">
        <f>D149</f>
        <v>0</v>
      </c>
      <c r="E148" s="398"/>
      <c r="F148" s="398">
        <f>F149</f>
        <v>0</v>
      </c>
    </row>
    <row r="149" spans="1:6" ht="36" customHeight="1" hidden="1">
      <c r="A149" s="609" t="s">
        <v>300</v>
      </c>
      <c r="B149" s="53" t="s">
        <v>890</v>
      </c>
      <c r="C149" s="43" t="s">
        <v>301</v>
      </c>
      <c r="D149" s="398"/>
      <c r="E149" s="398"/>
      <c r="F149" s="398"/>
    </row>
    <row r="150" spans="1:6" ht="50.25" customHeight="1" hidden="1">
      <c r="A150" s="108" t="s">
        <v>923</v>
      </c>
      <c r="B150" s="226" t="s">
        <v>924</v>
      </c>
      <c r="C150" s="43"/>
      <c r="D150" s="398">
        <f>D151</f>
        <v>0</v>
      </c>
      <c r="E150" s="398"/>
      <c r="F150" s="398">
        <v>0</v>
      </c>
    </row>
    <row r="151" spans="1:6" ht="36" customHeight="1" hidden="1">
      <c r="A151" s="609" t="s">
        <v>300</v>
      </c>
      <c r="B151" s="226" t="s">
        <v>924</v>
      </c>
      <c r="C151" s="43" t="s">
        <v>301</v>
      </c>
      <c r="D151" s="398"/>
      <c r="E151" s="398"/>
      <c r="F151" s="398"/>
    </row>
    <row r="152" spans="1:6" ht="26.25" customHeight="1" hidden="1">
      <c r="A152" s="643" t="s">
        <v>874</v>
      </c>
      <c r="B152" s="53" t="s">
        <v>875</v>
      </c>
      <c r="C152" s="43"/>
      <c r="D152" s="398">
        <f>D153</f>
        <v>0</v>
      </c>
      <c r="E152" s="398"/>
      <c r="F152" s="398">
        <f>F153</f>
        <v>0</v>
      </c>
    </row>
    <row r="153" spans="1:6" ht="36" customHeight="1" hidden="1">
      <c r="A153" s="609" t="s">
        <v>300</v>
      </c>
      <c r="B153" s="53" t="s">
        <v>875</v>
      </c>
      <c r="C153" s="43" t="s">
        <v>301</v>
      </c>
      <c r="D153" s="398"/>
      <c r="E153" s="398"/>
      <c r="F153" s="398"/>
    </row>
    <row r="154" spans="1:6" ht="36" customHeight="1" hidden="1">
      <c r="A154" s="643" t="s">
        <v>876</v>
      </c>
      <c r="B154" s="53" t="s">
        <v>878</v>
      </c>
      <c r="C154" s="43"/>
      <c r="D154" s="398">
        <f>D155</f>
        <v>0</v>
      </c>
      <c r="E154" s="398"/>
      <c r="F154" s="398">
        <f>F155</f>
        <v>0</v>
      </c>
    </row>
    <row r="155" spans="1:6" ht="36" customHeight="1" hidden="1">
      <c r="A155" s="609" t="s">
        <v>300</v>
      </c>
      <c r="B155" s="53" t="s">
        <v>878</v>
      </c>
      <c r="C155" s="43" t="s">
        <v>301</v>
      </c>
      <c r="D155" s="398"/>
      <c r="E155" s="398"/>
      <c r="F155" s="398"/>
    </row>
    <row r="156" spans="1:6" ht="22.5" customHeight="1" hidden="1">
      <c r="A156" s="643" t="s">
        <v>877</v>
      </c>
      <c r="B156" s="53" t="s">
        <v>879</v>
      </c>
      <c r="C156" s="43"/>
      <c r="D156" s="398">
        <f>D157</f>
        <v>0</v>
      </c>
      <c r="E156" s="398"/>
      <c r="F156" s="398">
        <f>F157</f>
        <v>0</v>
      </c>
    </row>
    <row r="157" spans="1:6" ht="36" customHeight="1" hidden="1">
      <c r="A157" s="609" t="s">
        <v>300</v>
      </c>
      <c r="B157" s="53" t="s">
        <v>879</v>
      </c>
      <c r="C157" s="43" t="s">
        <v>301</v>
      </c>
      <c r="D157" s="398"/>
      <c r="E157" s="398"/>
      <c r="F157" s="398"/>
    </row>
    <row r="158" spans="1:6" ht="24" customHeight="1" hidden="1">
      <c r="A158" s="643" t="s">
        <v>819</v>
      </c>
      <c r="B158" s="53" t="s">
        <v>880</v>
      </c>
      <c r="C158" s="43"/>
      <c r="D158" s="398">
        <f>D159</f>
        <v>0</v>
      </c>
      <c r="E158" s="398"/>
      <c r="F158" s="398">
        <f>F159</f>
        <v>0</v>
      </c>
    </row>
    <row r="159" spans="1:6" ht="36" customHeight="1" hidden="1">
      <c r="A159" s="609" t="s">
        <v>300</v>
      </c>
      <c r="B159" s="53" t="s">
        <v>880</v>
      </c>
      <c r="C159" s="43" t="s">
        <v>301</v>
      </c>
      <c r="D159" s="398"/>
      <c r="E159" s="398"/>
      <c r="F159" s="398"/>
    </row>
    <row r="160" spans="1:6" ht="22.5" customHeight="1" hidden="1">
      <c r="A160" s="643" t="s">
        <v>352</v>
      </c>
      <c r="B160" s="53" t="s">
        <v>882</v>
      </c>
      <c r="C160" s="43"/>
      <c r="D160" s="398" t="e">
        <f>D161+D162+D163</f>
        <v>#REF!</v>
      </c>
      <c r="E160" s="398"/>
      <c r="F160" s="398" t="e">
        <f>F161+F162+F163</f>
        <v>#REF!</v>
      </c>
    </row>
    <row r="161" spans="1:6" ht="21" customHeight="1" hidden="1">
      <c r="A161" s="609" t="s">
        <v>308</v>
      </c>
      <c r="B161" s="53" t="s">
        <v>882</v>
      </c>
      <c r="C161" s="43" t="s">
        <v>891</v>
      </c>
      <c r="D161" s="398"/>
      <c r="E161" s="398"/>
      <c r="F161" s="398"/>
    </row>
    <row r="162" spans="1:6" ht="36" customHeight="1" hidden="1">
      <c r="A162" s="609" t="s">
        <v>300</v>
      </c>
      <c r="B162" s="53" t="s">
        <v>882</v>
      </c>
      <c r="C162" s="43" t="s">
        <v>301</v>
      </c>
      <c r="D162" s="398" t="e">
        <f>#REF!</f>
        <v>#REF!</v>
      </c>
      <c r="E162" s="398"/>
      <c r="F162" s="398" t="e">
        <f>#REF!</f>
        <v>#REF!</v>
      </c>
    </row>
    <row r="163" spans="1:6" ht="24" customHeight="1" hidden="1">
      <c r="A163" s="609" t="s">
        <v>302</v>
      </c>
      <c r="B163" s="53" t="s">
        <v>882</v>
      </c>
      <c r="C163" s="43" t="s">
        <v>303</v>
      </c>
      <c r="D163" s="398"/>
      <c r="E163" s="398"/>
      <c r="F163" s="398"/>
    </row>
    <row r="164" spans="1:6" ht="53.25" customHeight="1" hidden="1">
      <c r="A164" s="643" t="s">
        <v>343</v>
      </c>
      <c r="B164" s="53" t="s">
        <v>785</v>
      </c>
      <c r="C164" s="43"/>
      <c r="D164" s="398">
        <f>D165+D166+D167</f>
        <v>0</v>
      </c>
      <c r="E164" s="398"/>
      <c r="F164" s="398">
        <f>F165+F166+F167</f>
        <v>0</v>
      </c>
    </row>
    <row r="165" spans="1:6" ht="24" customHeight="1" hidden="1">
      <c r="A165" s="609" t="s">
        <v>297</v>
      </c>
      <c r="B165" s="53" t="s">
        <v>785</v>
      </c>
      <c r="C165" s="43" t="s">
        <v>298</v>
      </c>
      <c r="D165" s="398"/>
      <c r="E165" s="398"/>
      <c r="F165" s="398"/>
    </row>
    <row r="166" spans="1:6" ht="36" customHeight="1" hidden="1">
      <c r="A166" s="609" t="s">
        <v>300</v>
      </c>
      <c r="B166" s="53" t="s">
        <v>785</v>
      </c>
      <c r="C166" s="43" t="s">
        <v>301</v>
      </c>
      <c r="D166" s="398"/>
      <c r="E166" s="398"/>
      <c r="F166" s="398"/>
    </row>
    <row r="167" spans="1:6" ht="16.5" customHeight="1" hidden="1">
      <c r="A167" s="609" t="s">
        <v>302</v>
      </c>
      <c r="B167" s="53" t="s">
        <v>785</v>
      </c>
      <c r="C167" s="43" t="s">
        <v>303</v>
      </c>
      <c r="D167" s="398"/>
      <c r="E167" s="398"/>
      <c r="F167" s="398"/>
    </row>
    <row r="168" spans="1:6" ht="23.25" customHeight="1" hidden="1">
      <c r="A168" s="609" t="s">
        <v>665</v>
      </c>
      <c r="B168" s="53" t="s">
        <v>885</v>
      </c>
      <c r="C168" s="43"/>
      <c r="D168" s="398">
        <f>D169</f>
        <v>0</v>
      </c>
      <c r="E168" s="398"/>
      <c r="F168" s="398">
        <f>F169</f>
        <v>0</v>
      </c>
    </row>
    <row r="169" spans="1:6" ht="18.75" customHeight="1" hidden="1">
      <c r="A169" s="102" t="s">
        <v>321</v>
      </c>
      <c r="B169" s="53" t="s">
        <v>885</v>
      </c>
      <c r="C169" s="43" t="s">
        <v>892</v>
      </c>
      <c r="D169" s="398"/>
      <c r="E169" s="398"/>
      <c r="F169" s="398"/>
    </row>
    <row r="170" spans="1:6" ht="55.5" customHeight="1" hidden="1">
      <c r="A170" s="102" t="s">
        <v>895</v>
      </c>
      <c r="B170" s="53" t="s">
        <v>889</v>
      </c>
      <c r="C170" s="43"/>
      <c r="D170" s="398">
        <f>D171</f>
        <v>0</v>
      </c>
      <c r="E170" s="398"/>
      <c r="F170" s="398">
        <f>F171</f>
        <v>0</v>
      </c>
    </row>
    <row r="171" spans="1:6" ht="33.75" customHeight="1" hidden="1">
      <c r="A171" s="102" t="s">
        <v>935</v>
      </c>
      <c r="B171" s="623" t="s">
        <v>889</v>
      </c>
      <c r="C171" s="43" t="s">
        <v>892</v>
      </c>
      <c r="D171" s="398"/>
      <c r="E171" s="398"/>
      <c r="F171" s="398"/>
    </row>
    <row r="172" spans="1:6" ht="21" customHeight="1" hidden="1">
      <c r="A172" s="643" t="s">
        <v>641</v>
      </c>
      <c r="B172" s="623" t="s">
        <v>884</v>
      </c>
      <c r="C172" s="43"/>
      <c r="D172" s="398">
        <f>D173</f>
        <v>0</v>
      </c>
      <c r="E172" s="398"/>
      <c r="F172" s="398">
        <f>F173</f>
        <v>0</v>
      </c>
    </row>
    <row r="173" spans="1:6" ht="36" customHeight="1" hidden="1">
      <c r="A173" s="609" t="s">
        <v>300</v>
      </c>
      <c r="B173" s="53" t="s">
        <v>884</v>
      </c>
      <c r="C173" s="43" t="s">
        <v>301</v>
      </c>
      <c r="D173" s="398"/>
      <c r="E173" s="398"/>
      <c r="F173" s="398"/>
    </row>
    <row r="174" spans="1:6" ht="24.75" customHeight="1" hidden="1" thickBot="1">
      <c r="A174" s="605" t="s">
        <v>852</v>
      </c>
      <c r="B174" s="606"/>
      <c r="C174" s="607"/>
      <c r="D174" s="608">
        <v>0</v>
      </c>
      <c r="E174" s="385"/>
      <c r="F174" s="608">
        <v>0</v>
      </c>
    </row>
    <row r="175" spans="1:6" s="284" customFormat="1" ht="24" customHeight="1" thickBot="1">
      <c r="A175" s="388" t="s">
        <v>728</v>
      </c>
      <c r="B175" s="389"/>
      <c r="C175" s="390"/>
      <c r="D175" s="391">
        <f>'Ведом.2025-2026'!G774</f>
        <v>48654842</v>
      </c>
      <c r="E175" s="391" t="e">
        <f>E16+E120</f>
        <v>#REF!</v>
      </c>
      <c r="F175" s="391">
        <f>'Ведом.2025-2026'!K774</f>
        <v>48732342</v>
      </c>
    </row>
    <row r="176" ht="16.5">
      <c r="E176" s="283" t="e">
        <f>'Ведом. 2024'!H850-'МЦП По ЦСР 2024'!E159</f>
        <v>#REF!</v>
      </c>
    </row>
  </sheetData>
  <sheetProtection/>
  <mergeCells count="4">
    <mergeCell ref="A9:D9"/>
    <mergeCell ref="A10:D10"/>
    <mergeCell ref="A11:D11"/>
    <mergeCell ref="A12:D12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228</v>
      </c>
      <c r="C1" s="40"/>
    </row>
    <row r="2" spans="1:3" ht="12.75">
      <c r="A2" s="11"/>
      <c r="B2" s="813" t="s">
        <v>222</v>
      </c>
      <c r="C2" s="813"/>
    </row>
    <row r="3" spans="1:3" ht="12.75">
      <c r="A3" s="11"/>
      <c r="B3" s="40" t="s">
        <v>220</v>
      </c>
      <c r="C3" s="40"/>
    </row>
    <row r="4" spans="1:3" ht="12.75">
      <c r="A4" s="11"/>
      <c r="B4" s="40" t="s">
        <v>221</v>
      </c>
      <c r="C4" s="40"/>
    </row>
    <row r="5" spans="1:3" ht="21" customHeight="1">
      <c r="A5" s="11"/>
      <c r="B5" s="40" t="s">
        <v>223</v>
      </c>
      <c r="C5" s="40"/>
    </row>
    <row r="6" spans="1:3" ht="18" customHeight="1">
      <c r="A6" s="11"/>
      <c r="B6" s="40" t="s">
        <v>229</v>
      </c>
      <c r="C6" s="40"/>
    </row>
    <row r="7" spans="1:3" ht="18" customHeight="1">
      <c r="A7" s="11"/>
      <c r="B7" s="40" t="s">
        <v>227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807" t="s">
        <v>216</v>
      </c>
      <c r="B13" s="807"/>
      <c r="C13" s="807"/>
      <c r="D13" s="807"/>
      <c r="E13" s="139"/>
      <c r="F13" s="139"/>
    </row>
    <row r="14" spans="1:4" ht="15">
      <c r="A14" s="807" t="s">
        <v>217</v>
      </c>
      <c r="B14" s="807"/>
      <c r="C14" s="807"/>
      <c r="D14" s="807"/>
    </row>
    <row r="15" spans="1:6" ht="15">
      <c r="A15" s="807" t="s">
        <v>184</v>
      </c>
      <c r="B15" s="807"/>
      <c r="C15" s="807"/>
      <c r="D15" s="807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152</v>
      </c>
      <c r="B19" s="147" t="s">
        <v>218</v>
      </c>
      <c r="C19" s="147" t="s">
        <v>186</v>
      </c>
    </row>
    <row r="20" spans="1:3" ht="27">
      <c r="A20" s="812" t="s">
        <v>55</v>
      </c>
      <c r="B20" s="146" t="s">
        <v>212</v>
      </c>
      <c r="C20" s="144">
        <f>C22-C23</f>
        <v>5340000</v>
      </c>
    </row>
    <row r="21" spans="1:3" ht="15">
      <c r="A21" s="812"/>
      <c r="B21" s="142" t="s">
        <v>219</v>
      </c>
      <c r="C21" s="145"/>
    </row>
    <row r="22" spans="1:3" ht="46.5">
      <c r="A22" s="812"/>
      <c r="B22" s="148" t="s">
        <v>213</v>
      </c>
      <c r="C22" s="144">
        <v>5500000</v>
      </c>
    </row>
    <row r="23" spans="1:3" ht="46.5">
      <c r="A23" s="812"/>
      <c r="B23" s="148" t="s">
        <v>224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0" zoomScaleNormal="80" zoomScaleSheetLayoutView="70" zoomScalePageLayoutView="0" workbookViewId="0" topLeftCell="A4">
      <selection activeCell="E40" sqref="E40"/>
    </sheetView>
  </sheetViews>
  <sheetFormatPr defaultColWidth="9.00390625" defaultRowHeight="12.75"/>
  <cols>
    <col min="1" max="1" width="39.00390625" style="0" customWidth="1"/>
    <col min="2" max="2" width="63.875" style="0" customWidth="1"/>
    <col min="3" max="3" width="0.6171875" style="17" hidden="1" customWidth="1"/>
    <col min="4" max="4" width="32.625" style="17" customWidth="1"/>
    <col min="5" max="5" width="28.00390625" style="17" customWidth="1"/>
    <col min="6" max="6" width="5.125" style="0" hidden="1" customWidth="1"/>
  </cols>
  <sheetData>
    <row r="1" spans="3:5" ht="17.25" customHeight="1">
      <c r="C1" s="274" t="s">
        <v>842</v>
      </c>
      <c r="D1" s="13" t="s">
        <v>844</v>
      </c>
      <c r="E1"/>
    </row>
    <row r="2" spans="3:5" ht="15">
      <c r="C2" s="274" t="s">
        <v>774</v>
      </c>
      <c r="D2" s="13" t="s">
        <v>1058</v>
      </c>
      <c r="E2"/>
    </row>
    <row r="3" spans="3:5" ht="15">
      <c r="C3" s="274" t="s">
        <v>245</v>
      </c>
      <c r="D3" s="13" t="s">
        <v>245</v>
      </c>
      <c r="E3"/>
    </row>
    <row r="4" spans="3:5" ht="15">
      <c r="C4" s="274" t="s">
        <v>775</v>
      </c>
      <c r="D4" s="13" t="s">
        <v>775</v>
      </c>
      <c r="E4"/>
    </row>
    <row r="5" spans="1:5" ht="17.25" customHeight="1">
      <c r="A5" s="11"/>
      <c r="C5" s="274" t="s">
        <v>779</v>
      </c>
      <c r="D5" s="13" t="s">
        <v>779</v>
      </c>
      <c r="E5"/>
    </row>
    <row r="6" spans="1:5" ht="18" customHeight="1">
      <c r="A6" s="11"/>
      <c r="C6" s="274" t="s">
        <v>776</v>
      </c>
      <c r="D6" s="13" t="s">
        <v>1059</v>
      </c>
      <c r="E6"/>
    </row>
    <row r="7" spans="3:5" ht="22.5" customHeight="1">
      <c r="C7" s="274" t="s">
        <v>461</v>
      </c>
      <c r="D7" s="13" t="s">
        <v>1060</v>
      </c>
      <c r="E7"/>
    </row>
    <row r="8" spans="1:5" ht="18" customHeight="1">
      <c r="A8" s="11"/>
      <c r="B8" s="461"/>
      <c r="C8" s="461"/>
      <c r="D8" s="461"/>
      <c r="E8"/>
    </row>
    <row r="9" spans="2:5" ht="18.75" customHeight="1">
      <c r="B9" s="794"/>
      <c r="C9" s="794"/>
      <c r="D9" s="794"/>
      <c r="E9" s="794"/>
    </row>
    <row r="10" spans="1:5" ht="15" customHeight="1">
      <c r="A10" s="792" t="s">
        <v>1063</v>
      </c>
      <c r="B10" s="792"/>
      <c r="C10" s="792"/>
      <c r="D10"/>
      <c r="E10"/>
    </row>
    <row r="11" spans="1:5" ht="41.25" customHeight="1">
      <c r="A11" s="792"/>
      <c r="B11" s="792"/>
      <c r="C11" s="792"/>
      <c r="D11"/>
      <c r="E11"/>
    </row>
    <row r="12" spans="1:5" ht="13.5" customHeight="1">
      <c r="A12" s="265"/>
      <c r="B12" s="265"/>
      <c r="C12" s="265"/>
      <c r="D12"/>
      <c r="E12"/>
    </row>
    <row r="13" spans="2:5" ht="18" thickBot="1">
      <c r="B13" s="2"/>
      <c r="C13" s="18"/>
      <c r="D13" s="18"/>
      <c r="E13" s="18"/>
    </row>
    <row r="14" spans="1:5" ht="51.75" customHeight="1" thickBot="1">
      <c r="A14" s="12" t="s">
        <v>79</v>
      </c>
      <c r="B14" s="26" t="s">
        <v>48</v>
      </c>
      <c r="C14" s="21" t="s">
        <v>385</v>
      </c>
      <c r="D14" s="21" t="s">
        <v>1027</v>
      </c>
      <c r="E14" s="21" t="s">
        <v>1064</v>
      </c>
    </row>
    <row r="15" spans="1:5" ht="54" hidden="1" thickBot="1">
      <c r="A15" s="24" t="s">
        <v>84</v>
      </c>
      <c r="B15" s="28" t="s">
        <v>81</v>
      </c>
      <c r="C15" s="30">
        <f>C16</f>
        <v>0</v>
      </c>
      <c r="D15" s="30">
        <f>D16</f>
        <v>0</v>
      </c>
      <c r="E15" s="30">
        <f>E16</f>
        <v>0</v>
      </c>
    </row>
    <row r="16" spans="1:5" ht="72" hidden="1" thickBot="1">
      <c r="A16" s="24" t="s">
        <v>83</v>
      </c>
      <c r="B16" s="28" t="s">
        <v>82</v>
      </c>
      <c r="C16" s="30">
        <v>0</v>
      </c>
      <c r="D16" s="30">
        <v>0</v>
      </c>
      <c r="E16" s="30">
        <v>0</v>
      </c>
    </row>
    <row r="17" spans="1:5" ht="54" hidden="1" thickBot="1">
      <c r="A17" s="24" t="s">
        <v>87</v>
      </c>
      <c r="B17" s="28" t="s">
        <v>85</v>
      </c>
      <c r="C17" s="30">
        <f>C18</f>
        <v>0</v>
      </c>
      <c r="D17" s="30">
        <f>D18</f>
        <v>0</v>
      </c>
      <c r="E17" s="30">
        <f>E18</f>
        <v>0</v>
      </c>
    </row>
    <row r="18" spans="1:5" ht="72" hidden="1" thickBot="1">
      <c r="A18" s="24" t="s">
        <v>88</v>
      </c>
      <c r="B18" s="28" t="s">
        <v>86</v>
      </c>
      <c r="C18" s="30">
        <v>0</v>
      </c>
      <c r="D18" s="30">
        <v>0</v>
      </c>
      <c r="E18" s="30">
        <v>0</v>
      </c>
    </row>
    <row r="19" spans="1:5" ht="52.5" hidden="1" thickBot="1">
      <c r="A19" s="23" t="s">
        <v>80</v>
      </c>
      <c r="B19" s="27" t="s">
        <v>133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4" hidden="1" thickBot="1">
      <c r="A20" s="24" t="s">
        <v>84</v>
      </c>
      <c r="B20" s="28" t="s">
        <v>81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83</v>
      </c>
      <c r="B21" s="28" t="s">
        <v>82</v>
      </c>
      <c r="C21" s="30">
        <v>0</v>
      </c>
      <c r="D21" s="30">
        <v>0</v>
      </c>
      <c r="E21" s="30">
        <v>0</v>
      </c>
    </row>
    <row r="22" spans="1:5" ht="54" hidden="1" thickBot="1">
      <c r="A22" s="24" t="s">
        <v>87</v>
      </c>
      <c r="B22" s="28" t="s">
        <v>85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88</v>
      </c>
      <c r="B23" s="201" t="s">
        <v>86</v>
      </c>
      <c r="C23" s="30">
        <v>0</v>
      </c>
      <c r="D23" s="30">
        <v>0</v>
      </c>
      <c r="E23" s="30">
        <v>0</v>
      </c>
    </row>
    <row r="24" spans="1:5" ht="34.5" hidden="1">
      <c r="A24" s="135" t="s">
        <v>211</v>
      </c>
      <c r="B24" s="203" t="s">
        <v>212</v>
      </c>
      <c r="C24" s="198">
        <f>C25-C27</f>
        <v>0</v>
      </c>
      <c r="D24" s="198">
        <f>D25-D27</f>
        <v>0</v>
      </c>
      <c r="E24" s="198">
        <f>E25-E27</f>
        <v>0</v>
      </c>
    </row>
    <row r="25" spans="1:5" ht="40.5" customHeight="1" hidden="1">
      <c r="A25" s="35" t="s">
        <v>214</v>
      </c>
      <c r="B25" s="134" t="s">
        <v>226</v>
      </c>
      <c r="C25" s="199">
        <f>C26</f>
        <v>15000000</v>
      </c>
      <c r="D25" s="199">
        <f>D26</f>
        <v>0</v>
      </c>
      <c r="E25" s="199">
        <f>E26</f>
        <v>0</v>
      </c>
    </row>
    <row r="26" spans="1:6" ht="40.5" customHeight="1" hidden="1">
      <c r="A26" s="35" t="s">
        <v>230</v>
      </c>
      <c r="B26" s="134" t="s">
        <v>421</v>
      </c>
      <c r="C26" s="199">
        <v>15000000</v>
      </c>
      <c r="D26" s="199"/>
      <c r="E26" s="199"/>
      <c r="F26" s="199">
        <v>15000000</v>
      </c>
    </row>
    <row r="27" spans="1:5" ht="39.75" customHeight="1" hidden="1">
      <c r="A27" s="35" t="s">
        <v>215</v>
      </c>
      <c r="B27" s="134" t="s">
        <v>259</v>
      </c>
      <c r="C27" s="200">
        <f>C28</f>
        <v>15000000</v>
      </c>
      <c r="D27" s="200">
        <f>D28</f>
        <v>0</v>
      </c>
      <c r="E27" s="200">
        <f>E28</f>
        <v>0</v>
      </c>
    </row>
    <row r="28" spans="1:6" ht="42" customHeight="1" hidden="1">
      <c r="A28" s="35" t="s">
        <v>231</v>
      </c>
      <c r="B28" s="137" t="s">
        <v>260</v>
      </c>
      <c r="C28" s="199">
        <v>15000000</v>
      </c>
      <c r="D28" s="199"/>
      <c r="E28" s="199"/>
      <c r="F28" s="199">
        <v>15000000</v>
      </c>
    </row>
    <row r="29" spans="1:5" ht="30.75" customHeight="1" hidden="1">
      <c r="A29" s="23" t="s">
        <v>80</v>
      </c>
      <c r="B29" s="204" t="s">
        <v>255</v>
      </c>
      <c r="C29" s="196">
        <f>C30-C32</f>
        <v>0</v>
      </c>
      <c r="D29" s="196">
        <f>D30-D32</f>
        <v>0</v>
      </c>
      <c r="E29" s="196">
        <f>E30-E32</f>
        <v>0</v>
      </c>
    </row>
    <row r="30" spans="1:5" ht="63" customHeight="1" hidden="1">
      <c r="A30" s="24" t="s">
        <v>251</v>
      </c>
      <c r="B30" s="137" t="s">
        <v>81</v>
      </c>
      <c r="C30" s="197">
        <f>C31</f>
        <v>50000000</v>
      </c>
      <c r="D30" s="197">
        <f>D31</f>
        <v>0</v>
      </c>
      <c r="E30" s="197">
        <f>E31</f>
        <v>0</v>
      </c>
    </row>
    <row r="31" spans="1:5" ht="62.25" customHeight="1" hidden="1">
      <c r="A31" s="24" t="s">
        <v>252</v>
      </c>
      <c r="B31" s="137" t="s">
        <v>256</v>
      </c>
      <c r="C31" s="197">
        <v>50000000</v>
      </c>
      <c r="D31" s="197"/>
      <c r="E31" s="197"/>
    </row>
    <row r="32" spans="1:5" ht="60.75" customHeight="1" hidden="1">
      <c r="A32" s="24" t="s">
        <v>253</v>
      </c>
      <c r="B32" s="137" t="s">
        <v>257</v>
      </c>
      <c r="C32" s="197">
        <f>C33</f>
        <v>50000000</v>
      </c>
      <c r="D32" s="197">
        <f>D33</f>
        <v>0</v>
      </c>
      <c r="E32" s="197">
        <f>E33</f>
        <v>0</v>
      </c>
    </row>
    <row r="33" spans="1:5" ht="59.25" customHeight="1" hidden="1">
      <c r="A33" s="24" t="s">
        <v>254</v>
      </c>
      <c r="B33" s="137" t="s">
        <v>258</v>
      </c>
      <c r="C33" s="197">
        <v>50000000</v>
      </c>
      <c r="D33" s="197"/>
      <c r="E33" s="197"/>
    </row>
    <row r="34" spans="1:5" ht="51" customHeight="1">
      <c r="A34" s="135" t="s">
        <v>767</v>
      </c>
      <c r="B34" s="136" t="s">
        <v>424</v>
      </c>
      <c r="C34" s="198" t="e">
        <f>C38-C35</f>
        <v>#REF!</v>
      </c>
      <c r="D34" s="198">
        <f>D38-D35</f>
        <v>0</v>
      </c>
      <c r="E34" s="198">
        <f>E38-E35</f>
        <v>0</v>
      </c>
    </row>
    <row r="35" spans="1:5" ht="37.5" customHeight="1">
      <c r="A35" s="35" t="s">
        <v>768</v>
      </c>
      <c r="B35" s="137" t="s">
        <v>261</v>
      </c>
      <c r="C35" s="197" t="e">
        <f aca="true" t="shared" si="0" ref="C35:E36">C36</f>
        <v>#REF!</v>
      </c>
      <c r="D35" s="197">
        <f t="shared" si="0"/>
        <v>50154842</v>
      </c>
      <c r="E35" s="197">
        <f t="shared" si="0"/>
        <v>51297342</v>
      </c>
    </row>
    <row r="36" spans="1:5" ht="47.25" customHeight="1">
      <c r="A36" s="35" t="s">
        <v>769</v>
      </c>
      <c r="B36" s="137" t="s">
        <v>262</v>
      </c>
      <c r="C36" s="197" t="e">
        <f t="shared" si="0"/>
        <v>#REF!</v>
      </c>
      <c r="D36" s="197">
        <f t="shared" si="0"/>
        <v>50154842</v>
      </c>
      <c r="E36" s="197">
        <f t="shared" si="0"/>
        <v>51297342</v>
      </c>
    </row>
    <row r="37" spans="1:5" ht="54" customHeight="1">
      <c r="A37" s="35" t="s">
        <v>770</v>
      </c>
      <c r="B37" s="137" t="s">
        <v>854</v>
      </c>
      <c r="C37" s="197" t="e">
        <f>'Доходы 2025-2026 '!C115</f>
        <v>#REF!</v>
      </c>
      <c r="D37" s="197">
        <f>'Доходы 2025-2026 '!D115</f>
        <v>50154842</v>
      </c>
      <c r="E37" s="197">
        <f>'Доходы 2025-2026 '!E115</f>
        <v>51297342</v>
      </c>
    </row>
    <row r="38" spans="1:5" ht="35.25" customHeight="1">
      <c r="A38" s="35" t="s">
        <v>771</v>
      </c>
      <c r="B38" s="137" t="s">
        <v>263</v>
      </c>
      <c r="C38" s="197">
        <f aca="true" t="shared" si="1" ref="C38:E39">C39</f>
        <v>219294123</v>
      </c>
      <c r="D38" s="197">
        <f t="shared" si="1"/>
        <v>50154842</v>
      </c>
      <c r="E38" s="197">
        <f t="shared" si="1"/>
        <v>51297342</v>
      </c>
    </row>
    <row r="39" spans="1:5" ht="49.5" customHeight="1">
      <c r="A39" s="35" t="s">
        <v>772</v>
      </c>
      <c r="B39" s="137" t="s">
        <v>264</v>
      </c>
      <c r="C39" s="197">
        <f t="shared" si="1"/>
        <v>219294123</v>
      </c>
      <c r="D39" s="197">
        <f t="shared" si="1"/>
        <v>50154842</v>
      </c>
      <c r="E39" s="197">
        <f t="shared" si="1"/>
        <v>51297342</v>
      </c>
    </row>
    <row r="40" spans="1:5" ht="54.75" customHeight="1" thickBot="1">
      <c r="A40" s="35" t="s">
        <v>773</v>
      </c>
      <c r="B40" s="264" t="s">
        <v>855</v>
      </c>
      <c r="C40" s="197">
        <f>'Ведом. 2024'!G850</f>
        <v>219294123</v>
      </c>
      <c r="D40" s="460">
        <f>'Ведом.2025-2026'!G787</f>
        <v>50154842</v>
      </c>
      <c r="E40" s="197">
        <f>'Ведом.2025-2026'!K788</f>
        <v>51297342</v>
      </c>
    </row>
    <row r="41" spans="1:5" ht="35.25" hidden="1" thickBot="1">
      <c r="A41" s="34" t="s">
        <v>157</v>
      </c>
      <c r="B41" s="202" t="s">
        <v>90</v>
      </c>
      <c r="C41" s="31">
        <v>0</v>
      </c>
      <c r="D41" s="31">
        <v>0</v>
      </c>
      <c r="E41" s="31">
        <v>0</v>
      </c>
    </row>
    <row r="42" spans="1:5" ht="36" hidden="1" thickBot="1">
      <c r="A42" s="129" t="s">
        <v>158</v>
      </c>
      <c r="B42" s="36" t="s">
        <v>91</v>
      </c>
      <c r="C42" s="30">
        <v>0</v>
      </c>
      <c r="D42" s="30">
        <v>0</v>
      </c>
      <c r="E42" s="30">
        <v>0</v>
      </c>
    </row>
    <row r="43" spans="1:5" ht="36" hidden="1" thickBot="1">
      <c r="A43" s="130" t="s">
        <v>65</v>
      </c>
      <c r="B43" s="37" t="s">
        <v>62</v>
      </c>
      <c r="C43" s="32">
        <f>C44</f>
        <v>0</v>
      </c>
      <c r="D43" s="32">
        <f>D44</f>
        <v>0</v>
      </c>
      <c r="E43" s="32">
        <f>E44</f>
        <v>0</v>
      </c>
    </row>
    <row r="44" spans="1:5" ht="72" hidden="1" thickBot="1">
      <c r="A44" s="131" t="s">
        <v>66</v>
      </c>
      <c r="B44" s="38" t="s">
        <v>63</v>
      </c>
      <c r="C44" s="32"/>
      <c r="D44" s="32"/>
      <c r="E44" s="32"/>
    </row>
    <row r="45" spans="1:5" ht="48" customHeight="1" hidden="1">
      <c r="A45" s="129" t="s">
        <v>89</v>
      </c>
      <c r="B45" s="36" t="s">
        <v>92</v>
      </c>
      <c r="C45" s="31">
        <f>C46</f>
        <v>0</v>
      </c>
      <c r="D45" s="31">
        <f>D46</f>
        <v>0</v>
      </c>
      <c r="E45" s="31">
        <f>E46</f>
        <v>0</v>
      </c>
    </row>
    <row r="46" spans="1:5" ht="72" hidden="1" thickBot="1">
      <c r="A46" s="132" t="s">
        <v>67</v>
      </c>
      <c r="B46" s="39" t="s">
        <v>64</v>
      </c>
      <c r="C46" s="33"/>
      <c r="D46" s="33"/>
      <c r="E46" s="33"/>
    </row>
    <row r="47" spans="1:5" ht="39" customHeight="1" thickBot="1">
      <c r="A47" s="155"/>
      <c r="B47" s="156" t="s">
        <v>132</v>
      </c>
      <c r="C47" s="157" t="e">
        <f>C24+C19+C34+C41</f>
        <v>#REF!</v>
      </c>
      <c r="D47" s="157">
        <f>D24+D19+D34+D41</f>
        <v>0</v>
      </c>
      <c r="E47" s="157">
        <f>E24+E19+E34+E41</f>
        <v>0</v>
      </c>
    </row>
  </sheetData>
  <sheetProtection/>
  <mergeCells count="2">
    <mergeCell ref="B9:E9"/>
    <mergeCell ref="A10:C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="70" zoomScaleNormal="70" zoomScaleSheetLayoutView="70" zoomScalePageLayoutView="0" workbookViewId="0" topLeftCell="A49">
      <selection activeCell="C16" sqref="C16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2.50390625" style="187" bestFit="1" customWidth="1"/>
    <col min="4" max="5" width="22.50390625" style="187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1:5" ht="24.75" customHeight="1">
      <c r="A1"/>
      <c r="B1" s="795" t="s">
        <v>850</v>
      </c>
      <c r="C1" s="795"/>
      <c r="D1" s="795"/>
      <c r="E1" s="795"/>
    </row>
    <row r="2" spans="1:5" ht="15" customHeight="1">
      <c r="A2"/>
      <c r="B2" s="795" t="s">
        <v>1065</v>
      </c>
      <c r="C2" s="795"/>
      <c r="D2" s="795"/>
      <c r="E2" s="795"/>
    </row>
    <row r="3" spans="1:5" ht="19.5" customHeight="1">
      <c r="A3"/>
      <c r="B3" s="795" t="s">
        <v>849</v>
      </c>
      <c r="C3" s="797"/>
      <c r="D3" s="600"/>
      <c r="E3" s="600"/>
    </row>
    <row r="4" spans="1:5" ht="21" customHeight="1">
      <c r="A4"/>
      <c r="B4" s="795" t="s">
        <v>848</v>
      </c>
      <c r="C4" s="795"/>
      <c r="D4" s="795"/>
      <c r="E4" s="795"/>
    </row>
    <row r="5" spans="1:5" ht="15.75" customHeight="1">
      <c r="A5"/>
      <c r="B5" s="795" t="s">
        <v>847</v>
      </c>
      <c r="C5" s="795"/>
      <c r="D5" s="795"/>
      <c r="E5" s="795"/>
    </row>
    <row r="6" spans="2:5" ht="25.5" customHeight="1">
      <c r="B6" s="795" t="s">
        <v>846</v>
      </c>
      <c r="C6" s="795"/>
      <c r="D6" s="795"/>
      <c r="E6" s="795"/>
    </row>
    <row r="7" spans="2:5" ht="20.25" customHeight="1">
      <c r="B7" s="795" t="s">
        <v>845</v>
      </c>
      <c r="C7" s="797"/>
      <c r="D7" s="600"/>
      <c r="E7" s="600"/>
    </row>
    <row r="8" spans="2:5" ht="22.5" customHeight="1">
      <c r="B8" s="796" t="s">
        <v>1066</v>
      </c>
      <c r="C8" s="796"/>
      <c r="D8" s="796"/>
      <c r="E8" s="796"/>
    </row>
    <row r="9" spans="1:5" ht="18" customHeight="1">
      <c r="A9"/>
      <c r="B9" s="796" t="s">
        <v>1067</v>
      </c>
      <c r="C9" s="796"/>
      <c r="D9" s="796"/>
      <c r="E9" s="796"/>
    </row>
    <row r="10" spans="1:5" ht="21.75" customHeight="1">
      <c r="A10"/>
      <c r="B10" s="194"/>
      <c r="C10" s="8"/>
      <c r="D10" s="8"/>
      <c r="E10" s="8"/>
    </row>
    <row r="11" spans="1:5" ht="20.25">
      <c r="A11" s="798" t="s">
        <v>40</v>
      </c>
      <c r="B11" s="798"/>
      <c r="C11" s="798"/>
      <c r="D11" s="798"/>
      <c r="E11" s="798"/>
    </row>
    <row r="12" spans="1:5" ht="20.25">
      <c r="A12" s="798" t="s">
        <v>765</v>
      </c>
      <c r="B12" s="798"/>
      <c r="C12" s="798"/>
      <c r="D12" s="798"/>
      <c r="E12" s="798"/>
    </row>
    <row r="13" spans="1:5" ht="20.25" customHeight="1">
      <c r="A13" s="799" t="s">
        <v>1068</v>
      </c>
      <c r="B13" s="799"/>
      <c r="C13" s="799"/>
      <c r="D13" s="799"/>
      <c r="E13" s="799"/>
    </row>
    <row r="14" spans="1:5" ht="19.5" thickBot="1">
      <c r="A14" s="10"/>
      <c r="B14" s="10"/>
      <c r="C14" s="184" t="s">
        <v>856</v>
      </c>
      <c r="D14" s="184"/>
      <c r="E14" s="184"/>
    </row>
    <row r="15" spans="1:5" s="162" customFormat="1" ht="41.25" thickBot="1">
      <c r="A15" s="160" t="s">
        <v>127</v>
      </c>
      <c r="B15" s="161" t="s">
        <v>128</v>
      </c>
      <c r="C15" s="237" t="s">
        <v>1005</v>
      </c>
      <c r="D15" s="237" t="s">
        <v>420</v>
      </c>
      <c r="E15" s="237" t="s">
        <v>460</v>
      </c>
    </row>
    <row r="16" spans="1:5" s="162" customFormat="1" ht="20.25" customHeight="1">
      <c r="A16" s="163" t="s">
        <v>129</v>
      </c>
      <c r="B16" s="164" t="s">
        <v>161</v>
      </c>
      <c r="C16" s="251">
        <f>C17+C35+C51+C25+C59</f>
        <v>23916400</v>
      </c>
      <c r="D16" s="251" t="e">
        <f>D17+D35+#REF!+#REF!+#REF!+#REF!+#REF!+#REF!+#REF!+#REF!+D25</f>
        <v>#REF!</v>
      </c>
      <c r="E16" s="251" t="e">
        <f>E17+E35+#REF!+#REF!+#REF!+#REF!+#REF!+#REF!+#REF!+#REF!+E25</f>
        <v>#REF!</v>
      </c>
    </row>
    <row r="17" spans="1:11" s="162" customFormat="1" ht="20.25">
      <c r="A17" s="165" t="s">
        <v>109</v>
      </c>
      <c r="B17" s="166" t="s">
        <v>41</v>
      </c>
      <c r="C17" s="252">
        <f>C18+C21</f>
        <v>5062000</v>
      </c>
      <c r="D17" s="252">
        <f>D18+D21</f>
        <v>225964900</v>
      </c>
      <c r="E17" s="252">
        <f>E18+E21</f>
        <v>241332200</v>
      </c>
      <c r="K17" s="2"/>
    </row>
    <row r="18" spans="1:11" s="162" customFormat="1" ht="20.25" customHeight="1" hidden="1">
      <c r="A18" s="165" t="s">
        <v>95</v>
      </c>
      <c r="B18" s="166" t="s">
        <v>150</v>
      </c>
      <c r="C18" s="252">
        <f aca="true" t="shared" si="0" ref="C18:E19">C19</f>
        <v>0</v>
      </c>
      <c r="D18" s="252">
        <f t="shared" si="0"/>
        <v>0</v>
      </c>
      <c r="E18" s="252">
        <f t="shared" si="0"/>
        <v>0</v>
      </c>
      <c r="K18" s="2" t="s">
        <v>462</v>
      </c>
    </row>
    <row r="19" spans="1:5" s="162" customFormat="1" ht="55.5" customHeight="1" hidden="1">
      <c r="A19" s="167" t="s">
        <v>96</v>
      </c>
      <c r="B19" s="168" t="s">
        <v>46</v>
      </c>
      <c r="C19" s="253">
        <f t="shared" si="0"/>
        <v>0</v>
      </c>
      <c r="D19" s="253">
        <f t="shared" si="0"/>
        <v>0</v>
      </c>
      <c r="E19" s="253">
        <f t="shared" si="0"/>
        <v>0</v>
      </c>
    </row>
    <row r="20" spans="1:5" s="162" customFormat="1" ht="18.75" customHeight="1" hidden="1">
      <c r="A20" s="167" t="s">
        <v>110</v>
      </c>
      <c r="B20" s="168" t="s">
        <v>97</v>
      </c>
      <c r="C20" s="254">
        <v>0</v>
      </c>
      <c r="D20" s="254">
        <v>0</v>
      </c>
      <c r="E20" s="254">
        <v>0</v>
      </c>
    </row>
    <row r="21" spans="1:5" s="162" customFormat="1" ht="20.25">
      <c r="A21" s="165" t="s">
        <v>111</v>
      </c>
      <c r="B21" s="166" t="s">
        <v>151</v>
      </c>
      <c r="C21" s="255">
        <f>C22+C23+C24</f>
        <v>5062000</v>
      </c>
      <c r="D21" s="255">
        <f>D22+D23+D24</f>
        <v>225964900</v>
      </c>
      <c r="E21" s="255">
        <f>E22+E23+E24</f>
        <v>241332200</v>
      </c>
    </row>
    <row r="22" spans="1:5" s="162" customFormat="1" ht="87" customHeight="1">
      <c r="A22" s="167" t="s">
        <v>98</v>
      </c>
      <c r="B22" s="169" t="s">
        <v>1077</v>
      </c>
      <c r="C22" s="254">
        <v>4765500</v>
      </c>
      <c r="D22" s="254">
        <v>222798000</v>
      </c>
      <c r="E22" s="254">
        <v>237950000</v>
      </c>
    </row>
    <row r="23" spans="1:5" s="162" customFormat="1" ht="136.5" customHeight="1">
      <c r="A23" s="167" t="s">
        <v>101</v>
      </c>
      <c r="B23" s="168" t="s">
        <v>1031</v>
      </c>
      <c r="C23" s="254">
        <v>21200</v>
      </c>
      <c r="D23" s="253">
        <v>2262100</v>
      </c>
      <c r="E23" s="253">
        <v>2415900</v>
      </c>
    </row>
    <row r="24" spans="1:5" s="162" customFormat="1" ht="72" customHeight="1">
      <c r="A24" s="167" t="s">
        <v>244</v>
      </c>
      <c r="B24" s="168" t="s">
        <v>1032</v>
      </c>
      <c r="C24" s="254">
        <v>275300</v>
      </c>
      <c r="D24" s="253">
        <v>904800</v>
      </c>
      <c r="E24" s="253">
        <v>966300</v>
      </c>
    </row>
    <row r="25" spans="1:5" s="162" customFormat="1" ht="40.5">
      <c r="A25" s="165" t="s">
        <v>290</v>
      </c>
      <c r="B25" s="166" t="s">
        <v>289</v>
      </c>
      <c r="C25" s="255">
        <f>C26</f>
        <v>6217000</v>
      </c>
      <c r="D25" s="252">
        <f>D26</f>
        <v>12068100</v>
      </c>
      <c r="E25" s="252">
        <f>E26</f>
        <v>12068100</v>
      </c>
    </row>
    <row r="26" spans="1:5" s="162" customFormat="1" ht="42">
      <c r="A26" s="167" t="s">
        <v>1033</v>
      </c>
      <c r="B26" s="168" t="s">
        <v>291</v>
      </c>
      <c r="C26" s="254">
        <f>C27+C29+C31+C33</f>
        <v>6217000</v>
      </c>
      <c r="D26" s="253">
        <f>D27+D29+D31+D33</f>
        <v>12068100</v>
      </c>
      <c r="E26" s="253">
        <f>E27+E29+E31+E33</f>
        <v>12068100</v>
      </c>
    </row>
    <row r="27" spans="1:5" s="162" customFormat="1" ht="90" customHeight="1">
      <c r="A27" s="167" t="s">
        <v>285</v>
      </c>
      <c r="B27" s="168" t="s">
        <v>292</v>
      </c>
      <c r="C27" s="254">
        <f>C28</f>
        <v>2710600</v>
      </c>
      <c r="D27" s="253">
        <v>3861800</v>
      </c>
      <c r="E27" s="253">
        <v>3861800</v>
      </c>
    </row>
    <row r="28" spans="1:5" s="162" customFormat="1" ht="130.5" customHeight="1">
      <c r="A28" s="167" t="s">
        <v>911</v>
      </c>
      <c r="B28" s="168" t="s">
        <v>1034</v>
      </c>
      <c r="C28" s="254">
        <v>2710600</v>
      </c>
      <c r="D28" s="253"/>
      <c r="E28" s="253"/>
    </row>
    <row r="29" spans="1:5" s="162" customFormat="1" ht="100.5" customHeight="1">
      <c r="A29" s="167" t="s">
        <v>286</v>
      </c>
      <c r="B29" s="168" t="s">
        <v>293</v>
      </c>
      <c r="C29" s="254">
        <f>C30</f>
        <v>24900</v>
      </c>
      <c r="D29" s="253">
        <v>120700</v>
      </c>
      <c r="E29" s="253">
        <v>120700</v>
      </c>
    </row>
    <row r="30" spans="1:5" s="162" customFormat="1" ht="147.75" customHeight="1">
      <c r="A30" s="167" t="s">
        <v>913</v>
      </c>
      <c r="B30" s="168" t="s">
        <v>1035</v>
      </c>
      <c r="C30" s="254">
        <v>24900</v>
      </c>
      <c r="D30" s="253"/>
      <c r="E30" s="253"/>
    </row>
    <row r="31" spans="1:5" s="162" customFormat="1" ht="84">
      <c r="A31" s="167" t="s">
        <v>287</v>
      </c>
      <c r="B31" s="168" t="s">
        <v>294</v>
      </c>
      <c r="C31" s="254">
        <f>C32</f>
        <v>3481500</v>
      </c>
      <c r="D31" s="253">
        <v>7844300</v>
      </c>
      <c r="E31" s="253">
        <v>7844300</v>
      </c>
    </row>
    <row r="32" spans="1:5" s="162" customFormat="1" ht="129" customHeight="1">
      <c r="A32" s="167" t="s">
        <v>912</v>
      </c>
      <c r="B32" s="168" t="s">
        <v>1036</v>
      </c>
      <c r="C32" s="254">
        <v>3481500</v>
      </c>
      <c r="D32" s="253"/>
      <c r="E32" s="253"/>
    </row>
    <row r="33" spans="1:5" s="162" customFormat="1" ht="93" customHeight="1" hidden="1">
      <c r="A33" s="167" t="s">
        <v>288</v>
      </c>
      <c r="B33" s="168" t="s">
        <v>295</v>
      </c>
      <c r="C33" s="254">
        <f>C34</f>
        <v>0</v>
      </c>
      <c r="D33" s="253">
        <v>241300</v>
      </c>
      <c r="E33" s="253">
        <v>241300</v>
      </c>
    </row>
    <row r="34" spans="1:5" s="162" customFormat="1" ht="139.5" customHeight="1" hidden="1">
      <c r="A34" s="167" t="s">
        <v>1069</v>
      </c>
      <c r="B34" s="783" t="s">
        <v>1070</v>
      </c>
      <c r="C34" s="254">
        <v>0</v>
      </c>
      <c r="D34" s="253"/>
      <c r="E34" s="253"/>
    </row>
    <row r="35" spans="1:5" s="162" customFormat="1" ht="19.5" customHeight="1">
      <c r="A35" s="165" t="s">
        <v>112</v>
      </c>
      <c r="B35" s="166" t="s">
        <v>42</v>
      </c>
      <c r="C35" s="255">
        <f>C49</f>
        <v>15100</v>
      </c>
      <c r="D35" s="252">
        <f>D36+D49+D46+D54</f>
        <v>6618300</v>
      </c>
      <c r="E35" s="252">
        <f>E36+E49+E46+E54</f>
        <v>1960400</v>
      </c>
    </row>
    <row r="36" spans="1:5" s="162" customFormat="1" ht="40.5" customHeight="1" hidden="1">
      <c r="A36" s="167" t="s">
        <v>113</v>
      </c>
      <c r="B36" s="170" t="s">
        <v>232</v>
      </c>
      <c r="C36" s="254">
        <f>C37+C40+C43</f>
        <v>0</v>
      </c>
      <c r="D36" s="253">
        <f>D37+D40+D43</f>
        <v>0</v>
      </c>
      <c r="E36" s="253">
        <f>E37+E40+E43</f>
        <v>0</v>
      </c>
    </row>
    <row r="37" spans="1:5" s="162" customFormat="1" ht="40.5" customHeight="1" hidden="1">
      <c r="A37" s="167" t="s">
        <v>190</v>
      </c>
      <c r="B37" s="171" t="s">
        <v>114</v>
      </c>
      <c r="C37" s="254">
        <f>C38+C39</f>
        <v>0</v>
      </c>
      <c r="D37" s="253">
        <f>D38+D39</f>
        <v>0</v>
      </c>
      <c r="E37" s="253">
        <f>E38+E39</f>
        <v>0</v>
      </c>
    </row>
    <row r="38" spans="1:5" s="162" customFormat="1" ht="40.5" customHeight="1" hidden="1">
      <c r="A38" s="167" t="s">
        <v>191</v>
      </c>
      <c r="B38" s="171" t="s">
        <v>192</v>
      </c>
      <c r="C38" s="254"/>
      <c r="D38" s="253"/>
      <c r="E38" s="253"/>
    </row>
    <row r="39" spans="1:5" s="162" customFormat="1" ht="60.75" customHeight="1" hidden="1">
      <c r="A39" s="167" t="s">
        <v>193</v>
      </c>
      <c r="B39" s="171" t="s">
        <v>194</v>
      </c>
      <c r="C39" s="254"/>
      <c r="D39" s="253"/>
      <c r="E39" s="253"/>
    </row>
    <row r="40" spans="1:5" s="162" customFormat="1" ht="40.5" customHeight="1" hidden="1">
      <c r="A40" s="167" t="s">
        <v>195</v>
      </c>
      <c r="B40" s="171" t="s">
        <v>115</v>
      </c>
      <c r="C40" s="254">
        <f>C41+C42</f>
        <v>0</v>
      </c>
      <c r="D40" s="253">
        <f>D41+D42</f>
        <v>0</v>
      </c>
      <c r="E40" s="253">
        <f>E41+E42</f>
        <v>0</v>
      </c>
    </row>
    <row r="41" spans="1:5" s="162" customFormat="1" ht="40.5" customHeight="1" hidden="1">
      <c r="A41" s="167" t="s">
        <v>196</v>
      </c>
      <c r="B41" s="171" t="s">
        <v>115</v>
      </c>
      <c r="C41" s="254"/>
      <c r="D41" s="253"/>
      <c r="E41" s="253"/>
    </row>
    <row r="42" spans="1:5" s="162" customFormat="1" ht="60.75" customHeight="1" hidden="1">
      <c r="A42" s="167" t="s">
        <v>197</v>
      </c>
      <c r="B42" s="171" t="s">
        <v>198</v>
      </c>
      <c r="C42" s="254"/>
      <c r="D42" s="253"/>
      <c r="E42" s="253"/>
    </row>
    <row r="43" spans="1:5" s="162" customFormat="1" ht="40.5" customHeight="1" hidden="1">
      <c r="A43" s="167" t="s">
        <v>199</v>
      </c>
      <c r="B43" s="172" t="s">
        <v>200</v>
      </c>
      <c r="C43" s="254">
        <f>C44+C45</f>
        <v>0</v>
      </c>
      <c r="D43" s="253">
        <f>D44+D45</f>
        <v>0</v>
      </c>
      <c r="E43" s="253">
        <f>E44+E45</f>
        <v>0</v>
      </c>
    </row>
    <row r="44" spans="1:5" s="162" customFormat="1" ht="40.5" customHeight="1" hidden="1">
      <c r="A44" s="167" t="s">
        <v>201</v>
      </c>
      <c r="B44" s="172" t="s">
        <v>200</v>
      </c>
      <c r="C44" s="254"/>
      <c r="D44" s="253"/>
      <c r="E44" s="253"/>
    </row>
    <row r="45" spans="1:5" s="162" customFormat="1" ht="60.75" customHeight="1" hidden="1">
      <c r="A45" s="167" t="s">
        <v>202</v>
      </c>
      <c r="B45" s="172" t="s">
        <v>203</v>
      </c>
      <c r="C45" s="254"/>
      <c r="D45" s="253"/>
      <c r="E45" s="253"/>
    </row>
    <row r="46" spans="1:5" s="162" customFormat="1" ht="26.25" customHeight="1" hidden="1">
      <c r="A46" s="167" t="s">
        <v>205</v>
      </c>
      <c r="B46" s="171" t="s">
        <v>43</v>
      </c>
      <c r="C46" s="254">
        <f>C47+C48</f>
        <v>0</v>
      </c>
      <c r="D46" s="253">
        <f>D47+D48</f>
        <v>5674000</v>
      </c>
      <c r="E46" s="253">
        <f>E47+E48</f>
        <v>0</v>
      </c>
    </row>
    <row r="47" spans="1:5" s="162" customFormat="1" ht="26.25" customHeight="1" hidden="1">
      <c r="A47" s="167" t="s">
        <v>206</v>
      </c>
      <c r="B47" s="171" t="s">
        <v>43</v>
      </c>
      <c r="C47" s="254"/>
      <c r="D47" s="253">
        <v>5674000</v>
      </c>
      <c r="E47" s="253">
        <v>0</v>
      </c>
    </row>
    <row r="48" spans="1:5" s="162" customFormat="1" ht="33.75" customHeight="1" hidden="1">
      <c r="A48" s="167" t="s">
        <v>207</v>
      </c>
      <c r="B48" s="171" t="s">
        <v>208</v>
      </c>
      <c r="C48" s="254">
        <v>0</v>
      </c>
      <c r="D48" s="253">
        <v>0</v>
      </c>
      <c r="E48" s="253">
        <v>0</v>
      </c>
    </row>
    <row r="49" spans="1:5" s="162" customFormat="1" ht="27" customHeight="1">
      <c r="A49" s="167" t="s">
        <v>116</v>
      </c>
      <c r="B49" s="168" t="s">
        <v>44</v>
      </c>
      <c r="C49" s="254">
        <f>C50</f>
        <v>15100</v>
      </c>
      <c r="D49" s="253">
        <f>D50+D53</f>
        <v>609300</v>
      </c>
      <c r="E49" s="253">
        <f>E50+E53</f>
        <v>615400</v>
      </c>
    </row>
    <row r="50" spans="1:5" s="162" customFormat="1" ht="25.5" customHeight="1">
      <c r="A50" s="173" t="s">
        <v>204</v>
      </c>
      <c r="B50" s="174" t="s">
        <v>44</v>
      </c>
      <c r="C50" s="254">
        <v>15100</v>
      </c>
      <c r="D50" s="253">
        <v>609300</v>
      </c>
      <c r="E50" s="253">
        <v>615400</v>
      </c>
    </row>
    <row r="51" spans="1:5" s="162" customFormat="1" ht="24" customHeight="1">
      <c r="A51" s="407" t="s">
        <v>749</v>
      </c>
      <c r="B51" s="408" t="s">
        <v>750</v>
      </c>
      <c r="C51" s="255">
        <f>C52+C54</f>
        <v>12602300</v>
      </c>
      <c r="D51" s="253"/>
      <c r="E51" s="253"/>
    </row>
    <row r="52" spans="1:5" s="162" customFormat="1" ht="26.25" customHeight="1">
      <c r="A52" s="407" t="s">
        <v>751</v>
      </c>
      <c r="B52" s="408" t="s">
        <v>752</v>
      </c>
      <c r="C52" s="255">
        <f>C53</f>
        <v>3289300</v>
      </c>
      <c r="D52" s="253"/>
      <c r="E52" s="253"/>
    </row>
    <row r="53" spans="1:5" s="162" customFormat="1" ht="63" customHeight="1">
      <c r="A53" s="173" t="s">
        <v>753</v>
      </c>
      <c r="B53" s="174" t="s">
        <v>763</v>
      </c>
      <c r="C53" s="254">
        <v>3289300</v>
      </c>
      <c r="D53" s="253">
        <v>0</v>
      </c>
      <c r="E53" s="253">
        <v>0</v>
      </c>
    </row>
    <row r="54" spans="1:5" s="162" customFormat="1" ht="21.75" customHeight="1">
      <c r="A54" s="407" t="s">
        <v>754</v>
      </c>
      <c r="B54" s="408" t="s">
        <v>755</v>
      </c>
      <c r="C54" s="255">
        <f>C55+C57</f>
        <v>9313000</v>
      </c>
      <c r="D54" s="253">
        <f>D56</f>
        <v>335000</v>
      </c>
      <c r="E54" s="253">
        <f>E56</f>
        <v>1345000</v>
      </c>
    </row>
    <row r="55" spans="1:5" s="162" customFormat="1" ht="25.5" customHeight="1">
      <c r="A55" s="407" t="s">
        <v>761</v>
      </c>
      <c r="B55" s="408" t="s">
        <v>760</v>
      </c>
      <c r="C55" s="255">
        <f>C56</f>
        <v>3103000</v>
      </c>
      <c r="D55" s="253"/>
      <c r="E55" s="253"/>
    </row>
    <row r="56" spans="1:5" s="162" customFormat="1" ht="49.5" customHeight="1">
      <c r="A56" s="173" t="s">
        <v>756</v>
      </c>
      <c r="B56" s="174" t="s">
        <v>757</v>
      </c>
      <c r="C56" s="254">
        <v>3103000</v>
      </c>
      <c r="D56" s="253">
        <v>335000</v>
      </c>
      <c r="E56" s="253">
        <v>1345000</v>
      </c>
    </row>
    <row r="57" spans="1:5" s="162" customFormat="1" ht="29.25" customHeight="1">
      <c r="A57" s="407" t="s">
        <v>909</v>
      </c>
      <c r="B57" s="408" t="s">
        <v>762</v>
      </c>
      <c r="C57" s="255">
        <f>C58</f>
        <v>6210000</v>
      </c>
      <c r="D57" s="253"/>
      <c r="E57" s="253"/>
    </row>
    <row r="58" spans="1:5" s="162" customFormat="1" ht="45" customHeight="1">
      <c r="A58" s="173" t="s">
        <v>758</v>
      </c>
      <c r="B58" s="174" t="s">
        <v>759</v>
      </c>
      <c r="C58" s="254">
        <v>6210000</v>
      </c>
      <c r="D58" s="253"/>
      <c r="E58" s="253"/>
    </row>
    <row r="59" spans="1:5" s="162" customFormat="1" ht="45" customHeight="1">
      <c r="A59" s="165" t="s">
        <v>269</v>
      </c>
      <c r="B59" s="217" t="s">
        <v>1098</v>
      </c>
      <c r="C59" s="254">
        <f>C60</f>
        <v>20000</v>
      </c>
      <c r="D59" s="253"/>
      <c r="E59" s="253"/>
    </row>
    <row r="60" spans="1:5" s="162" customFormat="1" ht="23.25" customHeight="1">
      <c r="A60" s="167" t="s">
        <v>270</v>
      </c>
      <c r="B60" s="188" t="s">
        <v>271</v>
      </c>
      <c r="C60" s="254">
        <f>C61</f>
        <v>20000</v>
      </c>
      <c r="D60" s="253"/>
      <c r="E60" s="253"/>
    </row>
    <row r="61" spans="1:5" s="162" customFormat="1" ht="26.25" customHeight="1">
      <c r="A61" s="167" t="s">
        <v>272</v>
      </c>
      <c r="B61" s="188" t="s">
        <v>273</v>
      </c>
      <c r="C61" s="254">
        <f>C62</f>
        <v>20000</v>
      </c>
      <c r="D61" s="253"/>
      <c r="E61" s="253"/>
    </row>
    <row r="62" spans="1:5" s="162" customFormat="1" ht="45" customHeight="1">
      <c r="A62" s="167" t="s">
        <v>1099</v>
      </c>
      <c r="B62" s="188" t="s">
        <v>1100</v>
      </c>
      <c r="C62" s="254">
        <v>20000</v>
      </c>
      <c r="D62" s="253"/>
      <c r="E62" s="253"/>
    </row>
    <row r="63" spans="1:5" s="162" customFormat="1" ht="21.75" customHeight="1">
      <c r="A63" s="165" t="s">
        <v>139</v>
      </c>
      <c r="B63" s="166" t="s">
        <v>57</v>
      </c>
      <c r="C63" s="252">
        <f>C64+C99</f>
        <v>195377723</v>
      </c>
      <c r="D63" s="252" t="e">
        <f>D64+D99</f>
        <v>#REF!</v>
      </c>
      <c r="E63" s="252" t="e">
        <f>E64+E99</f>
        <v>#REF!</v>
      </c>
    </row>
    <row r="64" spans="1:5" s="162" customFormat="1" ht="44.25" customHeight="1">
      <c r="A64" s="165" t="s">
        <v>140</v>
      </c>
      <c r="B64" s="166" t="s">
        <v>864</v>
      </c>
      <c r="C64" s="252">
        <f>C65+C70+C83</f>
        <v>195377723</v>
      </c>
      <c r="D64" s="253" t="e">
        <f>D65+#REF!+D83+#REF!+#REF!</f>
        <v>#REF!</v>
      </c>
      <c r="E64" s="253" t="e">
        <f>E65+#REF!+E83+#REF!+#REF!</f>
        <v>#REF!</v>
      </c>
    </row>
    <row r="65" spans="1:5" s="162" customFormat="1" ht="42.75" customHeight="1">
      <c r="A65" s="165" t="s">
        <v>902</v>
      </c>
      <c r="B65" s="166" t="s">
        <v>866</v>
      </c>
      <c r="C65" s="252">
        <f>C66+C68</f>
        <v>24891800</v>
      </c>
      <c r="D65" s="252">
        <f>D66+D68</f>
        <v>9984000</v>
      </c>
      <c r="E65" s="252">
        <f>E66+E68</f>
        <v>9873000</v>
      </c>
    </row>
    <row r="66" spans="1:5" s="162" customFormat="1" ht="60" customHeight="1">
      <c r="A66" s="167" t="s">
        <v>1026</v>
      </c>
      <c r="B66" s="168" t="s">
        <v>1052</v>
      </c>
      <c r="C66" s="253">
        <f>C67</f>
        <v>24891800</v>
      </c>
      <c r="D66" s="252">
        <f>D67</f>
        <v>9984000</v>
      </c>
      <c r="E66" s="252">
        <f>E67</f>
        <v>9873000</v>
      </c>
    </row>
    <row r="67" spans="1:8" s="162" customFormat="1" ht="42" customHeight="1">
      <c r="A67" s="167" t="s">
        <v>1025</v>
      </c>
      <c r="B67" s="168" t="s">
        <v>1053</v>
      </c>
      <c r="C67" s="254">
        <v>24891800</v>
      </c>
      <c r="D67" s="253">
        <v>9984000</v>
      </c>
      <c r="E67" s="253">
        <v>9873000</v>
      </c>
      <c r="G67" s="268"/>
      <c r="H67" s="268"/>
    </row>
    <row r="68" spans="1:5" s="162" customFormat="1" ht="27" customHeight="1" hidden="1">
      <c r="A68" s="173" t="s">
        <v>1016</v>
      </c>
      <c r="B68" s="776" t="s">
        <v>1037</v>
      </c>
      <c r="C68" s="255">
        <f>C69</f>
        <v>0</v>
      </c>
      <c r="D68" s="252">
        <f>D69</f>
        <v>0</v>
      </c>
      <c r="E68" s="252">
        <f>E69</f>
        <v>0</v>
      </c>
    </row>
    <row r="69" spans="1:5" s="162" customFormat="1" ht="27" customHeight="1" hidden="1">
      <c r="A69" s="173" t="s">
        <v>1015</v>
      </c>
      <c r="B69" s="776" t="s">
        <v>1014</v>
      </c>
      <c r="C69" s="254"/>
      <c r="D69" s="253"/>
      <c r="E69" s="253"/>
    </row>
    <row r="70" spans="1:5" s="162" customFormat="1" ht="54" customHeight="1">
      <c r="A70" s="165" t="s">
        <v>961</v>
      </c>
      <c r="B70" s="767" t="s">
        <v>1004</v>
      </c>
      <c r="C70" s="251">
        <f>C71+C73+C75+C81</f>
        <v>170462923</v>
      </c>
      <c r="D70" s="256"/>
      <c r="E70" s="256"/>
    </row>
    <row r="71" spans="1:5" s="162" customFormat="1" ht="77.25" customHeight="1">
      <c r="A71" s="167" t="s">
        <v>959</v>
      </c>
      <c r="B71" s="174" t="s">
        <v>1038</v>
      </c>
      <c r="C71" s="256">
        <f>C72</f>
        <v>161500000</v>
      </c>
      <c r="D71" s="251">
        <f>D72</f>
        <v>0</v>
      </c>
      <c r="E71" s="251">
        <f>E72</f>
        <v>0</v>
      </c>
    </row>
    <row r="72" spans="1:6" s="162" customFormat="1" ht="87" customHeight="1">
      <c r="A72" s="167" t="s">
        <v>960</v>
      </c>
      <c r="B72" s="171" t="s">
        <v>853</v>
      </c>
      <c r="C72" s="256">
        <v>161500000</v>
      </c>
      <c r="D72" s="256"/>
      <c r="E72" s="256"/>
      <c r="F72" s="781"/>
    </row>
    <row r="73" spans="1:5" s="162" customFormat="1" ht="52.5" customHeight="1" hidden="1">
      <c r="A73" s="168" t="s">
        <v>1056</v>
      </c>
      <c r="B73" s="171" t="s">
        <v>1011</v>
      </c>
      <c r="C73" s="256">
        <f>C74</f>
        <v>0</v>
      </c>
      <c r="D73" s="256"/>
      <c r="E73" s="256"/>
    </row>
    <row r="74" spans="1:12" s="162" customFormat="1" ht="24" customHeight="1" hidden="1">
      <c r="A74" s="168" t="s">
        <v>1057</v>
      </c>
      <c r="B74" s="171" t="s">
        <v>1010</v>
      </c>
      <c r="C74" s="256">
        <v>0</v>
      </c>
      <c r="D74" s="256"/>
      <c r="E74" s="256"/>
      <c r="G74" s="779"/>
      <c r="H74" s="779"/>
      <c r="I74" s="780"/>
      <c r="J74" s="780"/>
      <c r="K74" s="780"/>
      <c r="L74" s="780"/>
    </row>
    <row r="75" spans="1:5" s="162" customFormat="1" ht="36" customHeight="1">
      <c r="A75" s="168" t="s">
        <v>1055</v>
      </c>
      <c r="B75" s="171" t="s">
        <v>1078</v>
      </c>
      <c r="C75" s="256">
        <f>C76</f>
        <v>8605000</v>
      </c>
      <c r="D75" s="256"/>
      <c r="E75" s="256"/>
    </row>
    <row r="76" spans="1:5" s="162" customFormat="1" ht="46.5" customHeight="1">
      <c r="A76" s="168" t="s">
        <v>1054</v>
      </c>
      <c r="B76" s="171" t="s">
        <v>1079</v>
      </c>
      <c r="C76" s="754">
        <v>8605000</v>
      </c>
      <c r="D76" s="256"/>
      <c r="E76" s="256"/>
    </row>
    <row r="77" spans="1:5" s="162" customFormat="1" ht="3" customHeight="1" hidden="1">
      <c r="A77" s="739" t="s">
        <v>972</v>
      </c>
      <c r="B77" s="744" t="s">
        <v>975</v>
      </c>
      <c r="C77" s="754">
        <f>C78</f>
        <v>0</v>
      </c>
      <c r="D77" s="256"/>
      <c r="E77" s="256"/>
    </row>
    <row r="78" spans="1:5" s="162" customFormat="1" ht="60.75" customHeight="1" hidden="1">
      <c r="A78" s="190" t="s">
        <v>971</v>
      </c>
      <c r="B78" s="740" t="s">
        <v>901</v>
      </c>
      <c r="C78" s="754">
        <v>0</v>
      </c>
      <c r="D78" s="256"/>
      <c r="E78" s="256"/>
    </row>
    <row r="79" spans="1:5" s="162" customFormat="1" ht="60.75" customHeight="1" hidden="1">
      <c r="A79" s="190" t="s">
        <v>988</v>
      </c>
      <c r="B79" s="761" t="s">
        <v>990</v>
      </c>
      <c r="C79" s="754">
        <f>C80</f>
        <v>0</v>
      </c>
      <c r="D79" s="256"/>
      <c r="E79" s="256"/>
    </row>
    <row r="80" spans="1:5" s="162" customFormat="1" ht="3" customHeight="1" hidden="1">
      <c r="A80" s="190" t="s">
        <v>987</v>
      </c>
      <c r="B80" s="740" t="s">
        <v>989</v>
      </c>
      <c r="C80" s="754">
        <v>0</v>
      </c>
      <c r="D80" s="256"/>
      <c r="E80" s="256"/>
    </row>
    <row r="81" spans="1:5" s="162" customFormat="1" ht="32.25" customHeight="1">
      <c r="A81" s="167" t="s">
        <v>954</v>
      </c>
      <c r="B81" s="168" t="s">
        <v>104</v>
      </c>
      <c r="C81" s="254">
        <f>C82</f>
        <v>357923</v>
      </c>
      <c r="D81" s="252">
        <f>D82</f>
        <v>0</v>
      </c>
      <c r="E81" s="252">
        <f>E82</f>
        <v>0</v>
      </c>
    </row>
    <row r="82" spans="1:6" s="162" customFormat="1" ht="29.25" customHeight="1">
      <c r="A82" s="167" t="s">
        <v>953</v>
      </c>
      <c r="B82" s="168" t="s">
        <v>955</v>
      </c>
      <c r="C82" s="254">
        <v>357923</v>
      </c>
      <c r="D82" s="253"/>
      <c r="E82" s="253"/>
      <c r="F82" s="781"/>
    </row>
    <row r="83" spans="1:5" s="162" customFormat="1" ht="45" customHeight="1">
      <c r="A83" s="165" t="s">
        <v>903</v>
      </c>
      <c r="B83" s="166" t="s">
        <v>865</v>
      </c>
      <c r="C83" s="252">
        <f>C86+C88+C90</f>
        <v>23000</v>
      </c>
      <c r="D83" s="252" t="e">
        <f>D84+D88+D86+#REF!+#REF!+#REF!+#REF!+#REF!</f>
        <v>#REF!</v>
      </c>
      <c r="E83" s="252" t="e">
        <f>E84+E88+E86+#REF!+#REF!+#REF!+#REF!+#REF!</f>
        <v>#REF!</v>
      </c>
    </row>
    <row r="84" spans="1:5" s="162" customFormat="1" ht="0" customHeight="1" hidden="1">
      <c r="A84" s="167" t="s">
        <v>155</v>
      </c>
      <c r="B84" s="168" t="s">
        <v>156</v>
      </c>
      <c r="C84" s="252"/>
      <c r="D84" s="252"/>
      <c r="E84" s="252"/>
    </row>
    <row r="85" spans="1:5" s="162" customFormat="1" ht="45" customHeight="1" hidden="1">
      <c r="A85" s="167" t="s">
        <v>154</v>
      </c>
      <c r="B85" s="168" t="s">
        <v>169</v>
      </c>
      <c r="C85" s="253"/>
      <c r="D85" s="253"/>
      <c r="E85" s="253"/>
    </row>
    <row r="86" spans="1:5" s="162" customFormat="1" ht="47.25" customHeight="1">
      <c r="A86" s="167" t="s">
        <v>957</v>
      </c>
      <c r="B86" s="168" t="s">
        <v>958</v>
      </c>
      <c r="C86" s="252">
        <f>C87</f>
        <v>1000</v>
      </c>
      <c r="D86" s="253">
        <f>D87</f>
        <v>0</v>
      </c>
      <c r="E86" s="253">
        <f>E87</f>
        <v>0</v>
      </c>
    </row>
    <row r="87" spans="1:6" s="162" customFormat="1" ht="47.25" customHeight="1">
      <c r="A87" s="167" t="s">
        <v>956</v>
      </c>
      <c r="B87" s="168" t="s">
        <v>908</v>
      </c>
      <c r="C87" s="253">
        <v>1000</v>
      </c>
      <c r="D87" s="253"/>
      <c r="E87" s="253"/>
      <c r="F87" s="780"/>
    </row>
    <row r="88" spans="1:5" s="162" customFormat="1" ht="69" customHeight="1">
      <c r="A88" s="167" t="s">
        <v>904</v>
      </c>
      <c r="B88" s="168" t="s">
        <v>1080</v>
      </c>
      <c r="C88" s="252">
        <f>C89</f>
        <v>0</v>
      </c>
      <c r="D88" s="252">
        <f>D89</f>
        <v>0</v>
      </c>
      <c r="E88" s="252">
        <f>E89</f>
        <v>0</v>
      </c>
    </row>
    <row r="89" spans="1:5" s="162" customFormat="1" ht="72" customHeight="1">
      <c r="A89" s="167" t="s">
        <v>905</v>
      </c>
      <c r="B89" s="168" t="s">
        <v>1081</v>
      </c>
      <c r="C89" s="253">
        <v>0</v>
      </c>
      <c r="D89" s="253">
        <v>0</v>
      </c>
      <c r="E89" s="253">
        <v>0</v>
      </c>
    </row>
    <row r="90" spans="1:5" s="177" customFormat="1" ht="42">
      <c r="A90" s="175" t="s">
        <v>906</v>
      </c>
      <c r="B90" s="218" t="s">
        <v>867</v>
      </c>
      <c r="C90" s="252">
        <f>C91</f>
        <v>22000</v>
      </c>
      <c r="D90" s="253">
        <v>0</v>
      </c>
      <c r="E90" s="253">
        <v>0</v>
      </c>
    </row>
    <row r="91" spans="1:5" s="177" customFormat="1" ht="48" customHeight="1" thickBot="1">
      <c r="A91" s="167" t="s">
        <v>907</v>
      </c>
      <c r="B91" s="259" t="s">
        <v>1082</v>
      </c>
      <c r="C91" s="253">
        <v>22000</v>
      </c>
      <c r="D91" s="252">
        <f>D92</f>
        <v>0</v>
      </c>
      <c r="E91" s="252">
        <f>E92</f>
        <v>0</v>
      </c>
    </row>
    <row r="92" spans="1:5" s="177" customFormat="1" ht="0" customHeight="1" hidden="1">
      <c r="A92" s="167" t="s">
        <v>276</v>
      </c>
      <c r="B92" s="179" t="s">
        <v>277</v>
      </c>
      <c r="C92" s="253"/>
      <c r="D92" s="253"/>
      <c r="E92" s="253"/>
    </row>
    <row r="93" spans="1:5" s="162" customFormat="1" ht="21.75" customHeight="1" hidden="1">
      <c r="A93" s="167" t="s">
        <v>413</v>
      </c>
      <c r="B93" s="171" t="s">
        <v>414</v>
      </c>
      <c r="C93" s="252">
        <f>C94</f>
        <v>0</v>
      </c>
      <c r="D93" s="252">
        <f>D94</f>
        <v>0</v>
      </c>
      <c r="E93" s="252">
        <f>E94</f>
        <v>0</v>
      </c>
    </row>
    <row r="94" spans="1:5" s="162" customFormat="1" ht="18" customHeight="1" hidden="1">
      <c r="A94" s="167" t="s">
        <v>412</v>
      </c>
      <c r="B94" s="171" t="s">
        <v>411</v>
      </c>
      <c r="C94" s="253"/>
      <c r="D94" s="253"/>
      <c r="E94" s="253"/>
    </row>
    <row r="95" spans="1:5" s="162" customFormat="1" ht="41.25" customHeight="1" hidden="1">
      <c r="A95" s="167" t="s">
        <v>426</v>
      </c>
      <c r="B95" s="171" t="s">
        <v>428</v>
      </c>
      <c r="C95" s="252">
        <f>C96</f>
        <v>0</v>
      </c>
      <c r="D95" s="252">
        <f>D96</f>
        <v>0</v>
      </c>
      <c r="E95" s="252">
        <f>E96</f>
        <v>0</v>
      </c>
    </row>
    <row r="96" spans="1:5" s="162" customFormat="1" ht="41.25" customHeight="1" hidden="1">
      <c r="A96" s="167" t="s">
        <v>425</v>
      </c>
      <c r="B96" s="171" t="s">
        <v>427</v>
      </c>
      <c r="C96" s="253"/>
      <c r="D96" s="253"/>
      <c r="E96" s="253"/>
    </row>
    <row r="97" spans="1:5" s="162" customFormat="1" ht="1.5" customHeight="1" hidden="1" thickBot="1">
      <c r="A97" s="167" t="s">
        <v>102</v>
      </c>
      <c r="B97" s="171" t="s">
        <v>429</v>
      </c>
      <c r="C97" s="252">
        <f>C98</f>
        <v>0</v>
      </c>
      <c r="D97" s="252">
        <f>D98</f>
        <v>0</v>
      </c>
      <c r="E97" s="252">
        <f>E98</f>
        <v>0</v>
      </c>
    </row>
    <row r="98" spans="1:5" s="162" customFormat="1" ht="51.75" customHeight="1" hidden="1" thickBot="1">
      <c r="A98" s="167" t="s">
        <v>103</v>
      </c>
      <c r="B98" s="171" t="s">
        <v>430</v>
      </c>
      <c r="C98" s="253"/>
      <c r="D98" s="253"/>
      <c r="E98" s="253"/>
    </row>
    <row r="99" spans="1:5" s="162" customFormat="1" ht="36" customHeight="1" hidden="1" thickBot="1">
      <c r="A99" s="682" t="s">
        <v>918</v>
      </c>
      <c r="B99" s="682" t="s">
        <v>93</v>
      </c>
      <c r="C99" s="252">
        <f aca="true" t="shared" si="1" ref="C99:E100">C100</f>
        <v>0</v>
      </c>
      <c r="D99" s="252">
        <f t="shared" si="1"/>
        <v>0</v>
      </c>
      <c r="E99" s="252">
        <f t="shared" si="1"/>
        <v>0</v>
      </c>
    </row>
    <row r="100" spans="1:5" s="162" customFormat="1" ht="67.5" customHeight="1" hidden="1" thickBot="1">
      <c r="A100" s="167" t="s">
        <v>919</v>
      </c>
      <c r="B100" s="168" t="s">
        <v>920</v>
      </c>
      <c r="C100" s="253">
        <f t="shared" si="1"/>
        <v>0</v>
      </c>
      <c r="D100" s="253">
        <f t="shared" si="1"/>
        <v>0</v>
      </c>
      <c r="E100" s="253">
        <f t="shared" si="1"/>
        <v>0</v>
      </c>
    </row>
    <row r="101" spans="1:5" s="162" customFormat="1" ht="18" customHeight="1" hidden="1" thickBot="1">
      <c r="A101" s="167" t="s">
        <v>921</v>
      </c>
      <c r="B101" s="168" t="s">
        <v>914</v>
      </c>
      <c r="C101" s="257"/>
      <c r="D101" s="257"/>
      <c r="E101" s="257"/>
    </row>
    <row r="102" spans="1:5" s="162" customFormat="1" ht="27" customHeight="1" thickBot="1">
      <c r="A102" s="180" t="s">
        <v>39</v>
      </c>
      <c r="B102" s="181" t="s">
        <v>58</v>
      </c>
      <c r="C102" s="258">
        <f>C16+C63</f>
        <v>219294123</v>
      </c>
      <c r="D102" s="258" t="e">
        <f>D16+D63</f>
        <v>#REF!</v>
      </c>
      <c r="E102" s="258" t="e">
        <f>E16+E63</f>
        <v>#REF!</v>
      </c>
    </row>
    <row r="103" spans="1:5" s="162" customFormat="1" ht="12.75" customHeight="1" hidden="1">
      <c r="A103" s="182"/>
      <c r="B103" s="182" t="s">
        <v>69</v>
      </c>
      <c r="C103" s="185"/>
      <c r="D103" s="185"/>
      <c r="E103" s="185"/>
    </row>
    <row r="104" spans="1:5" s="162" customFormat="1" ht="20.25" hidden="1">
      <c r="A104" s="182"/>
      <c r="B104" s="182" t="s">
        <v>70</v>
      </c>
      <c r="C104" s="185"/>
      <c r="D104" s="185"/>
      <c r="E104" s="185"/>
    </row>
    <row r="105" spans="1:5" s="162" customFormat="1" ht="20.25" hidden="1">
      <c r="A105" s="182"/>
      <c r="B105" s="182" t="s">
        <v>71</v>
      </c>
      <c r="C105" s="185"/>
      <c r="D105" s="185"/>
      <c r="E105" s="185"/>
    </row>
    <row r="106" spans="1:5" s="162" customFormat="1" ht="20.25" hidden="1">
      <c r="A106" s="182"/>
      <c r="B106" s="182" t="s">
        <v>72</v>
      </c>
      <c r="C106" s="185"/>
      <c r="D106" s="185"/>
      <c r="E106" s="185"/>
    </row>
    <row r="107" spans="1:5" s="162" customFormat="1" ht="20.25" hidden="1">
      <c r="A107" s="182"/>
      <c r="B107" s="182" t="s">
        <v>73</v>
      </c>
      <c r="C107" s="185"/>
      <c r="D107" s="185"/>
      <c r="E107" s="185"/>
    </row>
    <row r="108" spans="1:5" s="162" customFormat="1" ht="20.25" hidden="1">
      <c r="A108" s="182"/>
      <c r="B108" s="182" t="s">
        <v>74</v>
      </c>
      <c r="C108" s="185"/>
      <c r="D108" s="185"/>
      <c r="E108" s="185"/>
    </row>
    <row r="109" spans="1:5" s="162" customFormat="1" ht="20.25" hidden="1">
      <c r="A109" s="182"/>
      <c r="B109" s="182"/>
      <c r="C109" s="185"/>
      <c r="D109" s="185"/>
      <c r="E109" s="185"/>
    </row>
    <row r="110" spans="1:5" s="162" customFormat="1" ht="20.25" hidden="1">
      <c r="A110" s="182"/>
      <c r="B110" s="182" t="s">
        <v>145</v>
      </c>
      <c r="C110" s="186"/>
      <c r="D110" s="186"/>
      <c r="E110" s="186"/>
    </row>
    <row r="111" spans="1:5" s="162" customFormat="1" ht="20.25" hidden="1">
      <c r="A111" s="182"/>
      <c r="B111" s="183" t="s">
        <v>164</v>
      </c>
      <c r="C111" s="186"/>
      <c r="D111" s="186"/>
      <c r="E111" s="186"/>
    </row>
    <row r="112" spans="1:5" s="162" customFormat="1" ht="20.25" hidden="1">
      <c r="A112" s="182"/>
      <c r="B112" s="182"/>
      <c r="C112" s="185"/>
      <c r="D112" s="185"/>
      <c r="E112" s="185"/>
    </row>
    <row r="113" spans="1:5" s="162" customFormat="1" ht="20.25" hidden="1">
      <c r="A113" s="182"/>
      <c r="B113" s="182"/>
      <c r="C113" s="185"/>
      <c r="D113" s="185"/>
      <c r="E113" s="185"/>
    </row>
    <row r="114" spans="1:5" s="162" customFormat="1" ht="20.25" hidden="1">
      <c r="A114" s="182"/>
      <c r="B114" s="182"/>
      <c r="C114" s="186"/>
      <c r="D114" s="186"/>
      <c r="E114" s="186"/>
    </row>
    <row r="115" spans="1:5" s="162" customFormat="1" ht="20.25" hidden="1">
      <c r="A115" s="182"/>
      <c r="B115" s="182"/>
      <c r="C115" s="187"/>
      <c r="D115" s="187"/>
      <c r="E115" s="187"/>
    </row>
    <row r="116" spans="1:5" s="162" customFormat="1" ht="20.25" hidden="1">
      <c r="A116" s="182"/>
      <c r="B116" s="182"/>
      <c r="C116" s="187"/>
      <c r="D116" s="187"/>
      <c r="E116" s="187"/>
    </row>
    <row r="117" spans="1:5" s="162" customFormat="1" ht="20.25" hidden="1">
      <c r="A117" s="182"/>
      <c r="B117" s="182"/>
      <c r="C117" s="187"/>
      <c r="D117" s="187"/>
      <c r="E117" s="187"/>
    </row>
    <row r="118" spans="1:5" s="162" customFormat="1" ht="20.25" hidden="1">
      <c r="A118" s="182"/>
      <c r="B118" s="182"/>
      <c r="C118" s="187"/>
      <c r="D118" s="187"/>
      <c r="E118" s="187"/>
    </row>
    <row r="119" spans="1:5" s="162" customFormat="1" ht="20.25">
      <c r="A119" s="182"/>
      <c r="B119" s="182"/>
      <c r="C119" s="187"/>
      <c r="D119" s="187"/>
      <c r="E119" s="187"/>
    </row>
    <row r="120" spans="3:5" ht="18" hidden="1">
      <c r="C120" s="187">
        <v>203607600</v>
      </c>
      <c r="D120" s="187">
        <v>203607600</v>
      </c>
      <c r="E120" s="187">
        <v>203607600</v>
      </c>
    </row>
    <row r="121" spans="3:5" ht="18" hidden="1">
      <c r="C121" s="187" t="e">
        <f>#REF!+#REF!</f>
        <v>#REF!</v>
      </c>
      <c r="D121" s="187" t="e">
        <f>#REF!+#REF!</f>
        <v>#REF!</v>
      </c>
      <c r="E121" s="187" t="e">
        <f>#REF!+#REF!</f>
        <v>#REF!</v>
      </c>
    </row>
    <row r="122" spans="3:5" ht="18" hidden="1">
      <c r="C122" s="187" t="e">
        <f>C102-C121</f>
        <v>#REF!</v>
      </c>
      <c r="D122" s="187" t="e">
        <f>D102-D121</f>
        <v>#REF!</v>
      </c>
      <c r="E122" s="187" t="e">
        <f>E102-E121</f>
        <v>#REF!</v>
      </c>
    </row>
    <row r="123" ht="18" hidden="1"/>
    <row r="124" spans="3:5" ht="18" hidden="1">
      <c r="C124" s="187" t="e">
        <f>C120+C121</f>
        <v>#REF!</v>
      </c>
      <c r="D124" s="187" t="e">
        <f>D120+D121</f>
        <v>#REF!</v>
      </c>
      <c r="E124" s="187" t="e">
        <f>E120+E121</f>
        <v>#REF!</v>
      </c>
    </row>
    <row r="125" spans="3:5" ht="18" hidden="1">
      <c r="C125" s="187">
        <f>C102-C25</f>
        <v>213077123</v>
      </c>
      <c r="D125" s="187" t="e">
        <f>D102-D25</f>
        <v>#REF!</v>
      </c>
      <c r="E125" s="187" t="e">
        <f>E102-E25</f>
        <v>#REF!</v>
      </c>
    </row>
    <row r="126" ht="18" hidden="1"/>
    <row r="127" ht="18" hidden="1">
      <c r="C127" s="187">
        <f>C16+C66</f>
        <v>48808200</v>
      </c>
    </row>
    <row r="128" ht="18" hidden="1"/>
    <row r="129" ht="18" hidden="1"/>
    <row r="130" ht="18" hidden="1"/>
    <row r="131" ht="18" hidden="1"/>
    <row r="132" ht="18" hidden="1"/>
    <row r="133" spans="2:5" ht="18" hidden="1">
      <c r="B133" s="393" t="s">
        <v>739</v>
      </c>
      <c r="C133" s="187">
        <v>308000</v>
      </c>
      <c r="D133" s="187">
        <v>308000</v>
      </c>
      <c r="E133" s="187">
        <v>308000</v>
      </c>
    </row>
    <row r="134" spans="2:5" ht="18" hidden="1">
      <c r="B134" s="11" t="s">
        <v>740</v>
      </c>
      <c r="C134" s="187">
        <v>338635000</v>
      </c>
      <c r="D134" s="187">
        <v>338635000</v>
      </c>
      <c r="E134" s="187">
        <v>338635000</v>
      </c>
    </row>
    <row r="135" spans="2:5" ht="18" hidden="1">
      <c r="B135" s="11" t="s">
        <v>741</v>
      </c>
      <c r="C135" s="187">
        <v>85935000</v>
      </c>
      <c r="D135" s="187">
        <v>85935000</v>
      </c>
      <c r="E135" s="187">
        <v>85935000</v>
      </c>
    </row>
    <row r="136" spans="2:5" ht="18" hidden="1">
      <c r="B136" s="11" t="s">
        <v>742</v>
      </c>
      <c r="C136" s="187">
        <v>36750000</v>
      </c>
      <c r="D136" s="187">
        <v>36750000</v>
      </c>
      <c r="E136" s="187">
        <v>36750000</v>
      </c>
    </row>
    <row r="137" spans="2:5" ht="18" hidden="1">
      <c r="B137" s="11" t="s">
        <v>743</v>
      </c>
      <c r="C137" s="187">
        <v>4027000</v>
      </c>
      <c r="D137" s="187">
        <v>4027000</v>
      </c>
      <c r="E137" s="187">
        <v>4027000</v>
      </c>
    </row>
    <row r="138" spans="2:5" ht="18" hidden="1">
      <c r="B138" s="11" t="s">
        <v>744</v>
      </c>
      <c r="C138" s="187">
        <v>307000</v>
      </c>
      <c r="D138" s="187">
        <v>307000</v>
      </c>
      <c r="E138" s="187">
        <v>307000</v>
      </c>
    </row>
    <row r="139" spans="2:5" ht="18" hidden="1">
      <c r="B139" s="11" t="s">
        <v>745</v>
      </c>
      <c r="C139" s="187">
        <v>361000</v>
      </c>
      <c r="D139" s="187">
        <v>361000</v>
      </c>
      <c r="E139" s="187">
        <v>361000</v>
      </c>
    </row>
    <row r="140" spans="2:5" ht="18" hidden="1">
      <c r="B140" s="11" t="s">
        <v>746</v>
      </c>
      <c r="C140" s="187">
        <v>420000</v>
      </c>
      <c r="D140" s="187">
        <v>420000</v>
      </c>
      <c r="E140" s="187">
        <v>420000</v>
      </c>
    </row>
    <row r="141" spans="2:5" ht="18" hidden="1">
      <c r="B141" s="11" t="s">
        <v>747</v>
      </c>
      <c r="C141" s="187">
        <v>62000</v>
      </c>
      <c r="D141" s="187">
        <v>62000</v>
      </c>
      <c r="E141" s="187">
        <v>62000</v>
      </c>
    </row>
    <row r="142" ht="18" hidden="1"/>
    <row r="143" spans="3:5" ht="18" hidden="1">
      <c r="C143" s="187">
        <f>SUM(C133:C142)</f>
        <v>466805000</v>
      </c>
      <c r="D143" s="187">
        <f>SUM(D133:D142)</f>
        <v>466805000</v>
      </c>
      <c r="E143" s="187">
        <f>SUM(E133:E142)</f>
        <v>466805000</v>
      </c>
    </row>
    <row r="144" ht="18" hidden="1"/>
  </sheetData>
  <sheetProtection/>
  <mergeCells count="12">
    <mergeCell ref="B9:E9"/>
    <mergeCell ref="A11:E11"/>
    <mergeCell ref="A12:E12"/>
    <mergeCell ref="A13:E13"/>
    <mergeCell ref="B1:E1"/>
    <mergeCell ref="B2:E2"/>
    <mergeCell ref="B4:E4"/>
    <mergeCell ref="B5:E5"/>
    <mergeCell ref="B6:E6"/>
    <mergeCell ref="B8:E8"/>
    <mergeCell ref="B7:C7"/>
    <mergeCell ref="B3:C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70" zoomScaleNormal="70" zoomScaleSheetLayoutView="70" zoomScalePageLayoutView="0" workbookViewId="0" topLeftCell="A10">
      <selection activeCell="B66" sqref="B66"/>
    </sheetView>
  </sheetViews>
  <sheetFormatPr defaultColWidth="9.00390625" defaultRowHeight="12.75"/>
  <cols>
    <col min="1" max="1" width="40.125" style="11" customWidth="1"/>
    <col min="2" max="2" width="98.375" style="11" customWidth="1"/>
    <col min="3" max="3" width="22.50390625" style="187" hidden="1" customWidth="1"/>
    <col min="4" max="4" width="27.125" style="187" customWidth="1"/>
    <col min="5" max="5" width="26.50390625" style="187" customWidth="1"/>
  </cols>
  <sheetData>
    <row r="1" spans="1:5" ht="19.5" customHeight="1">
      <c r="A1" s="274"/>
      <c r="C1" s="462"/>
      <c r="D1" s="601" t="s">
        <v>843</v>
      </c>
      <c r="E1" s="602"/>
    </row>
    <row r="2" spans="1:5" ht="30.75" customHeight="1">
      <c r="A2" s="274"/>
      <c r="C2" s="462"/>
      <c r="D2" s="795" t="s">
        <v>1058</v>
      </c>
      <c r="E2" s="795"/>
    </row>
    <row r="3" spans="1:5" ht="18" customHeight="1">
      <c r="A3" s="274"/>
      <c r="C3" s="462"/>
      <c r="D3" s="601" t="s">
        <v>245</v>
      </c>
      <c r="E3" s="602"/>
    </row>
    <row r="4" spans="1:5" ht="31.5" customHeight="1">
      <c r="A4" s="274"/>
      <c r="C4" s="462"/>
      <c r="D4" s="795" t="s">
        <v>775</v>
      </c>
      <c r="E4" s="795"/>
    </row>
    <row r="5" spans="1:5" ht="18" customHeight="1">
      <c r="A5" s="274"/>
      <c r="C5" s="462"/>
      <c r="D5" s="601" t="s">
        <v>779</v>
      </c>
      <c r="E5" s="602"/>
    </row>
    <row r="6" spans="1:5" ht="14.25" customHeight="1">
      <c r="A6" s="274"/>
      <c r="C6" s="462"/>
      <c r="D6" s="601" t="s">
        <v>1059</v>
      </c>
      <c r="E6" s="602"/>
    </row>
    <row r="7" spans="1:5" ht="21.75" customHeight="1">
      <c r="A7" s="274"/>
      <c r="C7" s="462"/>
      <c r="D7" s="601" t="s">
        <v>1071</v>
      </c>
      <c r="E7" s="602"/>
    </row>
    <row r="8" spans="1:5" ht="21.75" customHeight="1">
      <c r="A8" s="461"/>
      <c r="B8" s="461"/>
      <c r="C8" s="461"/>
      <c r="D8" s="461"/>
      <c r="E8" s="461"/>
    </row>
    <row r="9" spans="1:5" ht="21.75" customHeight="1">
      <c r="A9" s="461"/>
      <c r="B9" s="461"/>
      <c r="C9" s="461"/>
      <c r="D9" s="461"/>
      <c r="E9" s="461"/>
    </row>
    <row r="10" spans="1:5" ht="20.25">
      <c r="A10" s="800" t="s">
        <v>40</v>
      </c>
      <c r="B10" s="798"/>
      <c r="C10" s="798"/>
      <c r="D10" s="798"/>
      <c r="E10" s="798"/>
    </row>
    <row r="11" spans="1:5" ht="20.25">
      <c r="A11" s="798" t="s">
        <v>764</v>
      </c>
      <c r="B11" s="798"/>
      <c r="C11" s="798"/>
      <c r="D11" s="798"/>
      <c r="E11" s="798"/>
    </row>
    <row r="12" spans="1:5" ht="20.25" customHeight="1">
      <c r="A12" s="799" t="s">
        <v>1072</v>
      </c>
      <c r="B12" s="799"/>
      <c r="C12" s="799"/>
      <c r="D12" s="799"/>
      <c r="E12" s="799"/>
    </row>
    <row r="13" spans="1:5" ht="19.5" thickBot="1">
      <c r="A13" s="10"/>
      <c r="B13" s="10"/>
      <c r="C13" s="184"/>
      <c r="D13" s="184"/>
      <c r="E13" s="184" t="s">
        <v>856</v>
      </c>
    </row>
    <row r="14" spans="1:5" s="162" customFormat="1" ht="41.25" thickBot="1">
      <c r="A14" s="160" t="s">
        <v>127</v>
      </c>
      <c r="B14" s="161" t="s">
        <v>128</v>
      </c>
      <c r="C14" s="237" t="s">
        <v>387</v>
      </c>
      <c r="D14" s="237" t="s">
        <v>1028</v>
      </c>
      <c r="E14" s="237" t="s">
        <v>1073</v>
      </c>
    </row>
    <row r="15" spans="1:5" s="162" customFormat="1" ht="20.25" customHeight="1">
      <c r="A15" s="163" t="s">
        <v>129</v>
      </c>
      <c r="B15" s="164" t="s">
        <v>161</v>
      </c>
      <c r="C15" s="251" t="e">
        <f>C16+C34+#REF!+#REF!+#REF!+C55+#REF!+#REF!+#REF!+#REF!+C24</f>
        <v>#REF!</v>
      </c>
      <c r="D15" s="251">
        <f>D16+D24+D34+D47+D55</f>
        <v>24536900</v>
      </c>
      <c r="E15" s="251">
        <f>E16+E24+E34+E47+E55</f>
        <v>25343300</v>
      </c>
    </row>
    <row r="16" spans="1:11" s="162" customFormat="1" ht="20.25">
      <c r="A16" s="165" t="s">
        <v>109</v>
      </c>
      <c r="B16" s="166" t="s">
        <v>41</v>
      </c>
      <c r="C16" s="252">
        <f>C17+C20</f>
        <v>212173600</v>
      </c>
      <c r="D16" s="252">
        <f>D17+D20</f>
        <v>5411300</v>
      </c>
      <c r="E16" s="252">
        <f>E17+E20</f>
        <v>5784700</v>
      </c>
      <c r="K16" s="2"/>
    </row>
    <row r="17" spans="1:11" s="162" customFormat="1" ht="20.25" customHeight="1" hidden="1">
      <c r="A17" s="165" t="s">
        <v>95</v>
      </c>
      <c r="B17" s="166" t="s">
        <v>150</v>
      </c>
      <c r="C17" s="252">
        <f aca="true" t="shared" si="0" ref="C17:E18">C18</f>
        <v>0</v>
      </c>
      <c r="D17" s="252">
        <f t="shared" si="0"/>
        <v>0</v>
      </c>
      <c r="E17" s="252">
        <f t="shared" si="0"/>
        <v>0</v>
      </c>
      <c r="K17" s="2" t="s">
        <v>462</v>
      </c>
    </row>
    <row r="18" spans="1:5" s="162" customFormat="1" ht="55.5" customHeight="1" hidden="1">
      <c r="A18" s="167" t="s">
        <v>96</v>
      </c>
      <c r="B18" s="168" t="s">
        <v>46</v>
      </c>
      <c r="C18" s="253">
        <f t="shared" si="0"/>
        <v>0</v>
      </c>
      <c r="D18" s="253">
        <f t="shared" si="0"/>
        <v>0</v>
      </c>
      <c r="E18" s="253">
        <f t="shared" si="0"/>
        <v>0</v>
      </c>
    </row>
    <row r="19" spans="1:5" s="162" customFormat="1" ht="49.5" customHeight="1" hidden="1">
      <c r="A19" s="167" t="s">
        <v>110</v>
      </c>
      <c r="B19" s="168" t="s">
        <v>97</v>
      </c>
      <c r="C19" s="254">
        <v>0</v>
      </c>
      <c r="D19" s="254">
        <v>0</v>
      </c>
      <c r="E19" s="254">
        <v>0</v>
      </c>
    </row>
    <row r="20" spans="1:5" s="162" customFormat="1" ht="20.25">
      <c r="A20" s="165" t="s">
        <v>111</v>
      </c>
      <c r="B20" s="166" t="s">
        <v>151</v>
      </c>
      <c r="C20" s="255">
        <f>C21+C22+C23</f>
        <v>212173600</v>
      </c>
      <c r="D20" s="255">
        <f>D21+D22+D23</f>
        <v>5411300</v>
      </c>
      <c r="E20" s="255">
        <f>E21+E22+E23</f>
        <v>5784700</v>
      </c>
    </row>
    <row r="21" spans="1:5" s="162" customFormat="1" ht="138" customHeight="1">
      <c r="A21" s="167" t="s">
        <v>98</v>
      </c>
      <c r="B21" s="169" t="s">
        <v>1077</v>
      </c>
      <c r="C21" s="254">
        <v>209200000</v>
      </c>
      <c r="D21" s="254">
        <v>5094300</v>
      </c>
      <c r="E21" s="254">
        <v>5445800</v>
      </c>
    </row>
    <row r="22" spans="1:5" s="162" customFormat="1" ht="143.25" customHeight="1">
      <c r="A22" s="167" t="s">
        <v>101</v>
      </c>
      <c r="B22" s="168" t="s">
        <v>1031</v>
      </c>
      <c r="C22" s="253">
        <v>2124000</v>
      </c>
      <c r="D22" s="253">
        <v>22700</v>
      </c>
      <c r="E22" s="253">
        <v>24300</v>
      </c>
    </row>
    <row r="23" spans="1:5" s="162" customFormat="1" ht="64.5" customHeight="1">
      <c r="A23" s="167" t="s">
        <v>244</v>
      </c>
      <c r="B23" s="168" t="s">
        <v>1032</v>
      </c>
      <c r="C23" s="253">
        <v>849600</v>
      </c>
      <c r="D23" s="253">
        <v>294300</v>
      </c>
      <c r="E23" s="253">
        <v>314600</v>
      </c>
    </row>
    <row r="24" spans="1:5" s="162" customFormat="1" ht="40.5">
      <c r="A24" s="165" t="s">
        <v>290</v>
      </c>
      <c r="B24" s="166" t="s">
        <v>289</v>
      </c>
      <c r="C24" s="252">
        <f>C25</f>
        <v>12567300</v>
      </c>
      <c r="D24" s="252">
        <f>D25</f>
        <v>6419400</v>
      </c>
      <c r="E24" s="252">
        <f>E25</f>
        <v>6782400</v>
      </c>
    </row>
    <row r="25" spans="1:5" s="162" customFormat="1" ht="42">
      <c r="A25" s="167" t="s">
        <v>1033</v>
      </c>
      <c r="B25" s="168" t="s">
        <v>291</v>
      </c>
      <c r="C25" s="253">
        <f>C26+C28+C30+C32</f>
        <v>12567300</v>
      </c>
      <c r="D25" s="253">
        <f>D26+D28+D30+D32</f>
        <v>6419400</v>
      </c>
      <c r="E25" s="253">
        <f>E26+E28+E30+E32</f>
        <v>6782400</v>
      </c>
    </row>
    <row r="26" spans="1:5" s="162" customFormat="1" ht="84">
      <c r="A26" s="167" t="s">
        <v>285</v>
      </c>
      <c r="B26" s="168" t="s">
        <v>292</v>
      </c>
      <c r="C26" s="253">
        <v>4021600</v>
      </c>
      <c r="D26" s="253">
        <f>D27</f>
        <v>2798900</v>
      </c>
      <c r="E26" s="253">
        <f>E27</f>
        <v>2957100</v>
      </c>
    </row>
    <row r="27" spans="1:5" s="162" customFormat="1" ht="143.25" customHeight="1">
      <c r="A27" s="167" t="s">
        <v>911</v>
      </c>
      <c r="B27" s="168" t="s">
        <v>1034</v>
      </c>
      <c r="C27" s="253">
        <v>1080200</v>
      </c>
      <c r="D27" s="253">
        <v>2798900</v>
      </c>
      <c r="E27" s="253">
        <v>2957100</v>
      </c>
    </row>
    <row r="28" spans="1:5" s="162" customFormat="1" ht="108" customHeight="1">
      <c r="A28" s="167" t="s">
        <v>286</v>
      </c>
      <c r="B28" s="168" t="s">
        <v>293</v>
      </c>
      <c r="C28" s="253">
        <v>125700</v>
      </c>
      <c r="D28" s="253">
        <f>D29</f>
        <v>25600</v>
      </c>
      <c r="E28" s="253">
        <f>E29</f>
        <v>27100</v>
      </c>
    </row>
    <row r="29" spans="1:5" s="162" customFormat="1" ht="149.25" customHeight="1">
      <c r="A29" s="167" t="s">
        <v>913</v>
      </c>
      <c r="B29" s="168" t="s">
        <v>1035</v>
      </c>
      <c r="C29" s="253"/>
      <c r="D29" s="253">
        <v>25600</v>
      </c>
      <c r="E29" s="253">
        <v>27100</v>
      </c>
    </row>
    <row r="30" spans="1:5" s="162" customFormat="1" ht="84">
      <c r="A30" s="167" t="s">
        <v>287</v>
      </c>
      <c r="B30" s="168" t="s">
        <v>294</v>
      </c>
      <c r="C30" s="253">
        <v>8168700</v>
      </c>
      <c r="D30" s="253">
        <f>D31</f>
        <v>3594900</v>
      </c>
      <c r="E30" s="253">
        <f>E31</f>
        <v>3798200</v>
      </c>
    </row>
    <row r="31" spans="1:5" s="162" customFormat="1" ht="143.25" customHeight="1">
      <c r="A31" s="167" t="s">
        <v>912</v>
      </c>
      <c r="B31" s="168" t="s">
        <v>1036</v>
      </c>
      <c r="C31" s="253"/>
      <c r="D31" s="253">
        <v>3594900</v>
      </c>
      <c r="E31" s="253">
        <v>3798200</v>
      </c>
    </row>
    <row r="32" spans="1:5" s="162" customFormat="1" ht="102" customHeight="1" hidden="1">
      <c r="A32" s="167" t="s">
        <v>288</v>
      </c>
      <c r="B32" s="168" t="s">
        <v>295</v>
      </c>
      <c r="C32" s="253">
        <v>251300</v>
      </c>
      <c r="D32" s="253">
        <v>0</v>
      </c>
      <c r="E32" s="253">
        <v>0</v>
      </c>
    </row>
    <row r="33" spans="1:5" s="162" customFormat="1" ht="135" customHeight="1" hidden="1">
      <c r="A33" s="167" t="s">
        <v>1069</v>
      </c>
      <c r="B33" s="783" t="s">
        <v>1070</v>
      </c>
      <c r="C33" s="253"/>
      <c r="D33" s="253">
        <v>0</v>
      </c>
      <c r="E33" s="253">
        <v>0</v>
      </c>
    </row>
    <row r="34" spans="1:5" s="162" customFormat="1" ht="20.25">
      <c r="A34" s="165" t="s">
        <v>112</v>
      </c>
      <c r="B34" s="767" t="s">
        <v>42</v>
      </c>
      <c r="C34" s="784">
        <f>C35+C48+C45+C52</f>
        <v>9873200</v>
      </c>
      <c r="D34" s="255">
        <f>D45</f>
        <v>15200</v>
      </c>
      <c r="E34" s="255">
        <f>E45</f>
        <v>15900</v>
      </c>
    </row>
    <row r="35" spans="1:5" s="162" customFormat="1" ht="40.5" customHeight="1" hidden="1">
      <c r="A35" s="167" t="s">
        <v>113</v>
      </c>
      <c r="B35" s="785" t="s">
        <v>232</v>
      </c>
      <c r="C35" s="786">
        <f>C36+C39+C42</f>
        <v>0</v>
      </c>
      <c r="D35" s="254">
        <f>D36+D39+D42</f>
        <v>0</v>
      </c>
      <c r="E35" s="254">
        <f>E36+E39+E42</f>
        <v>0</v>
      </c>
    </row>
    <row r="36" spans="1:5" s="162" customFormat="1" ht="40.5" customHeight="1" hidden="1">
      <c r="A36" s="167" t="s">
        <v>190</v>
      </c>
      <c r="B36" s="787" t="s">
        <v>114</v>
      </c>
      <c r="C36" s="786">
        <f>C37+C38</f>
        <v>0</v>
      </c>
      <c r="D36" s="254">
        <f>D37+D38</f>
        <v>0</v>
      </c>
      <c r="E36" s="254">
        <f>E37+E38</f>
        <v>0</v>
      </c>
    </row>
    <row r="37" spans="1:5" s="162" customFormat="1" ht="40.5" customHeight="1" hidden="1">
      <c r="A37" s="167" t="s">
        <v>191</v>
      </c>
      <c r="B37" s="787" t="s">
        <v>192</v>
      </c>
      <c r="C37" s="786"/>
      <c r="D37" s="254"/>
      <c r="E37" s="254"/>
    </row>
    <row r="38" spans="1:5" s="162" customFormat="1" ht="60.75" customHeight="1" hidden="1">
      <c r="A38" s="167" t="s">
        <v>193</v>
      </c>
      <c r="B38" s="787" t="s">
        <v>194</v>
      </c>
      <c r="C38" s="786"/>
      <c r="D38" s="254"/>
      <c r="E38" s="254"/>
    </row>
    <row r="39" spans="1:5" s="162" customFormat="1" ht="40.5" customHeight="1" hidden="1">
      <c r="A39" s="167" t="s">
        <v>195</v>
      </c>
      <c r="B39" s="787" t="s">
        <v>115</v>
      </c>
      <c r="C39" s="786">
        <f>C40+C41</f>
        <v>0</v>
      </c>
      <c r="D39" s="254">
        <f>D40+D41</f>
        <v>0</v>
      </c>
      <c r="E39" s="254">
        <f>E40+E41</f>
        <v>0</v>
      </c>
    </row>
    <row r="40" spans="1:5" s="162" customFormat="1" ht="40.5" customHeight="1" hidden="1">
      <c r="A40" s="167" t="s">
        <v>196</v>
      </c>
      <c r="B40" s="787" t="s">
        <v>115</v>
      </c>
      <c r="C40" s="786"/>
      <c r="D40" s="254"/>
      <c r="E40" s="254"/>
    </row>
    <row r="41" spans="1:5" s="162" customFormat="1" ht="60.75" customHeight="1" hidden="1">
      <c r="A41" s="167" t="s">
        <v>197</v>
      </c>
      <c r="B41" s="787" t="s">
        <v>198</v>
      </c>
      <c r="C41" s="786"/>
      <c r="D41" s="254"/>
      <c r="E41" s="254"/>
    </row>
    <row r="42" spans="1:5" s="162" customFormat="1" ht="40.5" customHeight="1" hidden="1">
      <c r="A42" s="167" t="s">
        <v>199</v>
      </c>
      <c r="B42" s="787" t="s">
        <v>200</v>
      </c>
      <c r="C42" s="786">
        <f>C43+C44</f>
        <v>0</v>
      </c>
      <c r="D42" s="254">
        <f>D43+D44</f>
        <v>0</v>
      </c>
      <c r="E42" s="254">
        <f>E43+E44</f>
        <v>0</v>
      </c>
    </row>
    <row r="43" spans="1:5" s="162" customFormat="1" ht="40.5" customHeight="1" hidden="1">
      <c r="A43" s="167" t="s">
        <v>201</v>
      </c>
      <c r="B43" s="787" t="s">
        <v>200</v>
      </c>
      <c r="C43" s="786"/>
      <c r="D43" s="254"/>
      <c r="E43" s="254"/>
    </row>
    <row r="44" spans="1:5" s="162" customFormat="1" ht="60.75" customHeight="1" hidden="1">
      <c r="A44" s="167" t="s">
        <v>202</v>
      </c>
      <c r="B44" s="787" t="s">
        <v>203</v>
      </c>
      <c r="C44" s="786"/>
      <c r="D44" s="254"/>
      <c r="E44" s="254"/>
    </row>
    <row r="45" spans="1:5" s="162" customFormat="1" ht="26.25" customHeight="1">
      <c r="A45" s="167" t="s">
        <v>116</v>
      </c>
      <c r="B45" s="776" t="s">
        <v>44</v>
      </c>
      <c r="C45" s="786">
        <f>C46+C47</f>
        <v>8518100</v>
      </c>
      <c r="D45" s="254">
        <f>D46</f>
        <v>15200</v>
      </c>
      <c r="E45" s="254">
        <f>E46</f>
        <v>15900</v>
      </c>
    </row>
    <row r="46" spans="1:5" s="162" customFormat="1" ht="24" customHeight="1">
      <c r="A46" s="167" t="s">
        <v>204</v>
      </c>
      <c r="B46" s="776" t="s">
        <v>44</v>
      </c>
      <c r="C46" s="786">
        <v>5563000</v>
      </c>
      <c r="D46" s="254">
        <v>15200</v>
      </c>
      <c r="E46" s="254">
        <v>15900</v>
      </c>
    </row>
    <row r="47" spans="1:5" s="162" customFormat="1" ht="35.25" customHeight="1">
      <c r="A47" s="165" t="s">
        <v>749</v>
      </c>
      <c r="B47" s="408" t="s">
        <v>750</v>
      </c>
      <c r="C47" s="252">
        <f>C48+C50</f>
        <v>2955100</v>
      </c>
      <c r="D47" s="252">
        <f>D48+D50</f>
        <v>12671000</v>
      </c>
      <c r="E47" s="252">
        <f>E48+E50</f>
        <v>12740300</v>
      </c>
    </row>
    <row r="48" spans="1:5" s="162" customFormat="1" ht="30" customHeight="1">
      <c r="A48" s="165" t="s">
        <v>751</v>
      </c>
      <c r="B48" s="408" t="s">
        <v>752</v>
      </c>
      <c r="C48" s="252">
        <f>C49</f>
        <v>700000</v>
      </c>
      <c r="D48" s="252">
        <f>D49</f>
        <v>3292600</v>
      </c>
      <c r="E48" s="252">
        <f>E49</f>
        <v>3295900</v>
      </c>
    </row>
    <row r="49" spans="1:5" s="162" customFormat="1" ht="61.5" customHeight="1">
      <c r="A49" s="173" t="s">
        <v>753</v>
      </c>
      <c r="B49" s="174" t="s">
        <v>763</v>
      </c>
      <c r="C49" s="253">
        <v>700000</v>
      </c>
      <c r="D49" s="254">
        <v>3292600</v>
      </c>
      <c r="E49" s="254">
        <v>3295900</v>
      </c>
    </row>
    <row r="50" spans="1:5" s="162" customFormat="1" ht="27.75" customHeight="1">
      <c r="A50" s="407" t="s">
        <v>754</v>
      </c>
      <c r="B50" s="408" t="s">
        <v>755</v>
      </c>
      <c r="C50" s="252">
        <f>C52+C54</f>
        <v>2255100</v>
      </c>
      <c r="D50" s="255">
        <f>D51+D53</f>
        <v>9378400</v>
      </c>
      <c r="E50" s="255">
        <f>E51+E53</f>
        <v>9444400</v>
      </c>
    </row>
    <row r="51" spans="1:5" s="162" customFormat="1" ht="20.25" customHeight="1">
      <c r="A51" s="407" t="s">
        <v>761</v>
      </c>
      <c r="B51" s="408" t="s">
        <v>760</v>
      </c>
      <c r="C51" s="252"/>
      <c r="D51" s="255">
        <f>D52</f>
        <v>3106100</v>
      </c>
      <c r="E51" s="255">
        <f>E52</f>
        <v>3109200</v>
      </c>
    </row>
    <row r="52" spans="1:5" s="162" customFormat="1" ht="48.75" customHeight="1">
      <c r="A52" s="173" t="s">
        <v>756</v>
      </c>
      <c r="B52" s="174" t="s">
        <v>757</v>
      </c>
      <c r="C52" s="253">
        <v>655100</v>
      </c>
      <c r="D52" s="254">
        <v>3106100</v>
      </c>
      <c r="E52" s="254">
        <v>3109200</v>
      </c>
    </row>
    <row r="53" spans="1:5" s="162" customFormat="1" ht="30" customHeight="1">
      <c r="A53" s="407" t="s">
        <v>909</v>
      </c>
      <c r="B53" s="408" t="s">
        <v>762</v>
      </c>
      <c r="C53" s="252">
        <f>C54</f>
        <v>1600000</v>
      </c>
      <c r="D53" s="255">
        <f>D54</f>
        <v>6272300</v>
      </c>
      <c r="E53" s="255">
        <f>E54</f>
        <v>6335200</v>
      </c>
    </row>
    <row r="54" spans="1:5" s="162" customFormat="1" ht="43.5" customHeight="1">
      <c r="A54" s="173" t="s">
        <v>758</v>
      </c>
      <c r="B54" s="174" t="s">
        <v>759</v>
      </c>
      <c r="C54" s="253">
        <v>1600000</v>
      </c>
      <c r="D54" s="254">
        <v>6272300</v>
      </c>
      <c r="E54" s="254">
        <v>6335200</v>
      </c>
    </row>
    <row r="55" spans="1:5" s="162" customFormat="1" ht="45.75" customHeight="1">
      <c r="A55" s="165" t="s">
        <v>269</v>
      </c>
      <c r="B55" s="217" t="s">
        <v>1098</v>
      </c>
      <c r="C55" s="252" t="e">
        <f>C56+#REF!</f>
        <v>#REF!</v>
      </c>
      <c r="D55" s="252">
        <f>D56</f>
        <v>20000</v>
      </c>
      <c r="E55" s="252">
        <f>E56</f>
        <v>20000</v>
      </c>
    </row>
    <row r="56" spans="1:5" s="162" customFormat="1" ht="24" customHeight="1">
      <c r="A56" s="167" t="s">
        <v>270</v>
      </c>
      <c r="B56" s="188" t="s">
        <v>271</v>
      </c>
      <c r="C56" s="253">
        <f aca="true" t="shared" si="1" ref="C56:E57">C57</f>
        <v>50000</v>
      </c>
      <c r="D56" s="253">
        <f t="shared" si="1"/>
        <v>20000</v>
      </c>
      <c r="E56" s="253">
        <f t="shared" si="1"/>
        <v>20000</v>
      </c>
    </row>
    <row r="57" spans="1:5" s="162" customFormat="1" ht="25.5" customHeight="1">
      <c r="A57" s="167" t="s">
        <v>272</v>
      </c>
      <c r="B57" s="188" t="s">
        <v>273</v>
      </c>
      <c r="C57" s="253">
        <f t="shared" si="1"/>
        <v>50000</v>
      </c>
      <c r="D57" s="253">
        <f t="shared" si="1"/>
        <v>20000</v>
      </c>
      <c r="E57" s="253">
        <f t="shared" si="1"/>
        <v>20000</v>
      </c>
    </row>
    <row r="58" spans="1:5" s="162" customFormat="1" ht="44.25" customHeight="1">
      <c r="A58" s="167" t="s">
        <v>1099</v>
      </c>
      <c r="B58" s="188" t="s">
        <v>1100</v>
      </c>
      <c r="C58" s="253">
        <v>50000</v>
      </c>
      <c r="D58" s="253">
        <v>20000</v>
      </c>
      <c r="E58" s="253">
        <v>20000</v>
      </c>
    </row>
    <row r="59" spans="1:5" s="162" customFormat="1" ht="24" customHeight="1">
      <c r="A59" s="165" t="s">
        <v>139</v>
      </c>
      <c r="B59" s="166" t="s">
        <v>57</v>
      </c>
      <c r="C59" s="252" t="e">
        <f>C60+C109</f>
        <v>#REF!</v>
      </c>
      <c r="D59" s="252">
        <f>D60</f>
        <v>25617942</v>
      </c>
      <c r="E59" s="252">
        <f>E60</f>
        <v>25954042</v>
      </c>
    </row>
    <row r="60" spans="1:5" s="162" customFormat="1" ht="44.25" customHeight="1">
      <c r="A60" s="167" t="s">
        <v>140</v>
      </c>
      <c r="B60" s="166" t="s">
        <v>864</v>
      </c>
      <c r="C60" s="252" t="e">
        <f>C61+#REF!+C73+C90+C97</f>
        <v>#REF!</v>
      </c>
      <c r="D60" s="252">
        <f>D61+D64+D73</f>
        <v>25617942</v>
      </c>
      <c r="E60" s="252">
        <f>E61+E64+E73</f>
        <v>25954042</v>
      </c>
    </row>
    <row r="61" spans="1:5" s="162" customFormat="1" ht="42.75" customHeight="1">
      <c r="A61" s="165" t="s">
        <v>902</v>
      </c>
      <c r="B61" s="166" t="s">
        <v>866</v>
      </c>
      <c r="C61" s="252" t="e">
        <f>C62+#REF!</f>
        <v>#REF!</v>
      </c>
      <c r="D61" s="252">
        <f>D62</f>
        <v>25236900</v>
      </c>
      <c r="E61" s="252">
        <f>E62</f>
        <v>25573000</v>
      </c>
    </row>
    <row r="62" spans="1:5" s="162" customFormat="1" ht="54" customHeight="1">
      <c r="A62" s="167" t="s">
        <v>1026</v>
      </c>
      <c r="B62" s="168" t="s">
        <v>1052</v>
      </c>
      <c r="C62" s="252">
        <f>C63</f>
        <v>21178000</v>
      </c>
      <c r="D62" s="253">
        <f>D63</f>
        <v>25236900</v>
      </c>
      <c r="E62" s="253">
        <f>E63</f>
        <v>25573000</v>
      </c>
    </row>
    <row r="63" spans="1:8" s="162" customFormat="1" ht="46.5" customHeight="1">
      <c r="A63" s="167" t="s">
        <v>1025</v>
      </c>
      <c r="B63" s="168" t="s">
        <v>1053</v>
      </c>
      <c r="C63" s="253">
        <v>21178000</v>
      </c>
      <c r="D63" s="254">
        <v>25236900</v>
      </c>
      <c r="E63" s="254">
        <v>25573000</v>
      </c>
      <c r="G63" s="268"/>
      <c r="H63" s="268"/>
    </row>
    <row r="64" spans="1:5" s="162" customFormat="1" ht="49.5" customHeight="1">
      <c r="A64" s="165" t="s">
        <v>961</v>
      </c>
      <c r="B64" s="767" t="s">
        <v>1004</v>
      </c>
      <c r="C64" s="256"/>
      <c r="D64" s="251">
        <f>D65+D67+D69+D71</f>
        <v>358042</v>
      </c>
      <c r="E64" s="251">
        <f>E65+E67+E69+E71</f>
        <v>358042</v>
      </c>
    </row>
    <row r="65" spans="1:5" s="162" customFormat="1" ht="85.5" customHeight="1">
      <c r="A65" s="167" t="s">
        <v>959</v>
      </c>
      <c r="B65" s="171" t="s">
        <v>1041</v>
      </c>
      <c r="C65" s="251">
        <f>C66</f>
        <v>0</v>
      </c>
      <c r="D65" s="251">
        <f>D66</f>
        <v>0</v>
      </c>
      <c r="E65" s="251">
        <f>E66</f>
        <v>0</v>
      </c>
    </row>
    <row r="66" spans="1:5" s="162" customFormat="1" ht="83.25" customHeight="1">
      <c r="A66" s="167" t="s">
        <v>960</v>
      </c>
      <c r="B66" s="171" t="s">
        <v>853</v>
      </c>
      <c r="C66" s="256"/>
      <c r="D66" s="754">
        <v>0</v>
      </c>
      <c r="E66" s="754">
        <v>0</v>
      </c>
    </row>
    <row r="67" spans="1:5" s="162" customFormat="1" ht="27.75" customHeight="1" hidden="1">
      <c r="A67" s="168" t="s">
        <v>1013</v>
      </c>
      <c r="B67" s="171" t="s">
        <v>1011</v>
      </c>
      <c r="C67" s="256"/>
      <c r="D67" s="754">
        <f>D68</f>
        <v>0</v>
      </c>
      <c r="E67" s="754">
        <f>E68</f>
        <v>0</v>
      </c>
    </row>
    <row r="68" spans="1:5" s="162" customFormat="1" ht="35.25" customHeight="1" hidden="1">
      <c r="A68" s="168" t="s">
        <v>1012</v>
      </c>
      <c r="B68" s="171" t="s">
        <v>1010</v>
      </c>
      <c r="C68" s="256"/>
      <c r="D68" s="754">
        <v>0</v>
      </c>
      <c r="E68" s="754">
        <v>0</v>
      </c>
    </row>
    <row r="69" spans="1:5" s="162" customFormat="1" ht="67.5" customHeight="1" hidden="1">
      <c r="A69" s="168" t="s">
        <v>1055</v>
      </c>
      <c r="B69" s="171" t="s">
        <v>1040</v>
      </c>
      <c r="C69" s="256"/>
      <c r="D69" s="754">
        <f>D70</f>
        <v>0</v>
      </c>
      <c r="E69" s="754">
        <f>E70</f>
        <v>0</v>
      </c>
    </row>
    <row r="70" spans="1:5" s="162" customFormat="1" ht="23.25" customHeight="1" hidden="1">
      <c r="A70" s="168" t="s">
        <v>1054</v>
      </c>
      <c r="B70" s="171" t="s">
        <v>1039</v>
      </c>
      <c r="C70" s="256"/>
      <c r="D70" s="754"/>
      <c r="E70" s="754"/>
    </row>
    <row r="71" spans="1:5" s="162" customFormat="1" ht="28.5" customHeight="1">
      <c r="A71" s="167" t="s">
        <v>954</v>
      </c>
      <c r="B71" s="168" t="s">
        <v>104</v>
      </c>
      <c r="C71" s="252">
        <f>C72</f>
        <v>0</v>
      </c>
      <c r="D71" s="252">
        <f>D72</f>
        <v>358042</v>
      </c>
      <c r="E71" s="252">
        <f>E72</f>
        <v>358042</v>
      </c>
    </row>
    <row r="72" spans="1:5" s="162" customFormat="1" ht="36.75" customHeight="1">
      <c r="A72" s="167" t="s">
        <v>953</v>
      </c>
      <c r="B72" s="168" t="s">
        <v>955</v>
      </c>
      <c r="C72" s="253"/>
      <c r="D72" s="253">
        <v>358042</v>
      </c>
      <c r="E72" s="253">
        <v>358042</v>
      </c>
    </row>
    <row r="73" spans="1:5" s="162" customFormat="1" ht="40.5">
      <c r="A73" s="165" t="s">
        <v>903</v>
      </c>
      <c r="B73" s="166" t="s">
        <v>865</v>
      </c>
      <c r="C73" s="252">
        <f>C74+C78+C76+C80+C82+C84+C86+C88</f>
        <v>525032000</v>
      </c>
      <c r="D73" s="252">
        <f>D76+D78+D110</f>
        <v>23000</v>
      </c>
      <c r="E73" s="252">
        <f>E76+E78+E110</f>
        <v>23000</v>
      </c>
    </row>
    <row r="74" spans="1:5" s="162" customFormat="1" ht="60.75" customHeight="1" hidden="1">
      <c r="A74" s="167" t="s">
        <v>155</v>
      </c>
      <c r="B74" s="168" t="s">
        <v>156</v>
      </c>
      <c r="C74" s="252"/>
      <c r="D74" s="252"/>
      <c r="E74" s="252"/>
    </row>
    <row r="75" spans="1:5" s="162" customFormat="1" ht="60.75" customHeight="1" hidden="1">
      <c r="A75" s="167" t="s">
        <v>154</v>
      </c>
      <c r="B75" s="168" t="s">
        <v>169</v>
      </c>
      <c r="C75" s="253"/>
      <c r="D75" s="253"/>
      <c r="E75" s="253"/>
    </row>
    <row r="76" spans="1:5" s="162" customFormat="1" ht="42.75" customHeight="1">
      <c r="A76" s="167" t="s">
        <v>957</v>
      </c>
      <c r="B76" s="168" t="s">
        <v>958</v>
      </c>
      <c r="C76" s="253">
        <f>C77</f>
        <v>0</v>
      </c>
      <c r="D76" s="252">
        <f>D77</f>
        <v>1000</v>
      </c>
      <c r="E76" s="252">
        <f>E77</f>
        <v>1000</v>
      </c>
    </row>
    <row r="77" spans="1:5" s="162" customFormat="1" ht="39.75" customHeight="1">
      <c r="A77" s="167" t="s">
        <v>956</v>
      </c>
      <c r="B77" s="168" t="s">
        <v>908</v>
      </c>
      <c r="C77" s="253"/>
      <c r="D77" s="253">
        <v>1000</v>
      </c>
      <c r="E77" s="253">
        <v>1000</v>
      </c>
    </row>
    <row r="78" spans="1:5" s="162" customFormat="1" ht="72" customHeight="1">
      <c r="A78" s="167" t="s">
        <v>904</v>
      </c>
      <c r="B78" s="168" t="s">
        <v>1080</v>
      </c>
      <c r="C78" s="252">
        <f>C79</f>
        <v>1590000</v>
      </c>
      <c r="D78" s="252">
        <f>D79</f>
        <v>0</v>
      </c>
      <c r="E78" s="252">
        <f>E79</f>
        <v>0</v>
      </c>
    </row>
    <row r="79" spans="1:5" s="162" customFormat="1" ht="64.5" customHeight="1">
      <c r="A79" s="167" t="s">
        <v>905</v>
      </c>
      <c r="B79" s="168" t="s">
        <v>1081</v>
      </c>
      <c r="C79" s="253">
        <v>1590000</v>
      </c>
      <c r="D79" s="254">
        <v>0</v>
      </c>
      <c r="E79" s="254">
        <v>0</v>
      </c>
    </row>
    <row r="80" spans="1:5" s="162" customFormat="1" ht="42" hidden="1">
      <c r="A80" s="167" t="s">
        <v>6</v>
      </c>
      <c r="B80" s="218" t="s">
        <v>867</v>
      </c>
      <c r="C80" s="252">
        <f>C81</f>
        <v>0</v>
      </c>
      <c r="D80" s="252">
        <f>D81</f>
        <v>0</v>
      </c>
      <c r="E80" s="252">
        <f>E81</f>
        <v>0</v>
      </c>
    </row>
    <row r="81" spans="1:5" s="162" customFormat="1" ht="42" hidden="1">
      <c r="A81" s="167" t="s">
        <v>7</v>
      </c>
      <c r="B81" s="259" t="s">
        <v>1082</v>
      </c>
      <c r="C81" s="253"/>
      <c r="D81" s="253"/>
      <c r="E81" s="253"/>
    </row>
    <row r="82" spans="1:5" s="162" customFormat="1" ht="0.75" customHeight="1" hidden="1">
      <c r="A82" s="167" t="s">
        <v>8</v>
      </c>
      <c r="B82" s="178" t="s">
        <v>162</v>
      </c>
      <c r="C82" s="252">
        <f>C83</f>
        <v>466805000</v>
      </c>
      <c r="D82" s="252">
        <f>D83</f>
        <v>0</v>
      </c>
      <c r="E82" s="252">
        <f>E83</f>
        <v>0</v>
      </c>
    </row>
    <row r="83" spans="1:5" s="162" customFormat="1" ht="41.25" customHeight="1" hidden="1">
      <c r="A83" s="167" t="s">
        <v>9</v>
      </c>
      <c r="B83" s="178" t="s">
        <v>163</v>
      </c>
      <c r="C83" s="253">
        <v>466805000</v>
      </c>
      <c r="D83" s="253"/>
      <c r="E83" s="253"/>
    </row>
    <row r="84" spans="1:5" s="162" customFormat="1" ht="2.25" customHeight="1" hidden="1">
      <c r="A84" s="167" t="s">
        <v>10</v>
      </c>
      <c r="B84" s="168" t="s">
        <v>135</v>
      </c>
      <c r="C84" s="252">
        <f>C85</f>
        <v>10938000</v>
      </c>
      <c r="D84" s="252">
        <f>D85</f>
        <v>0</v>
      </c>
      <c r="E84" s="252">
        <f>E85</f>
        <v>0</v>
      </c>
    </row>
    <row r="85" spans="1:5" s="162" customFormat="1" ht="84" hidden="1">
      <c r="A85" s="167" t="s">
        <v>11</v>
      </c>
      <c r="B85" s="168" t="s">
        <v>143</v>
      </c>
      <c r="C85" s="253">
        <v>10938000</v>
      </c>
      <c r="D85" s="253"/>
      <c r="E85" s="253"/>
    </row>
    <row r="86" spans="1:5" s="162" customFormat="1" ht="3" customHeight="1" hidden="1">
      <c r="A86" s="167" t="s">
        <v>12</v>
      </c>
      <c r="B86" s="168" t="s">
        <v>19</v>
      </c>
      <c r="C86" s="252">
        <f>C87</f>
        <v>36748000</v>
      </c>
      <c r="D86" s="252">
        <f>D87</f>
        <v>0</v>
      </c>
      <c r="E86" s="252">
        <f>E87</f>
        <v>0</v>
      </c>
    </row>
    <row r="87" spans="1:5" s="162" customFormat="1" ht="63" hidden="1">
      <c r="A87" s="167" t="s">
        <v>13</v>
      </c>
      <c r="B87" s="169" t="s">
        <v>20</v>
      </c>
      <c r="C87" s="253">
        <v>36748000</v>
      </c>
      <c r="D87" s="253"/>
      <c r="E87" s="253"/>
    </row>
    <row r="88" spans="1:5" s="162" customFormat="1" ht="84" hidden="1">
      <c r="A88" s="167" t="s">
        <v>14</v>
      </c>
      <c r="B88" s="169" t="s">
        <v>188</v>
      </c>
      <c r="C88" s="252">
        <f>C89</f>
        <v>8951000</v>
      </c>
      <c r="D88" s="252">
        <f>D89</f>
        <v>0</v>
      </c>
      <c r="E88" s="252">
        <f>E89</f>
        <v>0</v>
      </c>
    </row>
    <row r="89" spans="1:5" s="162" customFormat="1" ht="84" hidden="1">
      <c r="A89" s="167" t="s">
        <v>15</v>
      </c>
      <c r="B89" s="169" t="s">
        <v>187</v>
      </c>
      <c r="C89" s="253">
        <v>8951000</v>
      </c>
      <c r="D89" s="253"/>
      <c r="E89" s="253"/>
    </row>
    <row r="90" spans="1:5" s="162" customFormat="1" ht="19.5" customHeight="1" hidden="1" thickBot="1">
      <c r="A90" s="165" t="s">
        <v>144</v>
      </c>
      <c r="B90" s="166" t="s">
        <v>4</v>
      </c>
      <c r="C90" s="252">
        <f>C91+C93+C99+C101+C103+C105+C107</f>
        <v>31000</v>
      </c>
      <c r="D90" s="252">
        <f>D91+D93+D99+D101+D103+D105+D107</f>
        <v>0</v>
      </c>
      <c r="E90" s="252">
        <f>E91+E93+E99+E101+E103+E105+E107</f>
        <v>0</v>
      </c>
    </row>
    <row r="91" spans="1:5" s="162" customFormat="1" ht="63" hidden="1">
      <c r="A91" s="167" t="s">
        <v>141</v>
      </c>
      <c r="B91" s="168" t="s">
        <v>68</v>
      </c>
      <c r="C91" s="252">
        <f>C92</f>
        <v>0</v>
      </c>
      <c r="D91" s="252">
        <f>D92</f>
        <v>0</v>
      </c>
      <c r="E91" s="252">
        <f>E92</f>
        <v>0</v>
      </c>
    </row>
    <row r="92" spans="1:5" s="162" customFormat="1" ht="63" hidden="1">
      <c r="A92" s="167" t="s">
        <v>142</v>
      </c>
      <c r="B92" s="168" t="s">
        <v>37</v>
      </c>
      <c r="C92" s="253"/>
      <c r="D92" s="253"/>
      <c r="E92" s="253"/>
    </row>
    <row r="93" spans="1:5" s="162" customFormat="1" ht="63" hidden="1">
      <c r="A93" s="167" t="s">
        <v>16</v>
      </c>
      <c r="B93" s="178" t="s">
        <v>38</v>
      </c>
      <c r="C93" s="252">
        <f>C94</f>
        <v>0</v>
      </c>
      <c r="D93" s="252">
        <f>D94</f>
        <v>0</v>
      </c>
      <c r="E93" s="252">
        <f>E94</f>
        <v>0</v>
      </c>
    </row>
    <row r="94" spans="1:5" s="162" customFormat="1" ht="84" hidden="1">
      <c r="A94" s="167" t="s">
        <v>17</v>
      </c>
      <c r="B94" s="178" t="s">
        <v>78</v>
      </c>
      <c r="C94" s="253"/>
      <c r="D94" s="253"/>
      <c r="E94" s="253"/>
    </row>
    <row r="95" spans="1:5" s="162" customFormat="1" ht="21" hidden="1">
      <c r="A95" s="167" t="s">
        <v>102</v>
      </c>
      <c r="B95" s="168" t="s">
        <v>153</v>
      </c>
      <c r="C95" s="252"/>
      <c r="D95" s="252"/>
      <c r="E95" s="252"/>
    </row>
    <row r="96" spans="1:5" s="162" customFormat="1" ht="42" hidden="1">
      <c r="A96" s="167" t="s">
        <v>103</v>
      </c>
      <c r="B96" s="168" t="s">
        <v>5</v>
      </c>
      <c r="C96" s="253"/>
      <c r="D96" s="253"/>
      <c r="E96" s="253"/>
    </row>
    <row r="97" spans="1:5" s="162" customFormat="1" ht="21" hidden="1">
      <c r="A97" s="167" t="s">
        <v>165</v>
      </c>
      <c r="B97" s="168" t="s">
        <v>166</v>
      </c>
      <c r="C97" s="252"/>
      <c r="D97" s="252"/>
      <c r="E97" s="252"/>
    </row>
    <row r="98" spans="1:5" s="162" customFormat="1" ht="42" hidden="1">
      <c r="A98" s="167" t="s">
        <v>170</v>
      </c>
      <c r="B98" s="168" t="s">
        <v>137</v>
      </c>
      <c r="C98" s="253"/>
      <c r="D98" s="253"/>
      <c r="E98" s="253"/>
    </row>
    <row r="99" spans="1:5" s="177" customFormat="1" ht="84" hidden="1" thickBot="1">
      <c r="A99" s="175" t="s">
        <v>125</v>
      </c>
      <c r="B99" s="176" t="s">
        <v>126</v>
      </c>
      <c r="C99" s="252">
        <f>C100</f>
        <v>31000</v>
      </c>
      <c r="D99" s="252">
        <f>D100</f>
        <v>0</v>
      </c>
      <c r="E99" s="252">
        <f>E100</f>
        <v>0</v>
      </c>
    </row>
    <row r="100" spans="1:5" s="177" customFormat="1" ht="63" hidden="1" thickBot="1">
      <c r="A100" s="175" t="s">
        <v>131</v>
      </c>
      <c r="B100" s="176" t="s">
        <v>130</v>
      </c>
      <c r="C100" s="253">
        <v>31000</v>
      </c>
      <c r="D100" s="253">
        <v>0</v>
      </c>
      <c r="E100" s="253">
        <v>0</v>
      </c>
    </row>
    <row r="101" spans="1:5" s="177" customFormat="1" ht="84" hidden="1" thickBot="1">
      <c r="A101" s="167" t="s">
        <v>275</v>
      </c>
      <c r="B101" s="179" t="s">
        <v>274</v>
      </c>
      <c r="C101" s="252">
        <f>C102</f>
        <v>0</v>
      </c>
      <c r="D101" s="252">
        <f>D102</f>
        <v>0</v>
      </c>
      <c r="E101" s="252">
        <f>E102</f>
        <v>0</v>
      </c>
    </row>
    <row r="102" spans="1:5" s="177" customFormat="1" ht="126" hidden="1" thickBot="1">
      <c r="A102" s="167" t="s">
        <v>276</v>
      </c>
      <c r="B102" s="179" t="s">
        <v>277</v>
      </c>
      <c r="C102" s="253"/>
      <c r="D102" s="253"/>
      <c r="E102" s="253"/>
    </row>
    <row r="103" spans="1:5" s="162" customFormat="1" ht="63" hidden="1" thickBot="1">
      <c r="A103" s="167" t="s">
        <v>413</v>
      </c>
      <c r="B103" s="171" t="s">
        <v>414</v>
      </c>
      <c r="C103" s="252">
        <f>C104</f>
        <v>0</v>
      </c>
      <c r="D103" s="252">
        <f>D104</f>
        <v>0</v>
      </c>
      <c r="E103" s="252">
        <f>E104</f>
        <v>0</v>
      </c>
    </row>
    <row r="104" spans="1:5" s="162" customFormat="1" ht="84" hidden="1" thickBot="1">
      <c r="A104" s="167" t="s">
        <v>412</v>
      </c>
      <c r="B104" s="171" t="s">
        <v>411</v>
      </c>
      <c r="C104" s="253"/>
      <c r="D104" s="253"/>
      <c r="E104" s="253"/>
    </row>
    <row r="105" spans="1:5" s="162" customFormat="1" ht="126" hidden="1" thickBot="1">
      <c r="A105" s="167" t="s">
        <v>426</v>
      </c>
      <c r="B105" s="171" t="s">
        <v>428</v>
      </c>
      <c r="C105" s="252">
        <f>C106</f>
        <v>0</v>
      </c>
      <c r="D105" s="252">
        <f>D106</f>
        <v>0</v>
      </c>
      <c r="E105" s="252">
        <f>E106</f>
        <v>0</v>
      </c>
    </row>
    <row r="106" spans="1:5" s="162" customFormat="1" ht="126" hidden="1" thickBot="1">
      <c r="A106" s="167" t="s">
        <v>425</v>
      </c>
      <c r="B106" s="171" t="s">
        <v>427</v>
      </c>
      <c r="C106" s="253"/>
      <c r="D106" s="253"/>
      <c r="E106" s="253"/>
    </row>
    <row r="107" spans="1:5" s="162" customFormat="1" ht="42" hidden="1" thickBot="1">
      <c r="A107" s="167" t="s">
        <v>102</v>
      </c>
      <c r="B107" s="171" t="s">
        <v>429</v>
      </c>
      <c r="C107" s="252">
        <f>C108</f>
        <v>0</v>
      </c>
      <c r="D107" s="252">
        <f>D108</f>
        <v>0</v>
      </c>
      <c r="E107" s="252">
        <f>E108</f>
        <v>0</v>
      </c>
    </row>
    <row r="108" spans="1:5" s="162" customFormat="1" ht="63" hidden="1" thickBot="1">
      <c r="A108" s="167" t="s">
        <v>103</v>
      </c>
      <c r="B108" s="171" t="s">
        <v>430</v>
      </c>
      <c r="C108" s="253"/>
      <c r="D108" s="253"/>
      <c r="E108" s="253"/>
    </row>
    <row r="109" spans="1:5" s="162" customFormat="1" ht="21" hidden="1" thickBot="1">
      <c r="A109" s="165" t="s">
        <v>99</v>
      </c>
      <c r="B109" s="166" t="s">
        <v>100</v>
      </c>
      <c r="C109" s="252">
        <f aca="true" t="shared" si="2" ref="C109:E110">C110</f>
        <v>0</v>
      </c>
      <c r="D109" s="252">
        <f t="shared" si="2"/>
        <v>22000</v>
      </c>
      <c r="E109" s="252">
        <f t="shared" si="2"/>
        <v>22000</v>
      </c>
    </row>
    <row r="110" spans="1:5" s="162" customFormat="1" ht="42">
      <c r="A110" s="167" t="s">
        <v>906</v>
      </c>
      <c r="B110" s="218" t="s">
        <v>867</v>
      </c>
      <c r="C110" s="253">
        <f t="shared" si="2"/>
        <v>0</v>
      </c>
      <c r="D110" s="252">
        <f>D111</f>
        <v>22000</v>
      </c>
      <c r="E110" s="252">
        <f>E111</f>
        <v>22000</v>
      </c>
    </row>
    <row r="111" spans="1:5" s="162" customFormat="1" ht="48" customHeight="1">
      <c r="A111" s="169" t="s">
        <v>907</v>
      </c>
      <c r="B111" s="259" t="s">
        <v>1082</v>
      </c>
      <c r="C111" s="762"/>
      <c r="D111" s="686">
        <v>22000</v>
      </c>
      <c r="E111" s="686">
        <v>22000</v>
      </c>
    </row>
    <row r="112" spans="1:5" s="162" customFormat="1" ht="20.25" customHeight="1" hidden="1">
      <c r="A112" s="682" t="s">
        <v>918</v>
      </c>
      <c r="B112" s="682" t="s">
        <v>93</v>
      </c>
      <c r="C112" s="686"/>
      <c r="D112" s="687">
        <f>D113</f>
        <v>0</v>
      </c>
      <c r="E112" s="687">
        <f>E113</f>
        <v>0</v>
      </c>
    </row>
    <row r="113" spans="1:5" s="162" customFormat="1" ht="63" hidden="1">
      <c r="A113" s="169" t="s">
        <v>919</v>
      </c>
      <c r="B113" s="169" t="s">
        <v>920</v>
      </c>
      <c r="C113" s="686"/>
      <c r="D113" s="686">
        <f>D114</f>
        <v>0</v>
      </c>
      <c r="E113" s="686">
        <f>E114</f>
        <v>0</v>
      </c>
    </row>
    <row r="114" spans="1:5" s="162" customFormat="1" ht="0.75" customHeight="1">
      <c r="A114" s="169" t="s">
        <v>921</v>
      </c>
      <c r="B114" s="169" t="s">
        <v>914</v>
      </c>
      <c r="C114" s="686"/>
      <c r="D114" s="753">
        <v>0</v>
      </c>
      <c r="E114" s="686">
        <v>0</v>
      </c>
    </row>
    <row r="115" spans="1:5" s="162" customFormat="1" ht="30.75" customHeight="1" thickBot="1">
      <c r="A115" s="683" t="s">
        <v>39</v>
      </c>
      <c r="B115" s="684" t="s">
        <v>58</v>
      </c>
      <c r="C115" s="685" t="e">
        <f>C15+C59</f>
        <v>#REF!</v>
      </c>
      <c r="D115" s="685">
        <f>D15+D59</f>
        <v>50154842</v>
      </c>
      <c r="E115" s="685">
        <f>E15+E59</f>
        <v>51297342</v>
      </c>
    </row>
    <row r="116" spans="1:5" s="162" customFormat="1" ht="12.75" customHeight="1" hidden="1" thickBot="1">
      <c r="A116" s="182"/>
      <c r="B116" s="182" t="s">
        <v>69</v>
      </c>
      <c r="C116" s="185"/>
      <c r="D116" s="185"/>
      <c r="E116" s="185"/>
    </row>
    <row r="117" spans="1:5" s="162" customFormat="1" ht="20.25" hidden="1">
      <c r="A117" s="182"/>
      <c r="B117" s="182" t="s">
        <v>70</v>
      </c>
      <c r="C117" s="185"/>
      <c r="D117" s="185"/>
      <c r="E117" s="185"/>
    </row>
    <row r="118" spans="1:5" s="162" customFormat="1" ht="20.25" hidden="1">
      <c r="A118" s="182"/>
      <c r="B118" s="182" t="s">
        <v>71</v>
      </c>
      <c r="C118" s="185"/>
      <c r="D118" s="185"/>
      <c r="E118" s="185"/>
    </row>
    <row r="119" spans="1:5" s="162" customFormat="1" ht="20.25" hidden="1">
      <c r="A119" s="182"/>
      <c r="B119" s="182" t="s">
        <v>72</v>
      </c>
      <c r="C119" s="185"/>
      <c r="D119" s="185"/>
      <c r="E119" s="185"/>
    </row>
    <row r="120" spans="1:5" s="162" customFormat="1" ht="20.25" hidden="1">
      <c r="A120" s="182"/>
      <c r="B120" s="182" t="s">
        <v>73</v>
      </c>
      <c r="C120" s="185"/>
      <c r="D120" s="185"/>
      <c r="E120" s="185"/>
    </row>
    <row r="121" spans="1:5" s="162" customFormat="1" ht="20.25" hidden="1">
      <c r="A121" s="182"/>
      <c r="B121" s="182" t="s">
        <v>74</v>
      </c>
      <c r="C121" s="185"/>
      <c r="D121" s="185"/>
      <c r="E121" s="185"/>
    </row>
    <row r="122" spans="1:5" s="162" customFormat="1" ht="20.25" hidden="1">
      <c r="A122" s="182"/>
      <c r="B122" s="182"/>
      <c r="C122" s="185"/>
      <c r="D122" s="185"/>
      <c r="E122" s="185"/>
    </row>
    <row r="123" spans="1:5" s="162" customFormat="1" ht="20.25" hidden="1">
      <c r="A123" s="182"/>
      <c r="B123" s="182" t="s">
        <v>145</v>
      </c>
      <c r="C123" s="186"/>
      <c r="D123" s="186"/>
      <c r="E123" s="186"/>
    </row>
    <row r="124" spans="1:5" s="162" customFormat="1" ht="20.25" hidden="1">
      <c r="A124" s="182"/>
      <c r="B124" s="183" t="s">
        <v>164</v>
      </c>
      <c r="C124" s="186"/>
      <c r="D124" s="186"/>
      <c r="E124" s="186"/>
    </row>
    <row r="125" spans="1:5" s="162" customFormat="1" ht="20.25" hidden="1">
      <c r="A125" s="182"/>
      <c r="B125" s="182"/>
      <c r="C125" s="185"/>
      <c r="D125" s="185"/>
      <c r="E125" s="185"/>
    </row>
    <row r="126" spans="1:5" s="162" customFormat="1" ht="20.25" hidden="1">
      <c r="A126" s="182"/>
      <c r="B126" s="182"/>
      <c r="C126" s="185"/>
      <c r="D126" s="185"/>
      <c r="E126" s="185"/>
    </row>
    <row r="127" spans="1:5" s="162" customFormat="1" ht="20.25" hidden="1">
      <c r="A127" s="182"/>
      <c r="B127" s="182"/>
      <c r="C127" s="186"/>
      <c r="D127" s="186"/>
      <c r="E127" s="186"/>
    </row>
    <row r="128" spans="1:5" s="162" customFormat="1" ht="20.25" hidden="1">
      <c r="A128" s="182"/>
      <c r="B128" s="182"/>
      <c r="C128" s="187"/>
      <c r="D128" s="187"/>
      <c r="E128" s="187"/>
    </row>
    <row r="129" spans="1:5" s="162" customFormat="1" ht="20.25" hidden="1">
      <c r="A129" s="182"/>
      <c r="B129" s="182"/>
      <c r="C129" s="187"/>
      <c r="D129" s="187"/>
      <c r="E129" s="187"/>
    </row>
    <row r="130" spans="1:5" s="162" customFormat="1" ht="20.25" hidden="1">
      <c r="A130" s="182"/>
      <c r="B130" s="182"/>
      <c r="C130" s="187"/>
      <c r="D130" s="187"/>
      <c r="E130" s="187"/>
    </row>
    <row r="131" spans="1:5" s="162" customFormat="1" ht="20.25" hidden="1">
      <c r="A131" s="182"/>
      <c r="B131" s="182"/>
      <c r="C131" s="187"/>
      <c r="D131" s="187"/>
      <c r="E131" s="187"/>
    </row>
    <row r="132" spans="1:5" s="162" customFormat="1" ht="20.25">
      <c r="A132" s="182"/>
      <c r="B132" s="182"/>
      <c r="C132" s="187"/>
      <c r="D132" s="187"/>
      <c r="E132" s="187"/>
    </row>
    <row r="133" spans="3:5" ht="18" hidden="1">
      <c r="C133" s="187">
        <v>203607600</v>
      </c>
      <c r="D133" s="187">
        <v>203607600</v>
      </c>
      <c r="E133" s="187">
        <v>203607600</v>
      </c>
    </row>
    <row r="134" spans="3:5" ht="18" hidden="1">
      <c r="C134" s="187" t="e">
        <f>#REF!+#REF!</f>
        <v>#REF!</v>
      </c>
      <c r="D134" s="187" t="e">
        <f>#REF!+#REF!</f>
        <v>#REF!</v>
      </c>
      <c r="E134" s="187" t="e">
        <f>#REF!+#REF!</f>
        <v>#REF!</v>
      </c>
    </row>
    <row r="135" spans="3:5" ht="18" hidden="1">
      <c r="C135" s="187" t="e">
        <f>C115-C134</f>
        <v>#REF!</v>
      </c>
      <c r="D135" s="187" t="e">
        <f>D115-D134</f>
        <v>#REF!</v>
      </c>
      <c r="E135" s="187" t="e">
        <f>E115-E134</f>
        <v>#REF!</v>
      </c>
    </row>
    <row r="136" ht="18" hidden="1"/>
    <row r="137" spans="3:5" ht="18" hidden="1">
      <c r="C137" s="187" t="e">
        <f>C133+C134</f>
        <v>#REF!</v>
      </c>
      <c r="D137" s="187" t="e">
        <f>D133+D134</f>
        <v>#REF!</v>
      </c>
      <c r="E137" s="187" t="e">
        <f>E133+E134</f>
        <v>#REF!</v>
      </c>
    </row>
    <row r="138" spans="3:5" ht="18" hidden="1">
      <c r="C138" s="187" t="e">
        <f>C115-C24</f>
        <v>#REF!</v>
      </c>
      <c r="D138" s="187">
        <f>D115-D24</f>
        <v>43735442</v>
      </c>
      <c r="E138" s="187">
        <f>E115-E24</f>
        <v>44514942</v>
      </c>
    </row>
    <row r="139" ht="18" hidden="1"/>
    <row r="140" ht="18" hidden="1">
      <c r="C140" s="187" t="e">
        <f>C15+C62</f>
        <v>#REF!</v>
      </c>
    </row>
    <row r="141" ht="18" hidden="1"/>
    <row r="142" ht="18" hidden="1"/>
    <row r="143" ht="18" hidden="1"/>
    <row r="144" ht="18" hidden="1"/>
    <row r="145" ht="18" hidden="1"/>
    <row r="146" spans="2:5" ht="18" hidden="1">
      <c r="B146" s="393" t="s">
        <v>739</v>
      </c>
      <c r="C146" s="187">
        <v>308000</v>
      </c>
      <c r="D146" s="187">
        <v>308000</v>
      </c>
      <c r="E146" s="187">
        <v>308000</v>
      </c>
    </row>
    <row r="147" spans="2:5" ht="18" hidden="1">
      <c r="B147" s="11" t="s">
        <v>740</v>
      </c>
      <c r="C147" s="187">
        <v>338635000</v>
      </c>
      <c r="D147" s="187">
        <v>338635000</v>
      </c>
      <c r="E147" s="187">
        <v>338635000</v>
      </c>
    </row>
    <row r="148" spans="2:5" ht="18" hidden="1">
      <c r="B148" s="11" t="s">
        <v>741</v>
      </c>
      <c r="C148" s="187">
        <v>85935000</v>
      </c>
      <c r="D148" s="187">
        <v>85935000</v>
      </c>
      <c r="E148" s="187">
        <v>85935000</v>
      </c>
    </row>
    <row r="149" spans="2:5" ht="18" hidden="1">
      <c r="B149" s="11" t="s">
        <v>742</v>
      </c>
      <c r="C149" s="187">
        <v>36750000</v>
      </c>
      <c r="D149" s="187">
        <v>36750000</v>
      </c>
      <c r="E149" s="187">
        <v>36750000</v>
      </c>
    </row>
    <row r="150" spans="2:5" ht="18" hidden="1">
      <c r="B150" s="11" t="s">
        <v>743</v>
      </c>
      <c r="C150" s="187">
        <v>4027000</v>
      </c>
      <c r="D150" s="187">
        <v>4027000</v>
      </c>
      <c r="E150" s="187">
        <v>4027000</v>
      </c>
    </row>
    <row r="151" spans="2:5" ht="18" hidden="1">
      <c r="B151" s="11" t="s">
        <v>744</v>
      </c>
      <c r="C151" s="187">
        <v>307000</v>
      </c>
      <c r="D151" s="187">
        <v>307000</v>
      </c>
      <c r="E151" s="187">
        <v>307000</v>
      </c>
    </row>
    <row r="152" spans="2:5" ht="18" hidden="1">
      <c r="B152" s="11" t="s">
        <v>745</v>
      </c>
      <c r="C152" s="187">
        <v>361000</v>
      </c>
      <c r="D152" s="187">
        <v>361000</v>
      </c>
      <c r="E152" s="187">
        <v>361000</v>
      </c>
    </row>
    <row r="153" spans="2:5" ht="18" hidden="1">
      <c r="B153" s="11" t="s">
        <v>746</v>
      </c>
      <c r="C153" s="187">
        <v>420000</v>
      </c>
      <c r="D153" s="187">
        <v>420000</v>
      </c>
      <c r="E153" s="187">
        <v>420000</v>
      </c>
    </row>
    <row r="154" spans="2:5" ht="18" hidden="1">
      <c r="B154" s="11" t="s">
        <v>747</v>
      </c>
      <c r="C154" s="187">
        <v>62000</v>
      </c>
      <c r="D154" s="187">
        <v>62000</v>
      </c>
      <c r="E154" s="187">
        <v>62000</v>
      </c>
    </row>
    <row r="155" ht="18" hidden="1"/>
    <row r="156" spans="3:5" ht="18" hidden="1">
      <c r="C156" s="187">
        <f>SUM(C146:C155)</f>
        <v>466805000</v>
      </c>
      <c r="D156" s="187">
        <f>SUM(D146:D155)</f>
        <v>466805000</v>
      </c>
      <c r="E156" s="187">
        <f>SUM(E146:E155)</f>
        <v>466805000</v>
      </c>
    </row>
    <row r="157" ht="18" hidden="1"/>
  </sheetData>
  <sheetProtection/>
  <mergeCells count="5">
    <mergeCell ref="A10:E10"/>
    <mergeCell ref="A11:E11"/>
    <mergeCell ref="A12:E12"/>
    <mergeCell ref="D2:E2"/>
    <mergeCell ref="D4:E4"/>
  </mergeCells>
  <printOptions/>
  <pageMargins left="0.7874015748031497" right="0" top="0.3937007874015748" bottom="0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7"/>
  <sheetViews>
    <sheetView zoomScale="70" zoomScaleNormal="70" zoomScaleSheetLayoutView="80" zoomScalePageLayoutView="0" workbookViewId="0" topLeftCell="A537">
      <selection activeCell="K850" sqref="K850"/>
    </sheetView>
  </sheetViews>
  <sheetFormatPr defaultColWidth="9.00390625" defaultRowHeight="12.75"/>
  <cols>
    <col min="1" max="1" width="80.625" style="247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503906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9" ht="16.5">
      <c r="B1" s="13" t="s">
        <v>1019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1075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245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775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779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1059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1076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194"/>
      <c r="C9" s="8"/>
      <c r="D9" s="8"/>
      <c r="E9" s="8"/>
      <c r="F9"/>
      <c r="G9"/>
      <c r="H9"/>
      <c r="I9"/>
    </row>
    <row r="10" spans="1:9" ht="17.25">
      <c r="A10" s="801" t="s">
        <v>107</v>
      </c>
      <c r="B10" s="801"/>
      <c r="C10" s="801"/>
      <c r="D10" s="801"/>
      <c r="E10" s="801"/>
      <c r="F10" s="801"/>
      <c r="G10" s="801"/>
      <c r="H10" s="801"/>
      <c r="I10" s="801"/>
    </row>
    <row r="11" spans="1:9" ht="16.5">
      <c r="A11" s="802" t="s">
        <v>777</v>
      </c>
      <c r="B11" s="802"/>
      <c r="C11" s="802"/>
      <c r="D11" s="802"/>
      <c r="E11" s="802"/>
      <c r="F11" s="802"/>
      <c r="G11" s="802"/>
      <c r="H11" s="802"/>
      <c r="I11" s="802"/>
    </row>
    <row r="12" spans="1:9" ht="17.25">
      <c r="A12" s="803" t="s">
        <v>1074</v>
      </c>
      <c r="B12" s="803"/>
      <c r="C12" s="803"/>
      <c r="D12" s="803"/>
      <c r="E12" s="803"/>
      <c r="F12" s="803"/>
      <c r="G12" s="803"/>
      <c r="H12" s="803"/>
      <c r="I12" s="803"/>
    </row>
    <row r="13" spans="2:9" ht="15" customHeight="1" thickBot="1">
      <c r="B13" s="14"/>
      <c r="C13" s="6" t="s">
        <v>47</v>
      </c>
      <c r="D13" s="5"/>
      <c r="E13" s="5"/>
      <c r="F13" s="5"/>
      <c r="G13" s="19" t="s">
        <v>856</v>
      </c>
      <c r="H13" s="19"/>
      <c r="I13" s="19" t="s">
        <v>0</v>
      </c>
    </row>
    <row r="14" spans="1:9" ht="37.5" customHeight="1" thickBot="1">
      <c r="A14" s="83" t="s">
        <v>48</v>
      </c>
      <c r="B14" s="84"/>
      <c r="C14" s="85" t="s">
        <v>49</v>
      </c>
      <c r="D14" s="85" t="s">
        <v>50</v>
      </c>
      <c r="E14" s="85" t="s">
        <v>51</v>
      </c>
      <c r="F14" s="85" t="s">
        <v>52</v>
      </c>
      <c r="G14" s="237" t="s">
        <v>1005</v>
      </c>
      <c r="H14" s="301" t="s">
        <v>420</v>
      </c>
      <c r="I14" s="237" t="s">
        <v>460</v>
      </c>
    </row>
    <row r="15" spans="1:9" ht="24" customHeight="1" hidden="1" thickBot="1">
      <c r="A15" s="86" t="s">
        <v>233</v>
      </c>
      <c r="B15" s="87">
        <v>901</v>
      </c>
      <c r="C15" s="88"/>
      <c r="D15" s="88"/>
      <c r="E15" s="88"/>
      <c r="F15" s="88"/>
      <c r="G15" s="89">
        <f>G16+G33</f>
        <v>0</v>
      </c>
      <c r="H15" s="89">
        <f>H16+H33</f>
        <v>4228800</v>
      </c>
      <c r="I15" s="89">
        <f>I16+I33</f>
        <v>4228800</v>
      </c>
    </row>
    <row r="16" spans="1:9" ht="17.25" hidden="1" thickBot="1">
      <c r="A16" s="60" t="s">
        <v>117</v>
      </c>
      <c r="B16" s="90">
        <v>901</v>
      </c>
      <c r="C16" s="62" t="s">
        <v>25</v>
      </c>
      <c r="D16" s="62"/>
      <c r="E16" s="62"/>
      <c r="F16" s="62"/>
      <c r="G16" s="91">
        <f>G17+G26</f>
        <v>0</v>
      </c>
      <c r="H16" s="91">
        <f>H17+H26</f>
        <v>4228400</v>
      </c>
      <c r="I16" s="91">
        <f>I17+I26</f>
        <v>4228400</v>
      </c>
    </row>
    <row r="17" spans="1:9" ht="8.25" customHeight="1" hidden="1" thickBot="1">
      <c r="A17" s="45" t="s">
        <v>247</v>
      </c>
      <c r="B17" s="92">
        <v>901</v>
      </c>
      <c r="C17" s="46" t="s">
        <v>25</v>
      </c>
      <c r="D17" s="47" t="s">
        <v>34</v>
      </c>
      <c r="E17" s="47"/>
      <c r="F17" s="47"/>
      <c r="G17" s="48">
        <f aca="true" t="shared" si="0" ref="G17:I18">G18</f>
        <v>0</v>
      </c>
      <c r="H17" s="48">
        <f t="shared" si="0"/>
        <v>3186700</v>
      </c>
      <c r="I17" s="48">
        <f t="shared" si="0"/>
        <v>3186700</v>
      </c>
    </row>
    <row r="18" spans="1:9" s="128" customFormat="1" ht="51" hidden="1" thickBot="1">
      <c r="A18" s="45" t="s">
        <v>409</v>
      </c>
      <c r="B18" s="92">
        <v>901</v>
      </c>
      <c r="C18" s="46" t="s">
        <v>25</v>
      </c>
      <c r="D18" s="47" t="s">
        <v>34</v>
      </c>
      <c r="E18" s="296" t="s">
        <v>434</v>
      </c>
      <c r="F18" s="290"/>
      <c r="G18" s="48">
        <f t="shared" si="0"/>
        <v>0</v>
      </c>
      <c r="H18" s="48">
        <f t="shared" si="0"/>
        <v>3186700</v>
      </c>
      <c r="I18" s="48">
        <f t="shared" si="0"/>
        <v>3186700</v>
      </c>
    </row>
    <row r="19" spans="1:9" s="128" customFormat="1" ht="33.75" hidden="1" thickBot="1">
      <c r="A19" s="45" t="s">
        <v>372</v>
      </c>
      <c r="B19" s="92">
        <v>901</v>
      </c>
      <c r="C19" s="46" t="s">
        <v>25</v>
      </c>
      <c r="D19" s="47" t="s">
        <v>34</v>
      </c>
      <c r="E19" s="47" t="s">
        <v>435</v>
      </c>
      <c r="F19" s="290"/>
      <c r="G19" s="48">
        <f>G20+G22</f>
        <v>0</v>
      </c>
      <c r="H19" s="48">
        <f>H20+H22</f>
        <v>3186700</v>
      </c>
      <c r="I19" s="48">
        <f>I20+I22</f>
        <v>3186700</v>
      </c>
    </row>
    <row r="20" spans="1:9" s="128" customFormat="1" ht="33.75" hidden="1" thickBot="1">
      <c r="A20" s="45" t="s">
        <v>296</v>
      </c>
      <c r="B20" s="92">
        <v>901</v>
      </c>
      <c r="C20" s="46" t="s">
        <v>25</v>
      </c>
      <c r="D20" s="47" t="s">
        <v>34</v>
      </c>
      <c r="E20" s="47" t="s">
        <v>436</v>
      </c>
      <c r="F20" s="290"/>
      <c r="G20" s="48">
        <f>G21</f>
        <v>0</v>
      </c>
      <c r="H20" s="48">
        <f>H21</f>
        <v>1274600</v>
      </c>
      <c r="I20" s="48">
        <f>I21</f>
        <v>1274600</v>
      </c>
    </row>
    <row r="21" spans="1:9" s="128" customFormat="1" ht="33.75" hidden="1" thickBot="1">
      <c r="A21" s="41" t="s">
        <v>297</v>
      </c>
      <c r="B21" s="93">
        <v>901</v>
      </c>
      <c r="C21" s="42" t="s">
        <v>25</v>
      </c>
      <c r="D21" s="43" t="s">
        <v>34</v>
      </c>
      <c r="E21" s="43" t="s">
        <v>436</v>
      </c>
      <c r="F21" s="43" t="s">
        <v>298</v>
      </c>
      <c r="G21" s="68"/>
      <c r="H21" s="68">
        <f>1192600+82000</f>
        <v>1274600</v>
      </c>
      <c r="I21" s="68">
        <f>1192600+82000</f>
        <v>1274600</v>
      </c>
    </row>
    <row r="22" spans="1:9" s="128" customFormat="1" ht="17.25" hidden="1" thickBot="1">
      <c r="A22" s="45" t="s">
        <v>299</v>
      </c>
      <c r="B22" s="92">
        <v>901</v>
      </c>
      <c r="C22" s="46" t="s">
        <v>25</v>
      </c>
      <c r="D22" s="47" t="s">
        <v>34</v>
      </c>
      <c r="E22" s="47" t="s">
        <v>437</v>
      </c>
      <c r="F22" s="43"/>
      <c r="G22" s="73">
        <f>G23+G24+G25</f>
        <v>0</v>
      </c>
      <c r="H22" s="73">
        <f>H23+H24+H25</f>
        <v>1912100</v>
      </c>
      <c r="I22" s="73">
        <f>I23+I24+I25</f>
        <v>1912100</v>
      </c>
    </row>
    <row r="23" spans="1:9" s="128" customFormat="1" ht="33.75" hidden="1" thickBot="1">
      <c r="A23" s="41" t="s">
        <v>297</v>
      </c>
      <c r="B23" s="93">
        <v>901</v>
      </c>
      <c r="C23" s="42" t="s">
        <v>25</v>
      </c>
      <c r="D23" s="43" t="s">
        <v>34</v>
      </c>
      <c r="E23" s="43" t="s">
        <v>437</v>
      </c>
      <c r="F23" s="43" t="s">
        <v>298</v>
      </c>
      <c r="G23" s="68"/>
      <c r="H23" s="68">
        <f>955000+288400+10000+85500</f>
        <v>1338900</v>
      </c>
      <c r="I23" s="68">
        <f>955000+288400+10000+85500</f>
        <v>1338900</v>
      </c>
    </row>
    <row r="24" spans="1:9" s="128" customFormat="1" ht="33.75" hidden="1" thickBot="1">
      <c r="A24" s="219" t="s">
        <v>300</v>
      </c>
      <c r="B24" s="93">
        <v>901</v>
      </c>
      <c r="C24" s="42" t="s">
        <v>25</v>
      </c>
      <c r="D24" s="43" t="s">
        <v>34</v>
      </c>
      <c r="E24" s="43" t="s">
        <v>437</v>
      </c>
      <c r="F24" s="43" t="s">
        <v>301</v>
      </c>
      <c r="G24" s="68"/>
      <c r="H24" s="68">
        <v>564900</v>
      </c>
      <c r="I24" s="68">
        <v>564900</v>
      </c>
    </row>
    <row r="25" spans="1:9" s="128" customFormat="1" ht="17.25" hidden="1" thickBot="1">
      <c r="A25" s="220" t="s">
        <v>302</v>
      </c>
      <c r="B25" s="93">
        <v>901</v>
      </c>
      <c r="C25" s="42" t="s">
        <v>25</v>
      </c>
      <c r="D25" s="43" t="s">
        <v>34</v>
      </c>
      <c r="E25" s="43" t="s">
        <v>437</v>
      </c>
      <c r="F25" s="43" t="s">
        <v>303</v>
      </c>
      <c r="G25" s="68"/>
      <c r="H25" s="68">
        <v>8300</v>
      </c>
      <c r="I25" s="68">
        <v>8300</v>
      </c>
    </row>
    <row r="26" spans="1:9" ht="33.75" hidden="1" thickBot="1">
      <c r="A26" s="45" t="s">
        <v>146</v>
      </c>
      <c r="B26" s="95">
        <v>901</v>
      </c>
      <c r="C26" s="46" t="s">
        <v>25</v>
      </c>
      <c r="D26" s="46" t="s">
        <v>31</v>
      </c>
      <c r="E26" s="47"/>
      <c r="F26" s="47"/>
      <c r="G26" s="73">
        <f aca="true" t="shared" si="1" ref="G26:I27">G27</f>
        <v>0</v>
      </c>
      <c r="H26" s="73">
        <f t="shared" si="1"/>
        <v>1041700</v>
      </c>
      <c r="I26" s="73">
        <f t="shared" si="1"/>
        <v>1041700</v>
      </c>
    </row>
    <row r="27" spans="1:9" ht="36" customHeight="1" hidden="1" thickBot="1">
      <c r="A27" s="41" t="s">
        <v>409</v>
      </c>
      <c r="B27" s="93">
        <v>901</v>
      </c>
      <c r="C27" s="42" t="s">
        <v>25</v>
      </c>
      <c r="D27" s="42" t="s">
        <v>31</v>
      </c>
      <c r="E27" s="288" t="s">
        <v>434</v>
      </c>
      <c r="F27" s="43"/>
      <c r="G27" s="68">
        <f t="shared" si="1"/>
        <v>0</v>
      </c>
      <c r="H27" s="68">
        <f t="shared" si="1"/>
        <v>1041700</v>
      </c>
      <c r="I27" s="68">
        <f t="shared" si="1"/>
        <v>1041700</v>
      </c>
    </row>
    <row r="28" spans="1:9" s="284" customFormat="1" ht="33.75" hidden="1" thickBot="1">
      <c r="A28" s="45" t="s">
        <v>371</v>
      </c>
      <c r="B28" s="92">
        <v>901</v>
      </c>
      <c r="C28" s="46" t="s">
        <v>25</v>
      </c>
      <c r="D28" s="46" t="s">
        <v>31</v>
      </c>
      <c r="E28" s="72" t="s">
        <v>440</v>
      </c>
      <c r="F28" s="47"/>
      <c r="G28" s="73">
        <f>G29+G31</f>
        <v>0</v>
      </c>
      <c r="H28" s="73">
        <f>H29+H31</f>
        <v>1041700</v>
      </c>
      <c r="I28" s="73">
        <f>I29+I31</f>
        <v>1041700</v>
      </c>
    </row>
    <row r="29" spans="1:9" s="128" customFormat="1" ht="23.25" customHeight="1" hidden="1" thickBot="1">
      <c r="A29" s="41" t="s">
        <v>304</v>
      </c>
      <c r="B29" s="93">
        <v>901</v>
      </c>
      <c r="C29" s="42" t="s">
        <v>25</v>
      </c>
      <c r="D29" s="42" t="s">
        <v>31</v>
      </c>
      <c r="E29" s="53" t="s">
        <v>441</v>
      </c>
      <c r="F29" s="42"/>
      <c r="G29" s="68">
        <f>G30</f>
        <v>0</v>
      </c>
      <c r="H29" s="68">
        <f>H30</f>
        <v>667100</v>
      </c>
      <c r="I29" s="68">
        <f>I30</f>
        <v>667100</v>
      </c>
    </row>
    <row r="30" spans="1:9" s="128" customFormat="1" ht="33.75" hidden="1" thickBot="1">
      <c r="A30" s="41" t="s">
        <v>297</v>
      </c>
      <c r="B30" s="93">
        <v>901</v>
      </c>
      <c r="C30" s="42" t="s">
        <v>25</v>
      </c>
      <c r="D30" s="42" t="s">
        <v>31</v>
      </c>
      <c r="E30" s="53" t="s">
        <v>441</v>
      </c>
      <c r="F30" s="43" t="s">
        <v>298</v>
      </c>
      <c r="G30" s="68"/>
      <c r="H30" s="68">
        <f>624200+42900</f>
        <v>667100</v>
      </c>
      <c r="I30" s="68">
        <f>624200+42900</f>
        <v>667100</v>
      </c>
    </row>
    <row r="31" spans="1:9" s="128" customFormat="1" ht="17.25" hidden="1" thickBot="1">
      <c r="A31" s="41" t="s">
        <v>299</v>
      </c>
      <c r="B31" s="93">
        <v>901</v>
      </c>
      <c r="C31" s="42" t="s">
        <v>25</v>
      </c>
      <c r="D31" s="42" t="s">
        <v>31</v>
      </c>
      <c r="E31" s="53" t="s">
        <v>713</v>
      </c>
      <c r="F31" s="42"/>
      <c r="G31" s="68">
        <f>G32</f>
        <v>0</v>
      </c>
      <c r="H31" s="68">
        <f>H32</f>
        <v>374600</v>
      </c>
      <c r="I31" s="68">
        <f>I32</f>
        <v>374600</v>
      </c>
    </row>
    <row r="32" spans="1:9" s="128" customFormat="1" ht="33.75" hidden="1" thickBot="1">
      <c r="A32" s="41" t="s">
        <v>297</v>
      </c>
      <c r="B32" s="93">
        <v>901</v>
      </c>
      <c r="C32" s="42" t="s">
        <v>25</v>
      </c>
      <c r="D32" s="42" t="s">
        <v>31</v>
      </c>
      <c r="E32" s="53" t="s">
        <v>713</v>
      </c>
      <c r="F32" s="43" t="s">
        <v>298</v>
      </c>
      <c r="G32" s="68"/>
      <c r="H32" s="68">
        <f>350500+24100</f>
        <v>374600</v>
      </c>
      <c r="I32" s="68">
        <f>350500+24100</f>
        <v>374600</v>
      </c>
    </row>
    <row r="33" spans="1:9" ht="3" customHeight="1" hidden="1" thickBot="1">
      <c r="A33" s="45" t="s">
        <v>53</v>
      </c>
      <c r="B33" s="92">
        <v>901</v>
      </c>
      <c r="C33" s="47" t="s">
        <v>24</v>
      </c>
      <c r="D33" s="47"/>
      <c r="E33" s="53"/>
      <c r="F33" s="53"/>
      <c r="G33" s="149">
        <f aca="true" t="shared" si="2" ref="G33:I37">G34</f>
        <v>0</v>
      </c>
      <c r="H33" s="149">
        <f t="shared" si="2"/>
        <v>400</v>
      </c>
      <c r="I33" s="149">
        <f t="shared" si="2"/>
        <v>400</v>
      </c>
    </row>
    <row r="34" spans="1:9" ht="33.75" hidden="1" thickBot="1">
      <c r="A34" s="214" t="s">
        <v>268</v>
      </c>
      <c r="B34" s="92">
        <v>901</v>
      </c>
      <c r="C34" s="47" t="s">
        <v>24</v>
      </c>
      <c r="D34" s="47" t="s">
        <v>29</v>
      </c>
      <c r="E34" s="72"/>
      <c r="F34" s="72"/>
      <c r="G34" s="149">
        <f t="shared" si="2"/>
        <v>0</v>
      </c>
      <c r="H34" s="149">
        <f t="shared" si="2"/>
        <v>400</v>
      </c>
      <c r="I34" s="149">
        <f t="shared" si="2"/>
        <v>400</v>
      </c>
    </row>
    <row r="35" spans="1:9" s="128" customFormat="1" ht="51" hidden="1" thickBot="1">
      <c r="A35" s="332" t="s">
        <v>482</v>
      </c>
      <c r="B35" s="92">
        <v>901</v>
      </c>
      <c r="C35" s="47" t="s">
        <v>24</v>
      </c>
      <c r="D35" s="47" t="s">
        <v>29</v>
      </c>
      <c r="E35" s="348" t="s">
        <v>459</v>
      </c>
      <c r="F35" s="272"/>
      <c r="G35" s="149">
        <f t="shared" si="2"/>
        <v>0</v>
      </c>
      <c r="H35" s="149">
        <f t="shared" si="2"/>
        <v>400</v>
      </c>
      <c r="I35" s="149">
        <f t="shared" si="2"/>
        <v>400</v>
      </c>
    </row>
    <row r="36" spans="1:9" s="128" customFormat="1" ht="33.75" hidden="1" thickBot="1">
      <c r="A36" s="262" t="s">
        <v>715</v>
      </c>
      <c r="B36" s="93">
        <v>901</v>
      </c>
      <c r="C36" s="43" t="s">
        <v>24</v>
      </c>
      <c r="D36" s="43" t="s">
        <v>29</v>
      </c>
      <c r="E36" s="338" t="s">
        <v>716</v>
      </c>
      <c r="F36" s="290"/>
      <c r="G36" s="228">
        <f t="shared" si="2"/>
        <v>0</v>
      </c>
      <c r="H36" s="228">
        <f t="shared" si="2"/>
        <v>400</v>
      </c>
      <c r="I36" s="228">
        <f t="shared" si="2"/>
        <v>400</v>
      </c>
    </row>
    <row r="37" spans="1:9" s="128" customFormat="1" ht="33.75" hidden="1" thickBot="1">
      <c r="A37" s="262" t="s">
        <v>738</v>
      </c>
      <c r="B37" s="93">
        <v>901</v>
      </c>
      <c r="C37" s="43" t="s">
        <v>24</v>
      </c>
      <c r="D37" s="43" t="s">
        <v>29</v>
      </c>
      <c r="E37" s="338" t="s">
        <v>717</v>
      </c>
      <c r="F37" s="290"/>
      <c r="G37" s="228">
        <f t="shared" si="2"/>
        <v>0</v>
      </c>
      <c r="H37" s="228">
        <f t="shared" si="2"/>
        <v>400</v>
      </c>
      <c r="I37" s="228">
        <f t="shared" si="2"/>
        <v>400</v>
      </c>
    </row>
    <row r="38" spans="1:9" s="128" customFormat="1" ht="33.75" hidden="1" thickBot="1">
      <c r="A38" s="322" t="s">
        <v>300</v>
      </c>
      <c r="B38" s="93">
        <v>901</v>
      </c>
      <c r="C38" s="43" t="s">
        <v>24</v>
      </c>
      <c r="D38" s="43" t="s">
        <v>29</v>
      </c>
      <c r="E38" s="338" t="s">
        <v>717</v>
      </c>
      <c r="F38" s="290">
        <v>240</v>
      </c>
      <c r="G38" s="228"/>
      <c r="H38" s="228">
        <v>400</v>
      </c>
      <c r="I38" s="228">
        <v>400</v>
      </c>
    </row>
    <row r="39" spans="1:9" ht="33" customHeight="1" thickBot="1">
      <c r="A39" s="86" t="s">
        <v>910</v>
      </c>
      <c r="B39" s="430" t="s">
        <v>781</v>
      </c>
      <c r="C39" s="88"/>
      <c r="D39" s="88"/>
      <c r="E39" s="88"/>
      <c r="F39" s="88"/>
      <c r="G39" s="89"/>
      <c r="H39" s="89" t="e">
        <f>H40+H108+H130+H179+#REF!+H230+H241+H277</f>
        <v>#REF!</v>
      </c>
      <c r="I39" s="89" t="e">
        <f>I40+I108+I130+I179+#REF!+I230+I241+I277</f>
        <v>#REF!</v>
      </c>
    </row>
    <row r="40" spans="1:9" ht="16.5">
      <c r="A40" s="60" t="s">
        <v>117</v>
      </c>
      <c r="B40" s="94" t="s">
        <v>781</v>
      </c>
      <c r="C40" s="62" t="s">
        <v>25</v>
      </c>
      <c r="D40" s="62"/>
      <c r="E40" s="62"/>
      <c r="F40" s="62"/>
      <c r="G40" s="120">
        <f>G41+G46+G74</f>
        <v>11423180</v>
      </c>
      <c r="H40" s="120">
        <f>H41+H46+H67+H74+H79</f>
        <v>29283100</v>
      </c>
      <c r="I40" s="120">
        <f>I41+I46+I67+I74+I79</f>
        <v>29039600</v>
      </c>
    </row>
    <row r="41" spans="1:9" ht="39" customHeight="1">
      <c r="A41" s="45" t="s">
        <v>56</v>
      </c>
      <c r="B41" s="95" t="s">
        <v>781</v>
      </c>
      <c r="C41" s="46" t="s">
        <v>25</v>
      </c>
      <c r="D41" s="47" t="s">
        <v>30</v>
      </c>
      <c r="E41" s="47"/>
      <c r="F41" s="47"/>
      <c r="G41" s="73">
        <f aca="true" t="shared" si="3" ref="G41:I44">G42</f>
        <v>2532910</v>
      </c>
      <c r="H41" s="73">
        <f t="shared" si="3"/>
        <v>1553000</v>
      </c>
      <c r="I41" s="73">
        <f t="shared" si="3"/>
        <v>1553000</v>
      </c>
    </row>
    <row r="42" spans="1:9" s="1" customFormat="1" ht="60.75" customHeight="1">
      <c r="A42" s="45" t="s">
        <v>409</v>
      </c>
      <c r="B42" s="92" t="s">
        <v>781</v>
      </c>
      <c r="C42" s="46" t="s">
        <v>25</v>
      </c>
      <c r="D42" s="46" t="s">
        <v>30</v>
      </c>
      <c r="E42" s="296" t="s">
        <v>434</v>
      </c>
      <c r="F42" s="47"/>
      <c r="G42" s="73">
        <f t="shared" si="3"/>
        <v>2532910</v>
      </c>
      <c r="H42" s="73">
        <f t="shared" si="3"/>
        <v>1553000</v>
      </c>
      <c r="I42" s="73">
        <f t="shared" si="3"/>
        <v>1553000</v>
      </c>
    </row>
    <row r="43" spans="1:9" s="284" customFormat="1" ht="19.5" customHeight="1">
      <c r="A43" s="45" t="s">
        <v>373</v>
      </c>
      <c r="B43" s="92" t="s">
        <v>781</v>
      </c>
      <c r="C43" s="46" t="s">
        <v>25</v>
      </c>
      <c r="D43" s="46" t="s">
        <v>30</v>
      </c>
      <c r="E43" s="47" t="s">
        <v>432</v>
      </c>
      <c r="F43" s="47"/>
      <c r="G43" s="73">
        <f t="shared" si="3"/>
        <v>2532910</v>
      </c>
      <c r="H43" s="73">
        <f t="shared" si="3"/>
        <v>1553000</v>
      </c>
      <c r="I43" s="73">
        <f t="shared" si="3"/>
        <v>1553000</v>
      </c>
    </row>
    <row r="44" spans="1:9" s="128" customFormat="1" ht="16.5">
      <c r="A44" s="41" t="s">
        <v>138</v>
      </c>
      <c r="B44" s="93" t="s">
        <v>781</v>
      </c>
      <c r="C44" s="42" t="s">
        <v>25</v>
      </c>
      <c r="D44" s="42" t="s">
        <v>30</v>
      </c>
      <c r="E44" s="43" t="s">
        <v>433</v>
      </c>
      <c r="F44" s="43"/>
      <c r="G44" s="68">
        <f t="shared" si="3"/>
        <v>2532910</v>
      </c>
      <c r="H44" s="68">
        <f t="shared" si="3"/>
        <v>1553000</v>
      </c>
      <c r="I44" s="68">
        <f t="shared" si="3"/>
        <v>1553000</v>
      </c>
    </row>
    <row r="45" spans="1:9" s="128" customFormat="1" ht="25.5" customHeight="1">
      <c r="A45" s="41" t="s">
        <v>297</v>
      </c>
      <c r="B45" s="93" t="s">
        <v>781</v>
      </c>
      <c r="C45" s="42" t="s">
        <v>25</v>
      </c>
      <c r="D45" s="42" t="s">
        <v>30</v>
      </c>
      <c r="E45" s="43" t="s">
        <v>433</v>
      </c>
      <c r="F45" s="43" t="s">
        <v>298</v>
      </c>
      <c r="G45" s="68">
        <v>2532910</v>
      </c>
      <c r="H45" s="68">
        <f>1453000+100000</f>
        <v>1553000</v>
      </c>
      <c r="I45" s="68">
        <f>1453000+100000</f>
        <v>1553000</v>
      </c>
    </row>
    <row r="46" spans="1:9" ht="50.25">
      <c r="A46" s="45" t="s">
        <v>176</v>
      </c>
      <c r="B46" s="126" t="s">
        <v>781</v>
      </c>
      <c r="C46" s="61" t="s">
        <v>25</v>
      </c>
      <c r="D46" s="101" t="s">
        <v>28</v>
      </c>
      <c r="E46" s="101"/>
      <c r="F46" s="101"/>
      <c r="G46" s="76">
        <f>G47</f>
        <v>8740270</v>
      </c>
      <c r="H46" s="76">
        <f>H47+H57</f>
        <v>20043100</v>
      </c>
      <c r="I46" s="76">
        <f>I47+I57</f>
        <v>20043100</v>
      </c>
    </row>
    <row r="47" spans="1:9" ht="60.75" customHeight="1">
      <c r="A47" s="45" t="s">
        <v>409</v>
      </c>
      <c r="B47" s="92" t="s">
        <v>781</v>
      </c>
      <c r="C47" s="46" t="s">
        <v>25</v>
      </c>
      <c r="D47" s="46" t="s">
        <v>28</v>
      </c>
      <c r="E47" s="296" t="s">
        <v>434</v>
      </c>
      <c r="F47" s="43"/>
      <c r="G47" s="73">
        <f aca="true" t="shared" si="4" ref="G47:I48">G48</f>
        <v>8740270</v>
      </c>
      <c r="H47" s="73">
        <f t="shared" si="4"/>
        <v>19005100</v>
      </c>
      <c r="I47" s="73">
        <f t="shared" si="4"/>
        <v>19005100</v>
      </c>
    </row>
    <row r="48" spans="1:9" s="1" customFormat="1" ht="20.25" customHeight="1">
      <c r="A48" s="45" t="s">
        <v>374</v>
      </c>
      <c r="B48" s="92" t="s">
        <v>781</v>
      </c>
      <c r="C48" s="46" t="s">
        <v>25</v>
      </c>
      <c r="D48" s="46" t="s">
        <v>28</v>
      </c>
      <c r="E48" s="72" t="s">
        <v>438</v>
      </c>
      <c r="F48" s="47"/>
      <c r="G48" s="149">
        <f>G49+G53+G54+G72</f>
        <v>8740270</v>
      </c>
      <c r="H48" s="149">
        <f t="shared" si="4"/>
        <v>19005100</v>
      </c>
      <c r="I48" s="149">
        <f t="shared" si="4"/>
        <v>19005100</v>
      </c>
    </row>
    <row r="49" spans="1:9" s="128" customFormat="1" ht="16.5">
      <c r="A49" s="41" t="s">
        <v>299</v>
      </c>
      <c r="B49" s="93" t="s">
        <v>781</v>
      </c>
      <c r="C49" s="42" t="s">
        <v>25</v>
      </c>
      <c r="D49" s="42" t="s">
        <v>28</v>
      </c>
      <c r="E49" s="53" t="s">
        <v>439</v>
      </c>
      <c r="F49" s="43"/>
      <c r="G49" s="68">
        <f>G50+G51+G55+G56</f>
        <v>8719147</v>
      </c>
      <c r="H49" s="68">
        <f>H50+H51+H55+H56</f>
        <v>19005100</v>
      </c>
      <c r="I49" s="68">
        <f>I50+I51+I55+I56</f>
        <v>19005100</v>
      </c>
    </row>
    <row r="50" spans="1:9" s="128" customFormat="1" ht="21.75" customHeight="1">
      <c r="A50" s="41" t="s">
        <v>297</v>
      </c>
      <c r="B50" s="93" t="s">
        <v>781</v>
      </c>
      <c r="C50" s="42" t="s">
        <v>25</v>
      </c>
      <c r="D50" s="42" t="s">
        <v>28</v>
      </c>
      <c r="E50" s="53" t="s">
        <v>439</v>
      </c>
      <c r="F50" s="43" t="s">
        <v>298</v>
      </c>
      <c r="G50" s="622">
        <v>5068820</v>
      </c>
      <c r="H50" s="68">
        <f>9884200+2985000+51200+885100</f>
        <v>13805500</v>
      </c>
      <c r="I50" s="68">
        <f>9884200+2985000+51200+885100</f>
        <v>13805500</v>
      </c>
    </row>
    <row r="51" spans="1:10" s="128" customFormat="1" ht="33" customHeight="1">
      <c r="A51" s="219" t="s">
        <v>300</v>
      </c>
      <c r="B51" s="93" t="s">
        <v>781</v>
      </c>
      <c r="C51" s="42" t="s">
        <v>25</v>
      </c>
      <c r="D51" s="42" t="s">
        <v>28</v>
      </c>
      <c r="E51" s="53" t="s">
        <v>439</v>
      </c>
      <c r="F51" s="43" t="s">
        <v>301</v>
      </c>
      <c r="G51" s="622">
        <v>2889327</v>
      </c>
      <c r="H51" s="68">
        <v>5116600</v>
      </c>
      <c r="I51" s="68">
        <v>5116600</v>
      </c>
      <c r="J51" s="636"/>
    </row>
    <row r="52" spans="1:10" s="128" customFormat="1" ht="43.5" customHeight="1">
      <c r="A52" s="737" t="s">
        <v>1024</v>
      </c>
      <c r="B52" s="708" t="s">
        <v>781</v>
      </c>
      <c r="C52" s="152" t="s">
        <v>25</v>
      </c>
      <c r="D52" s="152" t="s">
        <v>28</v>
      </c>
      <c r="E52" s="623" t="s">
        <v>438</v>
      </c>
      <c r="F52" s="623"/>
      <c r="G52" s="622">
        <f>G53+G54</f>
        <v>20123</v>
      </c>
      <c r="H52" s="68"/>
      <c r="I52" s="68"/>
      <c r="J52" s="636"/>
    </row>
    <row r="53" spans="1:10" s="128" customFormat="1" ht="39" customHeight="1">
      <c r="A53" s="737" t="s">
        <v>300</v>
      </c>
      <c r="B53" s="708" t="s">
        <v>781</v>
      </c>
      <c r="C53" s="152" t="s">
        <v>25</v>
      </c>
      <c r="D53" s="152" t="s">
        <v>28</v>
      </c>
      <c r="E53" s="623" t="s">
        <v>1017</v>
      </c>
      <c r="F53" s="623" t="s">
        <v>301</v>
      </c>
      <c r="G53" s="622">
        <v>19923</v>
      </c>
      <c r="H53" s="68"/>
      <c r="I53" s="68"/>
      <c r="J53" s="636"/>
    </row>
    <row r="54" spans="1:10" s="128" customFormat="1" ht="30" customHeight="1">
      <c r="A54" s="737" t="s">
        <v>300</v>
      </c>
      <c r="B54" s="708" t="s">
        <v>781</v>
      </c>
      <c r="C54" s="152" t="s">
        <v>25</v>
      </c>
      <c r="D54" s="152" t="s">
        <v>28</v>
      </c>
      <c r="E54" s="623" t="s">
        <v>1018</v>
      </c>
      <c r="F54" s="623" t="s">
        <v>301</v>
      </c>
      <c r="G54" s="622">
        <v>200</v>
      </c>
      <c r="H54" s="68"/>
      <c r="I54" s="68"/>
      <c r="J54" s="636"/>
    </row>
    <row r="55" spans="1:9" s="128" customFormat="1" ht="24.75" customHeight="1">
      <c r="A55" s="220" t="s">
        <v>399</v>
      </c>
      <c r="B55" s="93" t="s">
        <v>781</v>
      </c>
      <c r="C55" s="42" t="s">
        <v>25</v>
      </c>
      <c r="D55" s="42" t="s">
        <v>28</v>
      </c>
      <c r="E55" s="53" t="s">
        <v>439</v>
      </c>
      <c r="F55" s="43" t="s">
        <v>398</v>
      </c>
      <c r="G55" s="622">
        <v>70000</v>
      </c>
      <c r="H55" s="68"/>
      <c r="I55" s="68"/>
    </row>
    <row r="56" spans="1:9" s="128" customFormat="1" ht="21" customHeight="1">
      <c r="A56" s="220" t="s">
        <v>302</v>
      </c>
      <c r="B56" s="93" t="s">
        <v>781</v>
      </c>
      <c r="C56" s="42" t="s">
        <v>25</v>
      </c>
      <c r="D56" s="42" t="s">
        <v>28</v>
      </c>
      <c r="E56" s="53" t="s">
        <v>439</v>
      </c>
      <c r="F56" s="43" t="s">
        <v>303</v>
      </c>
      <c r="G56" s="622">
        <v>691000</v>
      </c>
      <c r="H56" s="68">
        <v>83000</v>
      </c>
      <c r="I56" s="68">
        <v>83000</v>
      </c>
    </row>
    <row r="57" spans="1:9" s="128" customFormat="1" ht="14.25" customHeight="1" hidden="1">
      <c r="A57" s="310" t="s">
        <v>482</v>
      </c>
      <c r="B57" s="92" t="s">
        <v>781</v>
      </c>
      <c r="C57" s="46" t="s">
        <v>25</v>
      </c>
      <c r="D57" s="46" t="s">
        <v>28</v>
      </c>
      <c r="E57" s="289" t="s">
        <v>459</v>
      </c>
      <c r="F57" s="269"/>
      <c r="G57" s="149">
        <f>G58</f>
        <v>0</v>
      </c>
      <c r="H57" s="149">
        <f>H58</f>
        <v>1038000</v>
      </c>
      <c r="I57" s="149">
        <f>I58</f>
        <v>1038000</v>
      </c>
    </row>
    <row r="58" spans="1:9" s="128" customFormat="1" ht="9.75" customHeight="1" hidden="1">
      <c r="A58" s="261" t="s">
        <v>729</v>
      </c>
      <c r="B58" s="93" t="s">
        <v>781</v>
      </c>
      <c r="C58" s="42" t="s">
        <v>25</v>
      </c>
      <c r="D58" s="42" t="s">
        <v>28</v>
      </c>
      <c r="E58" s="288" t="s">
        <v>570</v>
      </c>
      <c r="F58" s="290"/>
      <c r="G58" s="68">
        <f>G59+G61+G63+G65</f>
        <v>0</v>
      </c>
      <c r="H58" s="68">
        <f>H59+H61+H63+H65</f>
        <v>1038000</v>
      </c>
      <c r="I58" s="68">
        <f>I59+I61+I63+I65</f>
        <v>1038000</v>
      </c>
    </row>
    <row r="59" spans="1:9" s="128" customFormat="1" ht="13.5" customHeight="1" hidden="1">
      <c r="A59" s="261" t="s">
        <v>567</v>
      </c>
      <c r="B59" s="93" t="s">
        <v>781</v>
      </c>
      <c r="C59" s="42" t="s">
        <v>25</v>
      </c>
      <c r="D59" s="42" t="s">
        <v>28</v>
      </c>
      <c r="E59" s="288" t="s">
        <v>571</v>
      </c>
      <c r="F59" s="290"/>
      <c r="G59" s="68">
        <f>G60</f>
        <v>0</v>
      </c>
      <c r="H59" s="68">
        <f>H60</f>
        <v>308000</v>
      </c>
      <c r="I59" s="68">
        <f>I60</f>
        <v>308000</v>
      </c>
    </row>
    <row r="60" spans="1:9" s="128" customFormat="1" ht="14.25" customHeight="1" hidden="1">
      <c r="A60" s="105" t="s">
        <v>297</v>
      </c>
      <c r="B60" s="93" t="s">
        <v>781</v>
      </c>
      <c r="C60" s="42" t="s">
        <v>25</v>
      </c>
      <c r="D60" s="42" t="s">
        <v>28</v>
      </c>
      <c r="E60" s="288" t="s">
        <v>571</v>
      </c>
      <c r="F60" s="290">
        <v>120</v>
      </c>
      <c r="G60" s="68"/>
      <c r="H60" s="68">
        <v>308000</v>
      </c>
      <c r="I60" s="68">
        <v>308000</v>
      </c>
    </row>
    <row r="61" spans="1:9" s="128" customFormat="1" ht="8.25" customHeight="1" hidden="1">
      <c r="A61" s="261" t="s">
        <v>569</v>
      </c>
      <c r="B61" s="93" t="s">
        <v>781</v>
      </c>
      <c r="C61" s="42" t="s">
        <v>25</v>
      </c>
      <c r="D61" s="42" t="s">
        <v>28</v>
      </c>
      <c r="E61" s="288" t="s">
        <v>574</v>
      </c>
      <c r="F61" s="290"/>
      <c r="G61" s="68">
        <f>G62</f>
        <v>0</v>
      </c>
      <c r="H61" s="68">
        <f>H62</f>
        <v>307000</v>
      </c>
      <c r="I61" s="68">
        <f>I62</f>
        <v>307000</v>
      </c>
    </row>
    <row r="62" spans="1:9" s="128" customFormat="1" ht="15.75" customHeight="1" hidden="1">
      <c r="A62" s="105" t="s">
        <v>297</v>
      </c>
      <c r="B62" s="93" t="s">
        <v>781</v>
      </c>
      <c r="C62" s="42" t="s">
        <v>25</v>
      </c>
      <c r="D62" s="42" t="s">
        <v>28</v>
      </c>
      <c r="E62" s="288" t="s">
        <v>574</v>
      </c>
      <c r="F62" s="290">
        <v>120</v>
      </c>
      <c r="G62" s="68"/>
      <c r="H62" s="68">
        <v>307000</v>
      </c>
      <c r="I62" s="68">
        <v>307000</v>
      </c>
    </row>
    <row r="63" spans="1:9" s="128" customFormat="1" ht="15.75" customHeight="1" hidden="1">
      <c r="A63" s="261" t="s">
        <v>568</v>
      </c>
      <c r="B63" s="93" t="s">
        <v>781</v>
      </c>
      <c r="C63" s="42" t="s">
        <v>25</v>
      </c>
      <c r="D63" s="42" t="s">
        <v>28</v>
      </c>
      <c r="E63" s="288" t="s">
        <v>572</v>
      </c>
      <c r="F63" s="290"/>
      <c r="G63" s="68">
        <f>G64</f>
        <v>0</v>
      </c>
      <c r="H63" s="68">
        <f>H64</f>
        <v>361000</v>
      </c>
      <c r="I63" s="68">
        <f>I64</f>
        <v>361000</v>
      </c>
    </row>
    <row r="64" spans="1:9" s="128" customFormat="1" ht="12" customHeight="1" hidden="1">
      <c r="A64" s="105" t="s">
        <v>297</v>
      </c>
      <c r="B64" s="93" t="s">
        <v>781</v>
      </c>
      <c r="C64" s="42" t="s">
        <v>25</v>
      </c>
      <c r="D64" s="42" t="s">
        <v>28</v>
      </c>
      <c r="E64" s="288" t="s">
        <v>572</v>
      </c>
      <c r="F64" s="290">
        <v>120</v>
      </c>
      <c r="G64" s="68"/>
      <c r="H64" s="68">
        <v>361000</v>
      </c>
      <c r="I64" s="68">
        <v>361000</v>
      </c>
    </row>
    <row r="65" spans="1:9" s="128" customFormat="1" ht="12" customHeight="1" hidden="1">
      <c r="A65" s="261" t="s">
        <v>417</v>
      </c>
      <c r="B65" s="93" t="s">
        <v>781</v>
      </c>
      <c r="C65" s="42" t="s">
        <v>25</v>
      </c>
      <c r="D65" s="42" t="s">
        <v>28</v>
      </c>
      <c r="E65" s="288" t="s">
        <v>573</v>
      </c>
      <c r="F65" s="290"/>
      <c r="G65" s="68">
        <f>G66</f>
        <v>0</v>
      </c>
      <c r="H65" s="68">
        <f>H66</f>
        <v>62000</v>
      </c>
      <c r="I65" s="68">
        <f>I66</f>
        <v>62000</v>
      </c>
    </row>
    <row r="66" spans="1:9" s="128" customFormat="1" ht="17.25" customHeight="1" hidden="1">
      <c r="A66" s="105" t="s">
        <v>300</v>
      </c>
      <c r="B66" s="93" t="s">
        <v>781</v>
      </c>
      <c r="C66" s="42" t="s">
        <v>25</v>
      </c>
      <c r="D66" s="42" t="s">
        <v>28</v>
      </c>
      <c r="E66" s="288" t="s">
        <v>573</v>
      </c>
      <c r="F66" s="290">
        <v>240</v>
      </c>
      <c r="G66" s="68"/>
      <c r="H66" s="68">
        <v>62000</v>
      </c>
      <c r="I66" s="68">
        <v>62000</v>
      </c>
    </row>
    <row r="67" spans="1:9" ht="15" customHeight="1" hidden="1">
      <c r="A67" s="311" t="s">
        <v>77</v>
      </c>
      <c r="B67" s="92" t="s">
        <v>781</v>
      </c>
      <c r="C67" s="46" t="s">
        <v>25</v>
      </c>
      <c r="D67" s="46" t="s">
        <v>24</v>
      </c>
      <c r="E67" s="47"/>
      <c r="F67" s="47"/>
      <c r="G67" s="73">
        <f aca="true" t="shared" si="5" ref="G67:I68">G68</f>
        <v>0</v>
      </c>
      <c r="H67" s="73">
        <f t="shared" si="5"/>
        <v>300000</v>
      </c>
      <c r="I67" s="73">
        <f t="shared" si="5"/>
        <v>0</v>
      </c>
    </row>
    <row r="68" spans="1:9" s="1" customFormat="1" ht="18" customHeight="1" hidden="1">
      <c r="A68" s="45" t="s">
        <v>409</v>
      </c>
      <c r="B68" s="92" t="s">
        <v>781</v>
      </c>
      <c r="C68" s="46" t="s">
        <v>25</v>
      </c>
      <c r="D68" s="46" t="s">
        <v>24</v>
      </c>
      <c r="E68" s="296" t="s">
        <v>434</v>
      </c>
      <c r="F68" s="47"/>
      <c r="G68" s="73">
        <f t="shared" si="5"/>
        <v>0</v>
      </c>
      <c r="H68" s="73">
        <f t="shared" si="5"/>
        <v>300000</v>
      </c>
      <c r="I68" s="73">
        <f t="shared" si="5"/>
        <v>0</v>
      </c>
    </row>
    <row r="69" spans="1:9" s="284" customFormat="1" ht="21" customHeight="1" hidden="1">
      <c r="A69" s="45" t="s">
        <v>410</v>
      </c>
      <c r="B69" s="92" t="s">
        <v>781</v>
      </c>
      <c r="C69" s="46" t="s">
        <v>25</v>
      </c>
      <c r="D69" s="46" t="s">
        <v>24</v>
      </c>
      <c r="E69" s="72" t="s">
        <v>442</v>
      </c>
      <c r="F69" s="292"/>
      <c r="G69" s="73"/>
      <c r="H69" s="73">
        <f>H70+H72</f>
        <v>300000</v>
      </c>
      <c r="I69" s="73">
        <f>I70+I72</f>
        <v>0</v>
      </c>
    </row>
    <row r="70" spans="1:9" s="128" customFormat="1" ht="20.25" customHeight="1" hidden="1">
      <c r="A70" s="41" t="s">
        <v>416</v>
      </c>
      <c r="B70" s="93" t="s">
        <v>781</v>
      </c>
      <c r="C70" s="42" t="s">
        <v>25</v>
      </c>
      <c r="D70" s="42" t="s">
        <v>24</v>
      </c>
      <c r="E70" s="53" t="s">
        <v>443</v>
      </c>
      <c r="F70" s="290"/>
      <c r="G70" s="68"/>
      <c r="H70" s="68">
        <f>H71</f>
        <v>300000</v>
      </c>
      <c r="I70" s="68">
        <f>I71</f>
        <v>0</v>
      </c>
    </row>
    <row r="71" spans="1:9" s="128" customFormat="1" ht="18" customHeight="1" hidden="1">
      <c r="A71" s="219" t="s">
        <v>300</v>
      </c>
      <c r="B71" s="93" t="s">
        <v>781</v>
      </c>
      <c r="C71" s="42" t="s">
        <v>25</v>
      </c>
      <c r="D71" s="42"/>
      <c r="E71" s="53"/>
      <c r="F71" s="43"/>
      <c r="G71" s="68"/>
      <c r="H71" s="68">
        <v>300000</v>
      </c>
      <c r="I71" s="68">
        <v>0</v>
      </c>
    </row>
    <row r="72" spans="1:9" s="128" customFormat="1" ht="61.5" customHeight="1">
      <c r="A72" s="730" t="s">
        <v>417</v>
      </c>
      <c r="B72" s="93" t="s">
        <v>781</v>
      </c>
      <c r="C72" s="42" t="s">
        <v>25</v>
      </c>
      <c r="D72" s="42" t="s">
        <v>28</v>
      </c>
      <c r="E72" s="53" t="s">
        <v>962</v>
      </c>
      <c r="F72" s="43"/>
      <c r="G72" s="68">
        <f>G73</f>
        <v>1000</v>
      </c>
      <c r="H72" s="68">
        <f>H73</f>
        <v>0</v>
      </c>
      <c r="I72" s="68">
        <f>I73</f>
        <v>0</v>
      </c>
    </row>
    <row r="73" spans="1:9" s="128" customFormat="1" ht="33.75" customHeight="1">
      <c r="A73" s="219" t="s">
        <v>300</v>
      </c>
      <c r="B73" s="93" t="s">
        <v>781</v>
      </c>
      <c r="C73" s="42" t="s">
        <v>25</v>
      </c>
      <c r="D73" s="42" t="s">
        <v>28</v>
      </c>
      <c r="E73" s="53" t="s">
        <v>962</v>
      </c>
      <c r="F73" s="43" t="s">
        <v>301</v>
      </c>
      <c r="G73" s="68">
        <v>1000</v>
      </c>
      <c r="H73" s="68">
        <v>0</v>
      </c>
      <c r="I73" s="68">
        <v>0</v>
      </c>
    </row>
    <row r="74" spans="1:9" s="192" customFormat="1" ht="17.25">
      <c r="A74" s="191" t="s">
        <v>241</v>
      </c>
      <c r="B74" s="92" t="s">
        <v>781</v>
      </c>
      <c r="C74" s="293" t="s">
        <v>25</v>
      </c>
      <c r="D74" s="293" t="s">
        <v>33</v>
      </c>
      <c r="E74" s="293"/>
      <c r="F74" s="293"/>
      <c r="G74" s="149">
        <f aca="true" t="shared" si="6" ref="G74:I77">G75</f>
        <v>150000</v>
      </c>
      <c r="H74" s="149">
        <f t="shared" si="6"/>
        <v>300000</v>
      </c>
      <c r="I74" s="149">
        <f t="shared" si="6"/>
        <v>300000</v>
      </c>
    </row>
    <row r="75" spans="1:9" s="128" customFormat="1" ht="49.5" customHeight="1">
      <c r="A75" s="310" t="s">
        <v>941</v>
      </c>
      <c r="B75" s="92" t="s">
        <v>781</v>
      </c>
      <c r="C75" s="293" t="s">
        <v>25</v>
      </c>
      <c r="D75" s="293" t="s">
        <v>33</v>
      </c>
      <c r="E75" s="457" t="s">
        <v>790</v>
      </c>
      <c r="F75" s="269"/>
      <c r="G75" s="149">
        <f t="shared" si="6"/>
        <v>150000</v>
      </c>
      <c r="H75" s="149">
        <f t="shared" si="6"/>
        <v>300000</v>
      </c>
      <c r="I75" s="149">
        <f t="shared" si="6"/>
        <v>300000</v>
      </c>
    </row>
    <row r="76" spans="1:9" s="128" customFormat="1" ht="18">
      <c r="A76" s="261" t="s">
        <v>542</v>
      </c>
      <c r="B76" s="93" t="s">
        <v>781</v>
      </c>
      <c r="C76" s="294" t="s">
        <v>25</v>
      </c>
      <c r="D76" s="294" t="s">
        <v>33</v>
      </c>
      <c r="E76" s="341" t="s">
        <v>791</v>
      </c>
      <c r="F76" s="290"/>
      <c r="G76" s="68">
        <f t="shared" si="6"/>
        <v>150000</v>
      </c>
      <c r="H76" s="68">
        <f t="shared" si="6"/>
        <v>300000</v>
      </c>
      <c r="I76" s="68">
        <f t="shared" si="6"/>
        <v>300000</v>
      </c>
    </row>
    <row r="77" spans="1:9" s="128" customFormat="1" ht="19.5" customHeight="1">
      <c r="A77" s="261" t="s">
        <v>242</v>
      </c>
      <c r="B77" s="93" t="s">
        <v>781</v>
      </c>
      <c r="C77" s="294" t="s">
        <v>25</v>
      </c>
      <c r="D77" s="294" t="s">
        <v>33</v>
      </c>
      <c r="E77" s="341" t="s">
        <v>792</v>
      </c>
      <c r="F77" s="290"/>
      <c r="G77" s="68">
        <f t="shared" si="6"/>
        <v>150000</v>
      </c>
      <c r="H77" s="68">
        <f t="shared" si="6"/>
        <v>300000</v>
      </c>
      <c r="I77" s="68">
        <f t="shared" si="6"/>
        <v>300000</v>
      </c>
    </row>
    <row r="78" spans="1:9" s="128" customFormat="1" ht="18.75" customHeight="1">
      <c r="A78" s="220" t="s">
        <v>306</v>
      </c>
      <c r="B78" s="93" t="s">
        <v>781</v>
      </c>
      <c r="C78" s="294" t="s">
        <v>25</v>
      </c>
      <c r="D78" s="294" t="s">
        <v>33</v>
      </c>
      <c r="E78" s="341" t="s">
        <v>792</v>
      </c>
      <c r="F78" s="290">
        <v>870</v>
      </c>
      <c r="G78" s="68">
        <v>150000</v>
      </c>
      <c r="H78" s="68">
        <v>300000</v>
      </c>
      <c r="I78" s="68">
        <v>300000</v>
      </c>
    </row>
    <row r="79" spans="1:9" ht="0.75" customHeight="1" hidden="1">
      <c r="A79" s="45" t="s">
        <v>118</v>
      </c>
      <c r="B79" s="92" t="s">
        <v>781</v>
      </c>
      <c r="C79" s="46" t="s">
        <v>25</v>
      </c>
      <c r="D79" s="46" t="s">
        <v>35</v>
      </c>
      <c r="E79" s="72"/>
      <c r="F79" s="47"/>
      <c r="G79" s="73">
        <f>G80+G85+G95+G90+G101</f>
        <v>0</v>
      </c>
      <c r="H79" s="73">
        <f>H80+H85+H95+H90+H101</f>
        <v>7087000</v>
      </c>
      <c r="I79" s="73">
        <f>I80+I85+I95+I90+I101</f>
        <v>7143500</v>
      </c>
    </row>
    <row r="80" spans="1:9" s="128" customFormat="1" ht="51.75" customHeight="1" hidden="1">
      <c r="A80" s="108" t="s">
        <v>475</v>
      </c>
      <c r="B80" s="92" t="s">
        <v>781</v>
      </c>
      <c r="C80" s="46" t="s">
        <v>25</v>
      </c>
      <c r="D80" s="46" t="s">
        <v>35</v>
      </c>
      <c r="E80" s="289" t="s">
        <v>453</v>
      </c>
      <c r="F80" s="269"/>
      <c r="G80" s="149">
        <f aca="true" t="shared" si="7" ref="G80:I81">G81</f>
        <v>0</v>
      </c>
      <c r="H80" s="149">
        <f t="shared" si="7"/>
        <v>1162100</v>
      </c>
      <c r="I80" s="149">
        <f t="shared" si="7"/>
        <v>1162100</v>
      </c>
    </row>
    <row r="81" spans="1:9" s="128" customFormat="1" ht="16.5" hidden="1">
      <c r="A81" s="105" t="s">
        <v>542</v>
      </c>
      <c r="B81" s="93" t="s">
        <v>781</v>
      </c>
      <c r="C81" s="294" t="s">
        <v>25</v>
      </c>
      <c r="D81" s="294" t="s">
        <v>35</v>
      </c>
      <c r="E81" s="43" t="s">
        <v>543</v>
      </c>
      <c r="F81" s="269"/>
      <c r="G81" s="228">
        <f t="shared" si="7"/>
        <v>0</v>
      </c>
      <c r="H81" s="228">
        <f t="shared" si="7"/>
        <v>1162100</v>
      </c>
      <c r="I81" s="228">
        <f t="shared" si="7"/>
        <v>1162100</v>
      </c>
    </row>
    <row r="82" spans="1:9" s="128" customFormat="1" ht="33" hidden="1">
      <c r="A82" s="105" t="s">
        <v>307</v>
      </c>
      <c r="B82" s="93" t="s">
        <v>781</v>
      </c>
      <c r="C82" s="294" t="s">
        <v>25</v>
      </c>
      <c r="D82" s="294" t="s">
        <v>35</v>
      </c>
      <c r="E82" s="43" t="s">
        <v>544</v>
      </c>
      <c r="F82" s="269"/>
      <c r="G82" s="228">
        <f>G83+G84</f>
        <v>0</v>
      </c>
      <c r="H82" s="228">
        <f>H83+H84</f>
        <v>1162100</v>
      </c>
      <c r="I82" s="228">
        <f>I83+I84</f>
        <v>1162100</v>
      </c>
    </row>
    <row r="83" spans="1:9" s="128" customFormat="1" ht="33" hidden="1">
      <c r="A83" s="105" t="s">
        <v>297</v>
      </c>
      <c r="B83" s="93" t="s">
        <v>781</v>
      </c>
      <c r="C83" s="294" t="s">
        <v>25</v>
      </c>
      <c r="D83" s="294" t="s">
        <v>35</v>
      </c>
      <c r="E83" s="43" t="s">
        <v>544</v>
      </c>
      <c r="F83" s="269">
        <v>120</v>
      </c>
      <c r="G83" s="228"/>
      <c r="H83" s="228">
        <f>831500+251100+74500</f>
        <v>1157100</v>
      </c>
      <c r="I83" s="228">
        <f>831500+251100+74500</f>
        <v>1157100</v>
      </c>
    </row>
    <row r="84" spans="1:9" s="128" customFormat="1" ht="33" hidden="1">
      <c r="A84" s="105" t="s">
        <v>300</v>
      </c>
      <c r="B84" s="93" t="s">
        <v>781</v>
      </c>
      <c r="C84" s="294" t="s">
        <v>25</v>
      </c>
      <c r="D84" s="294" t="s">
        <v>35</v>
      </c>
      <c r="E84" s="43" t="s">
        <v>544</v>
      </c>
      <c r="F84" s="269">
        <v>240</v>
      </c>
      <c r="G84" s="228"/>
      <c r="H84" s="228">
        <v>5000</v>
      </c>
      <c r="I84" s="228">
        <v>5000</v>
      </c>
    </row>
    <row r="85" spans="1:9" s="128" customFormat="1" ht="33" hidden="1">
      <c r="A85" s="108" t="s">
        <v>309</v>
      </c>
      <c r="B85" s="92" t="s">
        <v>781</v>
      </c>
      <c r="C85" s="46" t="s">
        <v>25</v>
      </c>
      <c r="D85" s="46" t="s">
        <v>35</v>
      </c>
      <c r="E85" s="345" t="s">
        <v>444</v>
      </c>
      <c r="F85" s="269"/>
      <c r="G85" s="149">
        <f aca="true" t="shared" si="8" ref="G85:I88">G86</f>
        <v>0</v>
      </c>
      <c r="H85" s="149">
        <f t="shared" si="8"/>
        <v>208200</v>
      </c>
      <c r="I85" s="149">
        <f t="shared" si="8"/>
        <v>346700</v>
      </c>
    </row>
    <row r="86" spans="1:9" s="284" customFormat="1" ht="16.5" hidden="1">
      <c r="A86" s="310" t="s">
        <v>476</v>
      </c>
      <c r="B86" s="92" t="s">
        <v>781</v>
      </c>
      <c r="C86" s="46" t="s">
        <v>25</v>
      </c>
      <c r="D86" s="46" t="s">
        <v>35</v>
      </c>
      <c r="E86" s="47" t="s">
        <v>497</v>
      </c>
      <c r="F86" s="295"/>
      <c r="G86" s="149">
        <f t="shared" si="8"/>
        <v>0</v>
      </c>
      <c r="H86" s="149">
        <f t="shared" si="8"/>
        <v>208200</v>
      </c>
      <c r="I86" s="149">
        <f t="shared" si="8"/>
        <v>346700</v>
      </c>
    </row>
    <row r="87" spans="1:9" s="128" customFormat="1" ht="16.5" hidden="1">
      <c r="A87" s="260" t="s">
        <v>627</v>
      </c>
      <c r="B87" s="93" t="s">
        <v>781</v>
      </c>
      <c r="C87" s="294" t="s">
        <v>25</v>
      </c>
      <c r="D87" s="294" t="s">
        <v>35</v>
      </c>
      <c r="E87" s="43" t="s">
        <v>628</v>
      </c>
      <c r="F87" s="269"/>
      <c r="G87" s="228">
        <f t="shared" si="8"/>
        <v>0</v>
      </c>
      <c r="H87" s="228">
        <f t="shared" si="8"/>
        <v>208200</v>
      </c>
      <c r="I87" s="228">
        <f t="shared" si="8"/>
        <v>346700</v>
      </c>
    </row>
    <row r="88" spans="1:9" s="128" customFormat="1" ht="33" hidden="1">
      <c r="A88" s="102" t="s">
        <v>311</v>
      </c>
      <c r="B88" s="93" t="s">
        <v>781</v>
      </c>
      <c r="C88" s="294" t="s">
        <v>25</v>
      </c>
      <c r="D88" s="294" t="s">
        <v>35</v>
      </c>
      <c r="E88" s="43" t="s">
        <v>629</v>
      </c>
      <c r="F88" s="269"/>
      <c r="G88" s="228">
        <f t="shared" si="8"/>
        <v>0</v>
      </c>
      <c r="H88" s="228">
        <f t="shared" si="8"/>
        <v>208200</v>
      </c>
      <c r="I88" s="228">
        <f t="shared" si="8"/>
        <v>346700</v>
      </c>
    </row>
    <row r="89" spans="1:9" s="128" customFormat="1" ht="33" hidden="1">
      <c r="A89" s="105" t="s">
        <v>300</v>
      </c>
      <c r="B89" s="93" t="s">
        <v>781</v>
      </c>
      <c r="C89" s="294" t="s">
        <v>25</v>
      </c>
      <c r="D89" s="294" t="s">
        <v>35</v>
      </c>
      <c r="E89" s="43" t="s">
        <v>629</v>
      </c>
      <c r="F89" s="269">
        <v>240</v>
      </c>
      <c r="G89" s="228"/>
      <c r="H89" s="228">
        <v>208200</v>
      </c>
      <c r="I89" s="228">
        <v>346700</v>
      </c>
    </row>
    <row r="90" spans="1:9" s="128" customFormat="1" ht="50.25" hidden="1">
      <c r="A90" s="108" t="s">
        <v>312</v>
      </c>
      <c r="B90" s="95" t="s">
        <v>781</v>
      </c>
      <c r="C90" s="61" t="s">
        <v>25</v>
      </c>
      <c r="D90" s="61" t="s">
        <v>35</v>
      </c>
      <c r="E90" s="289" t="s">
        <v>445</v>
      </c>
      <c r="F90" s="269"/>
      <c r="G90" s="149">
        <f>G91</f>
        <v>0</v>
      </c>
      <c r="H90" s="149">
        <f aca="true" t="shared" si="9" ref="H90:I93">H91</f>
        <v>315000</v>
      </c>
      <c r="I90" s="149">
        <f t="shared" si="9"/>
        <v>233000</v>
      </c>
    </row>
    <row r="91" spans="1:9" s="284" customFormat="1" ht="33" hidden="1">
      <c r="A91" s="108" t="s">
        <v>318</v>
      </c>
      <c r="B91" s="92" t="s">
        <v>781</v>
      </c>
      <c r="C91" s="46" t="s">
        <v>25</v>
      </c>
      <c r="D91" s="47" t="s">
        <v>35</v>
      </c>
      <c r="E91" s="47" t="s">
        <v>446</v>
      </c>
      <c r="F91" s="295"/>
      <c r="G91" s="149">
        <f>G92</f>
        <v>0</v>
      </c>
      <c r="H91" s="149">
        <f t="shared" si="9"/>
        <v>315000</v>
      </c>
      <c r="I91" s="149">
        <f t="shared" si="9"/>
        <v>233000</v>
      </c>
    </row>
    <row r="92" spans="1:9" s="128" customFormat="1" ht="16.5" hidden="1">
      <c r="A92" s="105" t="s">
        <v>686</v>
      </c>
      <c r="B92" s="93" t="s">
        <v>781</v>
      </c>
      <c r="C92" s="294" t="s">
        <v>25</v>
      </c>
      <c r="D92" s="294" t="s">
        <v>35</v>
      </c>
      <c r="E92" s="43" t="s">
        <v>448</v>
      </c>
      <c r="F92" s="269"/>
      <c r="G92" s="228">
        <f>G93</f>
        <v>0</v>
      </c>
      <c r="H92" s="228">
        <f t="shared" si="9"/>
        <v>315000</v>
      </c>
      <c r="I92" s="228">
        <f t="shared" si="9"/>
        <v>233000</v>
      </c>
    </row>
    <row r="93" spans="1:9" s="128" customFormat="1" ht="33" hidden="1">
      <c r="A93" s="105" t="s">
        <v>319</v>
      </c>
      <c r="B93" s="93" t="s">
        <v>781</v>
      </c>
      <c r="C93" s="294" t="s">
        <v>25</v>
      </c>
      <c r="D93" s="294" t="s">
        <v>35</v>
      </c>
      <c r="E93" s="43" t="s">
        <v>447</v>
      </c>
      <c r="F93" s="269"/>
      <c r="G93" s="228">
        <f>G94</f>
        <v>0</v>
      </c>
      <c r="H93" s="228">
        <f t="shared" si="9"/>
        <v>315000</v>
      </c>
      <c r="I93" s="228">
        <f t="shared" si="9"/>
        <v>233000</v>
      </c>
    </row>
    <row r="94" spans="1:9" s="128" customFormat="1" ht="33" hidden="1">
      <c r="A94" s="105" t="s">
        <v>300</v>
      </c>
      <c r="B94" s="93" t="s">
        <v>781</v>
      </c>
      <c r="C94" s="294" t="s">
        <v>25</v>
      </c>
      <c r="D94" s="294" t="s">
        <v>35</v>
      </c>
      <c r="E94" s="43" t="s">
        <v>447</v>
      </c>
      <c r="F94" s="269">
        <v>240</v>
      </c>
      <c r="G94" s="228"/>
      <c r="H94" s="228">
        <v>315000</v>
      </c>
      <c r="I94" s="228">
        <v>233000</v>
      </c>
    </row>
    <row r="95" spans="1:9" s="128" customFormat="1" ht="0.75" customHeight="1" hidden="1">
      <c r="A95" s="310" t="s">
        <v>482</v>
      </c>
      <c r="B95" s="92" t="s">
        <v>781</v>
      </c>
      <c r="C95" s="46" t="s">
        <v>25</v>
      </c>
      <c r="D95" s="46" t="s">
        <v>35</v>
      </c>
      <c r="E95" s="289" t="s">
        <v>459</v>
      </c>
      <c r="F95" s="269"/>
      <c r="G95" s="149">
        <f aca="true" t="shared" si="10" ref="G95:I96">G96</f>
        <v>0</v>
      </c>
      <c r="H95" s="149">
        <f t="shared" si="10"/>
        <v>4969700</v>
      </c>
      <c r="I95" s="149">
        <f t="shared" si="10"/>
        <v>4969700</v>
      </c>
    </row>
    <row r="96" spans="1:9" s="128" customFormat="1" ht="16.5" hidden="1">
      <c r="A96" s="261" t="s">
        <v>563</v>
      </c>
      <c r="B96" s="93" t="s">
        <v>781</v>
      </c>
      <c r="C96" s="294" t="s">
        <v>25</v>
      </c>
      <c r="D96" s="294" t="s">
        <v>35</v>
      </c>
      <c r="E96" s="288" t="s">
        <v>565</v>
      </c>
      <c r="F96" s="290"/>
      <c r="G96" s="68">
        <f t="shared" si="10"/>
        <v>0</v>
      </c>
      <c r="H96" s="68">
        <f t="shared" si="10"/>
        <v>4969700</v>
      </c>
      <c r="I96" s="68">
        <f t="shared" si="10"/>
        <v>4969700</v>
      </c>
    </row>
    <row r="97" spans="1:9" s="128" customFormat="1" ht="40.5" customHeight="1" hidden="1">
      <c r="A97" s="261" t="s">
        <v>431</v>
      </c>
      <c r="B97" s="93" t="s">
        <v>781</v>
      </c>
      <c r="C97" s="294" t="s">
        <v>25</v>
      </c>
      <c r="D97" s="294" t="s">
        <v>35</v>
      </c>
      <c r="E97" s="288" t="s">
        <v>566</v>
      </c>
      <c r="F97" s="290"/>
      <c r="G97" s="68">
        <f>G98+G99+G100</f>
        <v>0</v>
      </c>
      <c r="H97" s="68">
        <f>H98+H99+H100</f>
        <v>4969700</v>
      </c>
      <c r="I97" s="68">
        <f>I98+I99+I100</f>
        <v>4969700</v>
      </c>
    </row>
    <row r="98" spans="1:9" s="128" customFormat="1" ht="16.5" hidden="1">
      <c r="A98" s="220" t="s">
        <v>308</v>
      </c>
      <c r="B98" s="93" t="s">
        <v>781</v>
      </c>
      <c r="C98" s="294" t="s">
        <v>25</v>
      </c>
      <c r="D98" s="294" t="s">
        <v>35</v>
      </c>
      <c r="E98" s="288" t="s">
        <v>566</v>
      </c>
      <c r="F98" s="269">
        <v>110</v>
      </c>
      <c r="G98" s="68"/>
      <c r="H98" s="68">
        <f>3139600+937100+20000+280400</f>
        <v>4377100</v>
      </c>
      <c r="I98" s="68">
        <f>3139600+937100+20000+280400</f>
        <v>4377100</v>
      </c>
    </row>
    <row r="99" spans="1:9" s="128" customFormat="1" ht="33" hidden="1">
      <c r="A99" s="105" t="s">
        <v>300</v>
      </c>
      <c r="B99" s="93" t="s">
        <v>781</v>
      </c>
      <c r="C99" s="294" t="s">
        <v>25</v>
      </c>
      <c r="D99" s="294" t="s">
        <v>35</v>
      </c>
      <c r="E99" s="288" t="s">
        <v>566</v>
      </c>
      <c r="F99" s="269">
        <v>240</v>
      </c>
      <c r="G99" s="68"/>
      <c r="H99" s="68">
        <v>570100</v>
      </c>
      <c r="I99" s="68">
        <v>570100</v>
      </c>
    </row>
    <row r="100" spans="1:9" s="128" customFormat="1" ht="14.25" customHeight="1" hidden="1">
      <c r="A100" s="105" t="s">
        <v>302</v>
      </c>
      <c r="B100" s="93" t="s">
        <v>781</v>
      </c>
      <c r="C100" s="294" t="s">
        <v>25</v>
      </c>
      <c r="D100" s="294" t="s">
        <v>35</v>
      </c>
      <c r="E100" s="288" t="s">
        <v>566</v>
      </c>
      <c r="F100" s="269">
        <v>850</v>
      </c>
      <c r="G100" s="68"/>
      <c r="H100" s="68">
        <v>22500</v>
      </c>
      <c r="I100" s="68">
        <v>22500</v>
      </c>
    </row>
    <row r="101" spans="1:9" s="1" customFormat="1" ht="18" customHeight="1">
      <c r="A101" s="45" t="s">
        <v>181</v>
      </c>
      <c r="B101" s="92" t="s">
        <v>781</v>
      </c>
      <c r="C101" s="46" t="s">
        <v>30</v>
      </c>
      <c r="D101" s="46"/>
      <c r="E101" s="296"/>
      <c r="F101" s="47"/>
      <c r="G101" s="621">
        <f aca="true" t="shared" si="11" ref="G101:I102">G102</f>
        <v>0</v>
      </c>
      <c r="H101" s="73">
        <f t="shared" si="11"/>
        <v>432000</v>
      </c>
      <c r="I101" s="73">
        <f t="shared" si="11"/>
        <v>432000</v>
      </c>
    </row>
    <row r="102" spans="1:9" ht="17.25" customHeight="1">
      <c r="A102" s="45" t="s">
        <v>182</v>
      </c>
      <c r="B102" s="92" t="s">
        <v>781</v>
      </c>
      <c r="C102" s="47" t="s">
        <v>30</v>
      </c>
      <c r="D102" s="47" t="s">
        <v>34</v>
      </c>
      <c r="E102" s="72"/>
      <c r="F102" s="269"/>
      <c r="G102" s="621">
        <f t="shared" si="11"/>
        <v>0</v>
      </c>
      <c r="H102" s="73">
        <f t="shared" si="11"/>
        <v>432000</v>
      </c>
      <c r="I102" s="73">
        <f t="shared" si="11"/>
        <v>432000</v>
      </c>
    </row>
    <row r="103" spans="1:9" ht="50.25" customHeight="1">
      <c r="A103" s="219" t="s">
        <v>409</v>
      </c>
      <c r="B103" s="96" t="s">
        <v>781</v>
      </c>
      <c r="C103" s="43" t="s">
        <v>30</v>
      </c>
      <c r="D103" s="43" t="s">
        <v>34</v>
      </c>
      <c r="E103" s="615" t="s">
        <v>434</v>
      </c>
      <c r="F103" s="43"/>
      <c r="G103" s="622">
        <f>G104</f>
        <v>0</v>
      </c>
      <c r="H103" s="68">
        <f>H104+H105+H106</f>
        <v>432000</v>
      </c>
      <c r="I103" s="68">
        <f>I104+I105+I106</f>
        <v>432000</v>
      </c>
    </row>
    <row r="104" spans="1:9" ht="18" customHeight="1">
      <c r="A104" s="105" t="s">
        <v>118</v>
      </c>
      <c r="B104" s="96" t="s">
        <v>781</v>
      </c>
      <c r="C104" s="43" t="s">
        <v>30</v>
      </c>
      <c r="D104" s="43" t="s">
        <v>34</v>
      </c>
      <c r="E104" s="615" t="s">
        <v>449</v>
      </c>
      <c r="F104" s="43"/>
      <c r="G104" s="622">
        <f>G105</f>
        <v>0</v>
      </c>
      <c r="H104" s="68"/>
      <c r="I104" s="68"/>
    </row>
    <row r="105" spans="1:9" ht="34.5" customHeight="1">
      <c r="A105" s="219" t="s">
        <v>183</v>
      </c>
      <c r="B105" s="96" t="s">
        <v>781</v>
      </c>
      <c r="C105" s="43" t="s">
        <v>30</v>
      </c>
      <c r="D105" s="43" t="s">
        <v>34</v>
      </c>
      <c r="E105" s="615" t="s">
        <v>714</v>
      </c>
      <c r="F105" s="43"/>
      <c r="G105" s="622">
        <f>G106+G107</f>
        <v>0</v>
      </c>
      <c r="H105" s="68">
        <v>340000</v>
      </c>
      <c r="I105" s="68">
        <v>340000</v>
      </c>
    </row>
    <row r="106" spans="1:9" ht="21" customHeight="1">
      <c r="A106" s="477" t="s">
        <v>297</v>
      </c>
      <c r="B106" s="97" t="s">
        <v>781</v>
      </c>
      <c r="C106" s="53" t="s">
        <v>30</v>
      </c>
      <c r="D106" s="53" t="s">
        <v>34</v>
      </c>
      <c r="E106" s="53" t="s">
        <v>714</v>
      </c>
      <c r="F106" s="53" t="s">
        <v>298</v>
      </c>
      <c r="G106" s="622">
        <v>0</v>
      </c>
      <c r="H106" s="68">
        <v>92000</v>
      </c>
      <c r="I106" s="68">
        <v>92000</v>
      </c>
    </row>
    <row r="107" spans="1:9" ht="24.75" customHeight="1" hidden="1">
      <c r="A107" s="239" t="s">
        <v>300</v>
      </c>
      <c r="B107" s="97" t="s">
        <v>781</v>
      </c>
      <c r="C107" s="53" t="s">
        <v>30</v>
      </c>
      <c r="D107" s="53" t="s">
        <v>34</v>
      </c>
      <c r="E107" s="53" t="s">
        <v>714</v>
      </c>
      <c r="F107" s="53" t="s">
        <v>301</v>
      </c>
      <c r="G107" s="622">
        <v>0</v>
      </c>
      <c r="H107" s="68"/>
      <c r="I107" s="68"/>
    </row>
    <row r="108" spans="1:9" ht="23.25" customHeight="1">
      <c r="A108" s="45" t="s">
        <v>75</v>
      </c>
      <c r="B108" s="95" t="s">
        <v>781</v>
      </c>
      <c r="C108" s="47" t="s">
        <v>34</v>
      </c>
      <c r="D108" s="47"/>
      <c r="E108" s="72"/>
      <c r="F108" s="47"/>
      <c r="G108" s="149">
        <f>G109+G115+G124</f>
        <v>514869</v>
      </c>
      <c r="H108" s="149">
        <f>H109+H115</f>
        <v>87000</v>
      </c>
      <c r="I108" s="149">
        <f>I109+I115</f>
        <v>102000</v>
      </c>
    </row>
    <row r="109" spans="1:9" ht="16.5" hidden="1">
      <c r="A109" s="60" t="s">
        <v>76</v>
      </c>
      <c r="B109" s="95" t="s">
        <v>781</v>
      </c>
      <c r="C109" s="61" t="s">
        <v>34</v>
      </c>
      <c r="D109" s="61" t="s">
        <v>30</v>
      </c>
      <c r="E109" s="75"/>
      <c r="F109" s="62"/>
      <c r="G109" s="76">
        <f aca="true" t="shared" si="12" ref="G109:I113">G110</f>
        <v>0</v>
      </c>
      <c r="H109" s="76">
        <f t="shared" si="12"/>
        <v>5000</v>
      </c>
      <c r="I109" s="76">
        <f t="shared" si="12"/>
        <v>30000</v>
      </c>
    </row>
    <row r="110" spans="1:9" s="128" customFormat="1" ht="33" hidden="1">
      <c r="A110" s="108" t="s">
        <v>942</v>
      </c>
      <c r="B110" s="95" t="s">
        <v>781</v>
      </c>
      <c r="C110" s="61" t="s">
        <v>34</v>
      </c>
      <c r="D110" s="61" t="s">
        <v>30</v>
      </c>
      <c r="E110" s="457" t="s">
        <v>793</v>
      </c>
      <c r="F110" s="269"/>
      <c r="G110" s="149">
        <f t="shared" si="12"/>
        <v>0</v>
      </c>
      <c r="H110" s="149">
        <f t="shared" si="12"/>
        <v>5000</v>
      </c>
      <c r="I110" s="149">
        <f t="shared" si="12"/>
        <v>30000</v>
      </c>
    </row>
    <row r="111" spans="1:9" s="284" customFormat="1" ht="33" hidden="1">
      <c r="A111" s="314" t="s">
        <v>313</v>
      </c>
      <c r="B111" s="95" t="s">
        <v>781</v>
      </c>
      <c r="C111" s="61" t="s">
        <v>34</v>
      </c>
      <c r="D111" s="61" t="s">
        <v>30</v>
      </c>
      <c r="E111" s="72" t="s">
        <v>794</v>
      </c>
      <c r="F111" s="295"/>
      <c r="G111" s="149">
        <f t="shared" si="12"/>
        <v>0</v>
      </c>
      <c r="H111" s="149">
        <f t="shared" si="12"/>
        <v>5000</v>
      </c>
      <c r="I111" s="149">
        <f t="shared" si="12"/>
        <v>30000</v>
      </c>
    </row>
    <row r="112" spans="1:9" s="128" customFormat="1" ht="16.5" hidden="1">
      <c r="A112" s="315" t="s">
        <v>679</v>
      </c>
      <c r="B112" s="96" t="s">
        <v>781</v>
      </c>
      <c r="C112" s="112" t="s">
        <v>34</v>
      </c>
      <c r="D112" s="112" t="s">
        <v>30</v>
      </c>
      <c r="E112" s="53" t="s">
        <v>795</v>
      </c>
      <c r="F112" s="269"/>
      <c r="G112" s="228">
        <f t="shared" si="12"/>
        <v>0</v>
      </c>
      <c r="H112" s="228">
        <f t="shared" si="12"/>
        <v>5000</v>
      </c>
      <c r="I112" s="228">
        <f t="shared" si="12"/>
        <v>30000</v>
      </c>
    </row>
    <row r="113" spans="1:9" s="128" customFormat="1" ht="21.75" customHeight="1" hidden="1">
      <c r="A113" s="315" t="s">
        <v>782</v>
      </c>
      <c r="B113" s="96" t="s">
        <v>781</v>
      </c>
      <c r="C113" s="112" t="s">
        <v>34</v>
      </c>
      <c r="D113" s="112" t="s">
        <v>30</v>
      </c>
      <c r="E113" s="53" t="s">
        <v>796</v>
      </c>
      <c r="F113" s="269"/>
      <c r="G113" s="228">
        <f t="shared" si="12"/>
        <v>0</v>
      </c>
      <c r="H113" s="228">
        <f t="shared" si="12"/>
        <v>5000</v>
      </c>
      <c r="I113" s="228">
        <f t="shared" si="12"/>
        <v>30000</v>
      </c>
    </row>
    <row r="114" spans="1:9" s="128" customFormat="1" ht="33" hidden="1">
      <c r="A114" s="105" t="s">
        <v>300</v>
      </c>
      <c r="B114" s="96" t="s">
        <v>781</v>
      </c>
      <c r="C114" s="42" t="s">
        <v>34</v>
      </c>
      <c r="D114" s="42" t="s">
        <v>30</v>
      </c>
      <c r="E114" s="53" t="s">
        <v>796</v>
      </c>
      <c r="F114" s="269">
        <v>120</v>
      </c>
      <c r="G114" s="228">
        <v>0</v>
      </c>
      <c r="H114" s="228">
        <v>5000</v>
      </c>
      <c r="I114" s="228">
        <v>30000</v>
      </c>
    </row>
    <row r="115" spans="1:9" ht="39" customHeight="1">
      <c r="A115" s="108" t="s">
        <v>992</v>
      </c>
      <c r="B115" s="95" t="s">
        <v>781</v>
      </c>
      <c r="C115" s="46" t="s">
        <v>34</v>
      </c>
      <c r="D115" s="46" t="s">
        <v>32</v>
      </c>
      <c r="E115" s="249"/>
      <c r="F115" s="64"/>
      <c r="G115" s="227">
        <f aca="true" t="shared" si="13" ref="G115:I118">G116</f>
        <v>243469</v>
      </c>
      <c r="H115" s="227">
        <f t="shared" si="13"/>
        <v>82000</v>
      </c>
      <c r="I115" s="227">
        <f t="shared" si="13"/>
        <v>72000</v>
      </c>
    </row>
    <row r="116" spans="1:9" s="128" customFormat="1" ht="51.75" customHeight="1">
      <c r="A116" s="108" t="s">
        <v>941</v>
      </c>
      <c r="B116" s="95" t="s">
        <v>781</v>
      </c>
      <c r="C116" s="46" t="s">
        <v>34</v>
      </c>
      <c r="D116" s="46" t="s">
        <v>32</v>
      </c>
      <c r="E116" s="457" t="s">
        <v>790</v>
      </c>
      <c r="F116" s="269"/>
      <c r="G116" s="149">
        <f>G117</f>
        <v>243469</v>
      </c>
      <c r="H116" s="149">
        <f t="shared" si="13"/>
        <v>82000</v>
      </c>
      <c r="I116" s="149">
        <f t="shared" si="13"/>
        <v>72000</v>
      </c>
    </row>
    <row r="117" spans="1:9" s="128" customFormat="1" ht="18.75" customHeight="1">
      <c r="A117" s="105" t="s">
        <v>542</v>
      </c>
      <c r="B117" s="96" t="s">
        <v>781</v>
      </c>
      <c r="C117" s="42" t="s">
        <v>34</v>
      </c>
      <c r="D117" s="42" t="s">
        <v>32</v>
      </c>
      <c r="E117" s="53" t="s">
        <v>791</v>
      </c>
      <c r="F117" s="269"/>
      <c r="G117" s="228">
        <f>G118+G120+G122</f>
        <v>243469</v>
      </c>
      <c r="H117" s="228">
        <f t="shared" si="13"/>
        <v>82000</v>
      </c>
      <c r="I117" s="228">
        <f t="shared" si="13"/>
        <v>72000</v>
      </c>
    </row>
    <row r="118" spans="1:9" s="128" customFormat="1" ht="36.75" customHeight="1">
      <c r="A118" s="105" t="s">
        <v>783</v>
      </c>
      <c r="B118" s="96" t="s">
        <v>781</v>
      </c>
      <c r="C118" s="42" t="s">
        <v>34</v>
      </c>
      <c r="D118" s="42" t="s">
        <v>32</v>
      </c>
      <c r="E118" s="53" t="s">
        <v>797</v>
      </c>
      <c r="F118" s="269"/>
      <c r="G118" s="228">
        <f t="shared" si="13"/>
        <v>170000</v>
      </c>
      <c r="H118" s="228">
        <f t="shared" si="13"/>
        <v>82000</v>
      </c>
      <c r="I118" s="228">
        <f t="shared" si="13"/>
        <v>72000</v>
      </c>
    </row>
    <row r="119" spans="1:9" s="128" customFormat="1" ht="33.75" customHeight="1">
      <c r="A119" s="105" t="s">
        <v>300</v>
      </c>
      <c r="B119" s="96" t="s">
        <v>781</v>
      </c>
      <c r="C119" s="42" t="s">
        <v>34</v>
      </c>
      <c r="D119" s="42" t="s">
        <v>32</v>
      </c>
      <c r="E119" s="53" t="s">
        <v>797</v>
      </c>
      <c r="F119" s="269">
        <v>240</v>
      </c>
      <c r="G119" s="228">
        <v>170000</v>
      </c>
      <c r="H119" s="228">
        <v>82000</v>
      </c>
      <c r="I119" s="228">
        <v>72000</v>
      </c>
    </row>
    <row r="120" spans="1:9" s="128" customFormat="1" ht="60" customHeight="1">
      <c r="A120" s="777" t="s">
        <v>1046</v>
      </c>
      <c r="B120" s="707" t="s">
        <v>781</v>
      </c>
      <c r="C120" s="152" t="s">
        <v>34</v>
      </c>
      <c r="D120" s="152" t="s">
        <v>32</v>
      </c>
      <c r="E120" s="623" t="s">
        <v>964</v>
      </c>
      <c r="F120" s="650"/>
      <c r="G120" s="625">
        <f>G121</f>
        <v>72000</v>
      </c>
      <c r="H120" s="228"/>
      <c r="I120" s="228"/>
    </row>
    <row r="121" spans="1:9" s="128" customFormat="1" ht="33" customHeight="1">
      <c r="A121" s="105" t="s">
        <v>300</v>
      </c>
      <c r="B121" s="707" t="s">
        <v>781</v>
      </c>
      <c r="C121" s="152" t="s">
        <v>34</v>
      </c>
      <c r="D121" s="152" t="s">
        <v>32</v>
      </c>
      <c r="E121" s="623" t="s">
        <v>964</v>
      </c>
      <c r="F121" s="650">
        <v>240</v>
      </c>
      <c r="G121" s="625">
        <v>72000</v>
      </c>
      <c r="H121" s="228"/>
      <c r="I121" s="228"/>
    </row>
    <row r="122" spans="1:9" s="128" customFormat="1" ht="35.25" customHeight="1">
      <c r="A122" s="777" t="s">
        <v>965</v>
      </c>
      <c r="B122" s="707" t="s">
        <v>781</v>
      </c>
      <c r="C122" s="152" t="s">
        <v>34</v>
      </c>
      <c r="D122" s="152" t="s">
        <v>32</v>
      </c>
      <c r="E122" s="623" t="s">
        <v>977</v>
      </c>
      <c r="F122" s="650"/>
      <c r="G122" s="625">
        <f>G123</f>
        <v>1469</v>
      </c>
      <c r="H122" s="228"/>
      <c r="I122" s="228"/>
    </row>
    <row r="123" spans="1:9" s="128" customFormat="1" ht="33.75" customHeight="1">
      <c r="A123" s="105" t="s">
        <v>300</v>
      </c>
      <c r="B123" s="707" t="s">
        <v>781</v>
      </c>
      <c r="C123" s="152" t="s">
        <v>34</v>
      </c>
      <c r="D123" s="152" t="s">
        <v>32</v>
      </c>
      <c r="E123" s="623" t="s">
        <v>977</v>
      </c>
      <c r="F123" s="650">
        <v>240</v>
      </c>
      <c r="G123" s="625">
        <v>1469</v>
      </c>
      <c r="H123" s="228"/>
      <c r="I123" s="228"/>
    </row>
    <row r="124" spans="1:9" s="128" customFormat="1" ht="36" customHeight="1">
      <c r="A124" s="108" t="s">
        <v>992</v>
      </c>
      <c r="B124" s="763" t="s">
        <v>781</v>
      </c>
      <c r="C124" s="122" t="s">
        <v>34</v>
      </c>
      <c r="D124" s="122" t="s">
        <v>32</v>
      </c>
      <c r="E124" s="121"/>
      <c r="F124" s="717"/>
      <c r="G124" s="123">
        <f>G125</f>
        <v>271400</v>
      </c>
      <c r="H124" s="228"/>
      <c r="I124" s="228"/>
    </row>
    <row r="125" spans="1:9" s="128" customFormat="1" ht="61.5" customHeight="1">
      <c r="A125" s="108" t="s">
        <v>941</v>
      </c>
      <c r="B125" s="708" t="s">
        <v>781</v>
      </c>
      <c r="C125" s="152" t="s">
        <v>34</v>
      </c>
      <c r="D125" s="152" t="s">
        <v>32</v>
      </c>
      <c r="E125" s="623" t="s">
        <v>791</v>
      </c>
      <c r="F125" s="650"/>
      <c r="G125" s="625">
        <f>G126+G128</f>
        <v>271400</v>
      </c>
      <c r="H125" s="228"/>
      <c r="I125" s="228"/>
    </row>
    <row r="126" spans="1:9" s="128" customFormat="1" ht="42.75" customHeight="1">
      <c r="A126" s="105" t="s">
        <v>916</v>
      </c>
      <c r="B126" s="708" t="s">
        <v>781</v>
      </c>
      <c r="C126" s="152" t="s">
        <v>34</v>
      </c>
      <c r="D126" s="152" t="s">
        <v>32</v>
      </c>
      <c r="E126" s="623" t="s">
        <v>963</v>
      </c>
      <c r="F126" s="650"/>
      <c r="G126" s="625">
        <f>G127</f>
        <v>266000</v>
      </c>
      <c r="H126" s="228"/>
      <c r="I126" s="228"/>
    </row>
    <row r="127" spans="1:9" s="128" customFormat="1" ht="36.75" customHeight="1">
      <c r="A127" s="105" t="s">
        <v>300</v>
      </c>
      <c r="B127" s="708" t="s">
        <v>781</v>
      </c>
      <c r="C127" s="152" t="s">
        <v>34</v>
      </c>
      <c r="D127" s="152" t="s">
        <v>32</v>
      </c>
      <c r="E127" s="623" t="s">
        <v>963</v>
      </c>
      <c r="F127" s="650">
        <v>240</v>
      </c>
      <c r="G127" s="625">
        <v>266000</v>
      </c>
      <c r="H127" s="228"/>
      <c r="I127" s="228"/>
    </row>
    <row r="128" spans="1:9" s="128" customFormat="1" ht="33" customHeight="1">
      <c r="A128" s="105" t="s">
        <v>916</v>
      </c>
      <c r="B128" s="708" t="s">
        <v>781</v>
      </c>
      <c r="C128" s="152" t="s">
        <v>34</v>
      </c>
      <c r="D128" s="152" t="s">
        <v>32</v>
      </c>
      <c r="E128" s="623" t="s">
        <v>976</v>
      </c>
      <c r="F128" s="650"/>
      <c r="G128" s="625">
        <f>G129</f>
        <v>5400</v>
      </c>
      <c r="H128" s="228"/>
      <c r="I128" s="228"/>
    </row>
    <row r="129" spans="1:9" s="128" customFormat="1" ht="33" customHeight="1">
      <c r="A129" s="105" t="s">
        <v>300</v>
      </c>
      <c r="B129" s="708" t="s">
        <v>781</v>
      </c>
      <c r="C129" s="152" t="s">
        <v>34</v>
      </c>
      <c r="D129" s="152" t="s">
        <v>32</v>
      </c>
      <c r="E129" s="623" t="s">
        <v>976</v>
      </c>
      <c r="F129" s="650">
        <v>240</v>
      </c>
      <c r="G129" s="625">
        <v>5400</v>
      </c>
      <c r="H129" s="228"/>
      <c r="I129" s="228"/>
    </row>
    <row r="130" spans="1:9" ht="18" customHeight="1">
      <c r="A130" s="45" t="s">
        <v>119</v>
      </c>
      <c r="B130" s="92" t="s">
        <v>781</v>
      </c>
      <c r="C130" s="47" t="s">
        <v>28</v>
      </c>
      <c r="D130" s="47"/>
      <c r="E130" s="72"/>
      <c r="F130" s="47"/>
      <c r="G130" s="149">
        <f>G162+G131</f>
        <v>182580067</v>
      </c>
      <c r="H130" s="149">
        <f>H162</f>
        <v>530000</v>
      </c>
      <c r="I130" s="149">
        <f>I162</f>
        <v>540000</v>
      </c>
    </row>
    <row r="131" spans="1:9" ht="16.5">
      <c r="A131" s="45" t="s">
        <v>172</v>
      </c>
      <c r="B131" s="92" t="s">
        <v>781</v>
      </c>
      <c r="C131" s="47" t="s">
        <v>28</v>
      </c>
      <c r="D131" s="47" t="s">
        <v>26</v>
      </c>
      <c r="E131" s="72"/>
      <c r="F131" s="47"/>
      <c r="G131" s="120">
        <f>G132</f>
        <v>178025167</v>
      </c>
      <c r="H131" s="120"/>
      <c r="I131" s="120"/>
    </row>
    <row r="132" spans="1:9" ht="18.75" customHeight="1">
      <c r="A132" s="45" t="s">
        <v>943</v>
      </c>
      <c r="B132" s="92" t="s">
        <v>781</v>
      </c>
      <c r="C132" s="47" t="s">
        <v>28</v>
      </c>
      <c r="D132" s="47" t="s">
        <v>26</v>
      </c>
      <c r="E132" s="72" t="s">
        <v>798</v>
      </c>
      <c r="F132" s="47"/>
      <c r="G132" s="120">
        <f>G133+G136+G143+G148+G154+G159</f>
        <v>178025167</v>
      </c>
      <c r="H132" s="120"/>
      <c r="I132" s="120"/>
    </row>
    <row r="133" spans="1:9" ht="33" customHeight="1">
      <c r="A133" s="41" t="s">
        <v>609</v>
      </c>
      <c r="B133" s="93" t="s">
        <v>781</v>
      </c>
      <c r="C133" s="43" t="s">
        <v>28</v>
      </c>
      <c r="D133" s="43" t="s">
        <v>26</v>
      </c>
      <c r="E133" s="53" t="s">
        <v>799</v>
      </c>
      <c r="F133" s="43"/>
      <c r="G133" s="119">
        <f>G134</f>
        <v>6217000</v>
      </c>
      <c r="H133" s="120"/>
      <c r="I133" s="120"/>
    </row>
    <row r="134" spans="1:9" ht="33">
      <c r="A134" s="41" t="s">
        <v>362</v>
      </c>
      <c r="B134" s="93" t="s">
        <v>781</v>
      </c>
      <c r="C134" s="43" t="s">
        <v>28</v>
      </c>
      <c r="D134" s="43" t="s">
        <v>26</v>
      </c>
      <c r="E134" s="53" t="s">
        <v>800</v>
      </c>
      <c r="F134" s="43"/>
      <c r="G134" s="119">
        <f>G135</f>
        <v>6217000</v>
      </c>
      <c r="H134" s="120"/>
      <c r="I134" s="120"/>
    </row>
    <row r="135" spans="1:9" ht="33">
      <c r="A135" s="41" t="s">
        <v>300</v>
      </c>
      <c r="B135" s="93" t="s">
        <v>781</v>
      </c>
      <c r="C135" s="43" t="s">
        <v>28</v>
      </c>
      <c r="D135" s="43" t="s">
        <v>26</v>
      </c>
      <c r="E135" s="53" t="s">
        <v>800</v>
      </c>
      <c r="F135" s="43">
        <v>240</v>
      </c>
      <c r="G135" s="119">
        <v>6217000</v>
      </c>
      <c r="H135" s="120"/>
      <c r="I135" s="120"/>
    </row>
    <row r="136" spans="1:9" ht="23.25" customHeight="1">
      <c r="A136" s="108" t="s">
        <v>922</v>
      </c>
      <c r="B136" s="92" t="s">
        <v>781</v>
      </c>
      <c r="C136" s="47" t="s">
        <v>28</v>
      </c>
      <c r="D136" s="47" t="s">
        <v>26</v>
      </c>
      <c r="E136" s="121" t="s">
        <v>925</v>
      </c>
      <c r="F136" s="121"/>
      <c r="G136" s="696">
        <f>G137+G139+G141</f>
        <v>8692000</v>
      </c>
      <c r="H136" s="120"/>
      <c r="I136" s="120"/>
    </row>
    <row r="137" spans="1:9" ht="39" customHeight="1">
      <c r="A137" s="105" t="s">
        <v>923</v>
      </c>
      <c r="B137" s="93" t="s">
        <v>781</v>
      </c>
      <c r="C137" s="43" t="s">
        <v>28</v>
      </c>
      <c r="D137" s="43" t="s">
        <v>26</v>
      </c>
      <c r="E137" s="623" t="s">
        <v>924</v>
      </c>
      <c r="F137" s="752"/>
      <c r="G137" s="689">
        <f>G138</f>
        <v>8692000</v>
      </c>
      <c r="H137" s="120"/>
      <c r="I137" s="120"/>
    </row>
    <row r="138" spans="1:10" ht="35.25" customHeight="1">
      <c r="A138" s="41" t="s">
        <v>300</v>
      </c>
      <c r="B138" s="93" t="s">
        <v>781</v>
      </c>
      <c r="C138" s="43" t="s">
        <v>28</v>
      </c>
      <c r="D138" s="43" t="s">
        <v>26</v>
      </c>
      <c r="E138" s="623" t="s">
        <v>924</v>
      </c>
      <c r="F138" s="623" t="s">
        <v>301</v>
      </c>
      <c r="G138" s="689">
        <v>8692000</v>
      </c>
      <c r="H138" s="696"/>
      <c r="I138" s="696"/>
      <c r="J138" s="645">
        <v>87</v>
      </c>
    </row>
    <row r="139" spans="1:9" ht="42.75" customHeight="1" hidden="1">
      <c r="A139" s="105" t="s">
        <v>923</v>
      </c>
      <c r="B139" s="93" t="s">
        <v>781</v>
      </c>
      <c r="C139" s="43" t="s">
        <v>28</v>
      </c>
      <c r="D139" s="43" t="s">
        <v>26</v>
      </c>
      <c r="E139" s="623" t="s">
        <v>924</v>
      </c>
      <c r="F139" s="623"/>
      <c r="G139" s="689">
        <f>G140</f>
        <v>0</v>
      </c>
      <c r="H139" s="120"/>
      <c r="I139" s="120"/>
    </row>
    <row r="140" spans="1:9" ht="36.75" customHeight="1" hidden="1">
      <c r="A140" s="41" t="s">
        <v>300</v>
      </c>
      <c r="B140" s="93" t="s">
        <v>781</v>
      </c>
      <c r="C140" s="43" t="s">
        <v>28</v>
      </c>
      <c r="D140" s="43" t="s">
        <v>26</v>
      </c>
      <c r="E140" s="623" t="s">
        <v>924</v>
      </c>
      <c r="F140" s="623" t="s">
        <v>301</v>
      </c>
      <c r="G140" s="768"/>
      <c r="H140" s="120"/>
      <c r="I140" s="120"/>
    </row>
    <row r="141" spans="1:9" ht="0.75" customHeight="1" hidden="1">
      <c r="A141" s="105" t="s">
        <v>923</v>
      </c>
      <c r="B141" s="93" t="s">
        <v>781</v>
      </c>
      <c r="C141" s="43" t="s">
        <v>28</v>
      </c>
      <c r="D141" s="43" t="s">
        <v>26</v>
      </c>
      <c r="E141" s="623" t="s">
        <v>924</v>
      </c>
      <c r="F141" s="752"/>
      <c r="G141" s="689">
        <f>G142</f>
        <v>0</v>
      </c>
      <c r="H141" s="120"/>
      <c r="I141" s="120"/>
    </row>
    <row r="142" spans="1:9" ht="29.25" customHeight="1" hidden="1">
      <c r="A142" s="41" t="s">
        <v>300</v>
      </c>
      <c r="B142" s="93" t="s">
        <v>781</v>
      </c>
      <c r="C142" s="43" t="s">
        <v>28</v>
      </c>
      <c r="D142" s="43" t="s">
        <v>26</v>
      </c>
      <c r="E142" s="623" t="s">
        <v>924</v>
      </c>
      <c r="F142" s="623" t="s">
        <v>301</v>
      </c>
      <c r="G142" s="768"/>
      <c r="H142" s="120"/>
      <c r="I142" s="120"/>
    </row>
    <row r="143" spans="1:9" ht="23.25" customHeight="1">
      <c r="A143" s="45" t="s">
        <v>943</v>
      </c>
      <c r="B143" s="92" t="s">
        <v>781</v>
      </c>
      <c r="C143" s="47" t="s">
        <v>28</v>
      </c>
      <c r="D143" s="47" t="s">
        <v>26</v>
      </c>
      <c r="E143" s="72" t="s">
        <v>798</v>
      </c>
      <c r="F143" s="121"/>
      <c r="G143" s="696">
        <f>G144+G146</f>
        <v>10101015</v>
      </c>
      <c r="H143" s="120"/>
      <c r="I143" s="120"/>
    </row>
    <row r="144" spans="1:9" ht="66.75" customHeight="1">
      <c r="A144" s="731" t="s">
        <v>1047</v>
      </c>
      <c r="B144" s="93" t="s">
        <v>781</v>
      </c>
      <c r="C144" s="43" t="s">
        <v>28</v>
      </c>
      <c r="D144" s="43" t="s">
        <v>26</v>
      </c>
      <c r="E144" s="623" t="s">
        <v>966</v>
      </c>
      <c r="F144" s="623"/>
      <c r="G144" s="689">
        <f>G145</f>
        <v>10000000</v>
      </c>
      <c r="H144" s="120"/>
      <c r="I144" s="120"/>
    </row>
    <row r="145" spans="1:9" ht="36.75" customHeight="1">
      <c r="A145" s="41" t="s">
        <v>300</v>
      </c>
      <c r="B145" s="93" t="s">
        <v>781</v>
      </c>
      <c r="C145" s="43" t="s">
        <v>28</v>
      </c>
      <c r="D145" s="43" t="s">
        <v>26</v>
      </c>
      <c r="E145" s="623" t="s">
        <v>966</v>
      </c>
      <c r="F145" s="623" t="s">
        <v>301</v>
      </c>
      <c r="G145" s="689">
        <v>10000000</v>
      </c>
      <c r="H145" s="120"/>
      <c r="I145" s="120"/>
    </row>
    <row r="146" spans="1:14" ht="63.75" customHeight="1">
      <c r="A146" s="731" t="s">
        <v>1047</v>
      </c>
      <c r="B146" s="93" t="s">
        <v>781</v>
      </c>
      <c r="C146" s="43" t="s">
        <v>28</v>
      </c>
      <c r="D146" s="43" t="s">
        <v>26</v>
      </c>
      <c r="E146" s="623" t="s">
        <v>978</v>
      </c>
      <c r="F146" s="623"/>
      <c r="G146" s="689">
        <f>G147</f>
        <v>101015</v>
      </c>
      <c r="H146" s="120"/>
      <c r="I146" s="120"/>
      <c r="N146" s="782"/>
    </row>
    <row r="147" spans="1:9" ht="35.25" customHeight="1">
      <c r="A147" s="41" t="s">
        <v>300</v>
      </c>
      <c r="B147" s="93" t="s">
        <v>781</v>
      </c>
      <c r="C147" s="43" t="s">
        <v>28</v>
      </c>
      <c r="D147" s="43" t="s">
        <v>26</v>
      </c>
      <c r="E147" s="623" t="s">
        <v>978</v>
      </c>
      <c r="F147" s="623" t="s">
        <v>301</v>
      </c>
      <c r="G147" s="689">
        <v>101015</v>
      </c>
      <c r="H147" s="120"/>
      <c r="I147" s="120"/>
    </row>
    <row r="148" spans="1:9" ht="21" customHeight="1">
      <c r="A148" s="45" t="s">
        <v>943</v>
      </c>
      <c r="B148" s="93" t="s">
        <v>781</v>
      </c>
      <c r="C148" s="43" t="s">
        <v>28</v>
      </c>
      <c r="D148" s="43" t="s">
        <v>26</v>
      </c>
      <c r="E148" s="623"/>
      <c r="F148" s="623"/>
      <c r="G148" s="689">
        <f>G149</f>
        <v>151500000</v>
      </c>
      <c r="H148" s="120"/>
      <c r="I148" s="120"/>
    </row>
    <row r="149" spans="1:9" ht="51" customHeight="1">
      <c r="A149" s="41" t="s">
        <v>1048</v>
      </c>
      <c r="B149" s="93" t="s">
        <v>781</v>
      </c>
      <c r="C149" s="43" t="s">
        <v>28</v>
      </c>
      <c r="D149" s="43" t="s">
        <v>26</v>
      </c>
      <c r="E149" s="623" t="s">
        <v>1042</v>
      </c>
      <c r="F149" s="623"/>
      <c r="G149" s="689">
        <f>G150+G152</f>
        <v>151500000</v>
      </c>
      <c r="H149" s="120"/>
      <c r="I149" s="120"/>
    </row>
    <row r="150" spans="1:9" ht="39.75" customHeight="1">
      <c r="A150" s="778" t="s">
        <v>1023</v>
      </c>
      <c r="B150" s="93" t="s">
        <v>781</v>
      </c>
      <c r="C150" s="43" t="s">
        <v>28</v>
      </c>
      <c r="D150" s="43" t="s">
        <v>26</v>
      </c>
      <c r="E150" s="623" t="s">
        <v>1042</v>
      </c>
      <c r="F150" s="623"/>
      <c r="G150" s="689">
        <f>G151</f>
        <v>150000000</v>
      </c>
      <c r="H150" s="120"/>
      <c r="I150" s="120"/>
    </row>
    <row r="151" spans="1:9" ht="37.5" customHeight="1">
      <c r="A151" s="105" t="s">
        <v>991</v>
      </c>
      <c r="B151" s="708" t="s">
        <v>781</v>
      </c>
      <c r="C151" s="623" t="s">
        <v>28</v>
      </c>
      <c r="D151" s="623" t="s">
        <v>26</v>
      </c>
      <c r="E151" s="623" t="s">
        <v>1042</v>
      </c>
      <c r="F151" s="623" t="s">
        <v>980</v>
      </c>
      <c r="G151" s="689">
        <v>150000000</v>
      </c>
      <c r="H151" s="120"/>
      <c r="I151" s="120"/>
    </row>
    <row r="152" spans="1:9" ht="43.5" customHeight="1">
      <c r="A152" s="778" t="s">
        <v>1023</v>
      </c>
      <c r="B152" s="708" t="s">
        <v>781</v>
      </c>
      <c r="C152" s="623" t="s">
        <v>28</v>
      </c>
      <c r="D152" s="623" t="s">
        <v>26</v>
      </c>
      <c r="E152" s="623" t="s">
        <v>1043</v>
      </c>
      <c r="F152" s="623"/>
      <c r="G152" s="689">
        <f>G153</f>
        <v>1500000</v>
      </c>
      <c r="H152" s="120"/>
      <c r="I152" s="120"/>
    </row>
    <row r="153" spans="1:9" ht="45" customHeight="1">
      <c r="A153" s="105" t="s">
        <v>991</v>
      </c>
      <c r="B153" s="708" t="s">
        <v>781</v>
      </c>
      <c r="C153" s="623" t="s">
        <v>28</v>
      </c>
      <c r="D153" s="623" t="s">
        <v>26</v>
      </c>
      <c r="E153" s="623" t="s">
        <v>1043</v>
      </c>
      <c r="F153" s="623" t="s">
        <v>980</v>
      </c>
      <c r="G153" s="689">
        <v>1500000</v>
      </c>
      <c r="H153" s="120"/>
      <c r="I153" s="120"/>
    </row>
    <row r="154" spans="1:9" ht="24" customHeight="1">
      <c r="A154" s="45" t="s">
        <v>943</v>
      </c>
      <c r="B154" s="708" t="s">
        <v>781</v>
      </c>
      <c r="C154" s="623" t="s">
        <v>28</v>
      </c>
      <c r="D154" s="623" t="s">
        <v>26</v>
      </c>
      <c r="E154" s="623"/>
      <c r="F154" s="623"/>
      <c r="G154" s="689">
        <f>G155+G157</f>
        <v>1515152</v>
      </c>
      <c r="H154" s="120"/>
      <c r="I154" s="120"/>
    </row>
    <row r="155" spans="1:14" ht="54.75" customHeight="1">
      <c r="A155" s="105" t="s">
        <v>1045</v>
      </c>
      <c r="B155" s="708" t="s">
        <v>781</v>
      </c>
      <c r="C155" s="623" t="s">
        <v>28</v>
      </c>
      <c r="D155" s="623" t="s">
        <v>26</v>
      </c>
      <c r="E155" s="623" t="s">
        <v>1044</v>
      </c>
      <c r="F155" s="623"/>
      <c r="G155" s="689">
        <f>G156</f>
        <v>1500000</v>
      </c>
      <c r="H155" s="120"/>
      <c r="I155" s="120"/>
      <c r="N155" s="41"/>
    </row>
    <row r="156" spans="1:9" ht="34.5" customHeight="1">
      <c r="A156" s="41" t="s">
        <v>300</v>
      </c>
      <c r="B156" s="708" t="s">
        <v>781</v>
      </c>
      <c r="C156" s="623" t="s">
        <v>28</v>
      </c>
      <c r="D156" s="623" t="s">
        <v>26</v>
      </c>
      <c r="E156" s="623" t="s">
        <v>1044</v>
      </c>
      <c r="F156" s="623" t="s">
        <v>301</v>
      </c>
      <c r="G156" s="689">
        <v>1500000</v>
      </c>
      <c r="H156" s="120"/>
      <c r="I156" s="120"/>
    </row>
    <row r="157" spans="1:9" ht="54" customHeight="1">
      <c r="A157" s="105" t="s">
        <v>1045</v>
      </c>
      <c r="B157" s="708" t="s">
        <v>781</v>
      </c>
      <c r="C157" s="623" t="s">
        <v>28</v>
      </c>
      <c r="D157" s="623" t="s">
        <v>26</v>
      </c>
      <c r="E157" s="623" t="s">
        <v>1049</v>
      </c>
      <c r="F157" s="623"/>
      <c r="G157" s="689">
        <f>G158</f>
        <v>15152</v>
      </c>
      <c r="H157" s="120"/>
      <c r="I157" s="120"/>
    </row>
    <row r="158" spans="1:9" ht="34.5" customHeight="1">
      <c r="A158" s="41" t="s">
        <v>300</v>
      </c>
      <c r="B158" s="708" t="s">
        <v>781</v>
      </c>
      <c r="C158" s="623" t="s">
        <v>28</v>
      </c>
      <c r="D158" s="623" t="s">
        <v>26</v>
      </c>
      <c r="E158" s="623" t="s">
        <v>1049</v>
      </c>
      <c r="F158" s="623" t="s">
        <v>301</v>
      </c>
      <c r="G158" s="689">
        <v>15152</v>
      </c>
      <c r="H158" s="120"/>
      <c r="I158" s="120"/>
    </row>
    <row r="159" spans="1:9" ht="34.5" customHeight="1" hidden="1">
      <c r="A159" s="45" t="s">
        <v>943</v>
      </c>
      <c r="B159" s="708" t="s">
        <v>781</v>
      </c>
      <c r="C159" s="623" t="s">
        <v>28</v>
      </c>
      <c r="D159" s="623" t="s">
        <v>26</v>
      </c>
      <c r="E159" s="623"/>
      <c r="F159" s="623"/>
      <c r="G159" s="689">
        <f>G160</f>
        <v>0</v>
      </c>
      <c r="H159" s="120"/>
      <c r="I159" s="120"/>
    </row>
    <row r="160" spans="1:9" ht="34.5" customHeight="1" hidden="1">
      <c r="A160" s="105" t="s">
        <v>1051</v>
      </c>
      <c r="B160" s="708" t="s">
        <v>781</v>
      </c>
      <c r="C160" s="623" t="s">
        <v>28</v>
      </c>
      <c r="D160" s="623" t="s">
        <v>26</v>
      </c>
      <c r="E160" s="623" t="s">
        <v>1050</v>
      </c>
      <c r="F160" s="623"/>
      <c r="G160" s="689">
        <f>G161</f>
        <v>0</v>
      </c>
      <c r="H160" s="120"/>
      <c r="I160" s="120"/>
    </row>
    <row r="161" spans="1:9" ht="34.5" customHeight="1" hidden="1">
      <c r="A161" s="105" t="s">
        <v>300</v>
      </c>
      <c r="B161" s="708" t="s">
        <v>781</v>
      </c>
      <c r="C161" s="623" t="s">
        <v>28</v>
      </c>
      <c r="D161" s="623" t="s">
        <v>26</v>
      </c>
      <c r="E161" s="623" t="s">
        <v>1050</v>
      </c>
      <c r="F161" s="623" t="s">
        <v>301</v>
      </c>
      <c r="G161" s="689">
        <v>0</v>
      </c>
      <c r="H161" s="120"/>
      <c r="I161" s="120"/>
    </row>
    <row r="162" spans="1:9" ht="18.75" customHeight="1">
      <c r="A162" s="45" t="s">
        <v>36</v>
      </c>
      <c r="B162" s="95" t="s">
        <v>781</v>
      </c>
      <c r="C162" s="47" t="s">
        <v>28</v>
      </c>
      <c r="D162" s="47" t="s">
        <v>61</v>
      </c>
      <c r="E162" s="72"/>
      <c r="F162" s="47"/>
      <c r="G162" s="120">
        <f>G163+G173</f>
        <v>4554900</v>
      </c>
      <c r="H162" s="120">
        <f>H163+H172</f>
        <v>530000</v>
      </c>
      <c r="I162" s="120">
        <f>I163+I172</f>
        <v>540000</v>
      </c>
    </row>
    <row r="163" spans="1:14" s="128" customFormat="1" ht="35.25" customHeight="1">
      <c r="A163" s="108" t="s">
        <v>944</v>
      </c>
      <c r="B163" s="95" t="s">
        <v>781</v>
      </c>
      <c r="C163" s="47" t="s">
        <v>28</v>
      </c>
      <c r="D163" s="47" t="s">
        <v>61</v>
      </c>
      <c r="E163" s="457" t="s">
        <v>801</v>
      </c>
      <c r="F163" s="269"/>
      <c r="G163" s="149">
        <f>G164</f>
        <v>13500</v>
      </c>
      <c r="H163" s="149">
        <f>H164</f>
        <v>460000</v>
      </c>
      <c r="I163" s="149">
        <f>I164</f>
        <v>470000</v>
      </c>
      <c r="N163"/>
    </row>
    <row r="164" spans="1:9" s="128" customFormat="1" ht="19.5" customHeight="1">
      <c r="A164" s="105" t="s">
        <v>510</v>
      </c>
      <c r="B164" s="96" t="s">
        <v>781</v>
      </c>
      <c r="C164" s="43" t="s">
        <v>28</v>
      </c>
      <c r="D164" s="43" t="s">
        <v>61</v>
      </c>
      <c r="E164" s="341" t="s">
        <v>802</v>
      </c>
      <c r="F164" s="269"/>
      <c r="G164" s="228">
        <f>G165+G170</f>
        <v>13500</v>
      </c>
      <c r="H164" s="228">
        <f>H165+H170</f>
        <v>460000</v>
      </c>
      <c r="I164" s="228">
        <f>I165+I170</f>
        <v>470000</v>
      </c>
    </row>
    <row r="165" spans="1:9" s="128" customFormat="1" ht="24" customHeight="1">
      <c r="A165" s="67" t="s">
        <v>465</v>
      </c>
      <c r="B165" s="96" t="s">
        <v>781</v>
      </c>
      <c r="C165" s="43" t="s">
        <v>28</v>
      </c>
      <c r="D165" s="43" t="s">
        <v>61</v>
      </c>
      <c r="E165" s="341" t="s">
        <v>803</v>
      </c>
      <c r="F165" s="269"/>
      <c r="G165" s="228">
        <f>G166</f>
        <v>13500</v>
      </c>
      <c r="H165" s="228">
        <f>H166</f>
        <v>90000</v>
      </c>
      <c r="I165" s="228">
        <f>I166</f>
        <v>90000</v>
      </c>
    </row>
    <row r="166" spans="1:9" s="128" customFormat="1" ht="34.5" customHeight="1">
      <c r="A166" s="105" t="s">
        <v>300</v>
      </c>
      <c r="B166" s="96" t="s">
        <v>781</v>
      </c>
      <c r="C166" s="43" t="s">
        <v>28</v>
      </c>
      <c r="D166" s="43" t="s">
        <v>61</v>
      </c>
      <c r="E166" s="341" t="s">
        <v>803</v>
      </c>
      <c r="F166" s="269">
        <v>240</v>
      </c>
      <c r="G166" s="228">
        <v>13500</v>
      </c>
      <c r="H166" s="228">
        <v>90000</v>
      </c>
      <c r="I166" s="228">
        <v>90000</v>
      </c>
    </row>
    <row r="167" spans="1:9" s="128" customFormat="1" ht="36" customHeight="1" hidden="1">
      <c r="A167" s="435" t="s">
        <v>945</v>
      </c>
      <c r="B167" s="436" t="s">
        <v>781</v>
      </c>
      <c r="C167" s="437" t="s">
        <v>28</v>
      </c>
      <c r="D167" s="437" t="s">
        <v>61</v>
      </c>
      <c r="E167" s="440" t="s">
        <v>804</v>
      </c>
      <c r="F167" s="443"/>
      <c r="G167" s="442">
        <f>G168</f>
        <v>0</v>
      </c>
      <c r="H167" s="228"/>
      <c r="I167" s="228"/>
    </row>
    <row r="168" spans="1:9" s="128" customFormat="1" ht="39" customHeight="1" hidden="1">
      <c r="A168" s="435" t="s">
        <v>946</v>
      </c>
      <c r="B168" s="436" t="s">
        <v>781</v>
      </c>
      <c r="C168" s="437" t="s">
        <v>28</v>
      </c>
      <c r="D168" s="437" t="s">
        <v>61</v>
      </c>
      <c r="E168" s="440" t="s">
        <v>859</v>
      </c>
      <c r="F168" s="443"/>
      <c r="G168" s="442">
        <f>G169</f>
        <v>0</v>
      </c>
      <c r="H168" s="228"/>
      <c r="I168" s="228"/>
    </row>
    <row r="169" spans="1:9" s="128" customFormat="1" ht="36" customHeight="1" hidden="1">
      <c r="A169" s="747" t="s">
        <v>822</v>
      </c>
      <c r="B169" s="445" t="s">
        <v>781</v>
      </c>
      <c r="C169" s="446" t="s">
        <v>28</v>
      </c>
      <c r="D169" s="446" t="s">
        <v>61</v>
      </c>
      <c r="E169" s="748" t="s">
        <v>820</v>
      </c>
      <c r="F169" s="441"/>
      <c r="G169" s="447">
        <f>G170</f>
        <v>0</v>
      </c>
      <c r="H169" s="228"/>
      <c r="I169" s="228"/>
    </row>
    <row r="170" spans="1:9" s="128" customFormat="1" ht="28.5" customHeight="1" hidden="1">
      <c r="A170" s="747" t="s">
        <v>823</v>
      </c>
      <c r="B170" s="445" t="s">
        <v>781</v>
      </c>
      <c r="C170" s="446" t="s">
        <v>28</v>
      </c>
      <c r="D170" s="446" t="s">
        <v>61</v>
      </c>
      <c r="E170" s="748" t="s">
        <v>824</v>
      </c>
      <c r="F170" s="441"/>
      <c r="G170" s="447">
        <f>G171</f>
        <v>0</v>
      </c>
      <c r="H170" s="228">
        <f>H171</f>
        <v>370000</v>
      </c>
      <c r="I170" s="228">
        <f>I171</f>
        <v>380000</v>
      </c>
    </row>
    <row r="171" spans="1:9" s="128" customFormat="1" ht="23.25" customHeight="1" hidden="1">
      <c r="A171" s="747" t="s">
        <v>300</v>
      </c>
      <c r="B171" s="445" t="s">
        <v>781</v>
      </c>
      <c r="C171" s="446" t="s">
        <v>28</v>
      </c>
      <c r="D171" s="446" t="s">
        <v>61</v>
      </c>
      <c r="E171" s="748" t="s">
        <v>824</v>
      </c>
      <c r="F171" s="441">
        <v>240</v>
      </c>
      <c r="G171" s="447">
        <v>0</v>
      </c>
      <c r="H171" s="228">
        <v>370000</v>
      </c>
      <c r="I171" s="228">
        <v>380000</v>
      </c>
    </row>
    <row r="172" spans="1:9" s="128" customFormat="1" ht="18.75" customHeight="1">
      <c r="A172" s="108" t="s">
        <v>36</v>
      </c>
      <c r="B172" s="95" t="s">
        <v>781</v>
      </c>
      <c r="C172" s="47" t="s">
        <v>28</v>
      </c>
      <c r="D172" s="47" t="s">
        <v>61</v>
      </c>
      <c r="E172" s="289"/>
      <c r="F172" s="295"/>
      <c r="G172" s="149">
        <f>G173</f>
        <v>4541400</v>
      </c>
      <c r="H172" s="149">
        <f>H173</f>
        <v>70000</v>
      </c>
      <c r="I172" s="149">
        <f>I173</f>
        <v>70000</v>
      </c>
    </row>
    <row r="173" spans="1:9" s="128" customFormat="1" ht="54.75" customHeight="1">
      <c r="A173" s="108" t="s">
        <v>869</v>
      </c>
      <c r="B173" s="95" t="s">
        <v>781</v>
      </c>
      <c r="C173" s="47" t="s">
        <v>28</v>
      </c>
      <c r="D173" s="47" t="s">
        <v>61</v>
      </c>
      <c r="E173" s="72" t="s">
        <v>434</v>
      </c>
      <c r="F173" s="295"/>
      <c r="G173" s="149">
        <f>G174</f>
        <v>4541400</v>
      </c>
      <c r="H173" s="228">
        <f>H174+H176</f>
        <v>70000</v>
      </c>
      <c r="I173" s="228">
        <f>I174+I176</f>
        <v>70000</v>
      </c>
    </row>
    <row r="174" spans="1:9" s="128" customFormat="1" ht="19.5" customHeight="1">
      <c r="A174" s="105" t="s">
        <v>118</v>
      </c>
      <c r="B174" s="96" t="s">
        <v>781</v>
      </c>
      <c r="C174" s="43" t="s">
        <v>28</v>
      </c>
      <c r="D174" s="43" t="s">
        <v>61</v>
      </c>
      <c r="E174" s="53" t="s">
        <v>449</v>
      </c>
      <c r="F174" s="269"/>
      <c r="G174" s="228">
        <f>G175</f>
        <v>4541400</v>
      </c>
      <c r="H174" s="228">
        <f>H175</f>
        <v>50000</v>
      </c>
      <c r="I174" s="228">
        <f>I175</f>
        <v>50000</v>
      </c>
    </row>
    <row r="175" spans="1:9" s="128" customFormat="1" ht="38.25" customHeight="1">
      <c r="A175" s="399" t="s">
        <v>862</v>
      </c>
      <c r="B175" s="96" t="s">
        <v>781</v>
      </c>
      <c r="C175" s="43" t="s">
        <v>28</v>
      </c>
      <c r="D175" s="43" t="s">
        <v>61</v>
      </c>
      <c r="E175" s="53" t="s">
        <v>785</v>
      </c>
      <c r="F175" s="269"/>
      <c r="G175" s="228">
        <f>G176+G177+G178</f>
        <v>4541400</v>
      </c>
      <c r="H175" s="228">
        <v>50000</v>
      </c>
      <c r="I175" s="228">
        <v>50000</v>
      </c>
    </row>
    <row r="176" spans="1:9" s="128" customFormat="1" ht="22.5" customHeight="1">
      <c r="A176" s="105" t="s">
        <v>297</v>
      </c>
      <c r="B176" s="96" t="s">
        <v>781</v>
      </c>
      <c r="C176" s="43" t="s">
        <v>28</v>
      </c>
      <c r="D176" s="43" t="s">
        <v>61</v>
      </c>
      <c r="E176" s="53" t="s">
        <v>785</v>
      </c>
      <c r="F176" s="269">
        <v>120</v>
      </c>
      <c r="G176" s="625">
        <v>4190400</v>
      </c>
      <c r="H176" s="228">
        <f>H177</f>
        <v>20000</v>
      </c>
      <c r="I176" s="228">
        <f>I177</f>
        <v>20000</v>
      </c>
    </row>
    <row r="177" spans="1:9" s="128" customFormat="1" ht="33" customHeight="1">
      <c r="A177" s="67" t="s">
        <v>300</v>
      </c>
      <c r="B177" s="96" t="s">
        <v>781</v>
      </c>
      <c r="C177" s="43" t="s">
        <v>28</v>
      </c>
      <c r="D177" s="43" t="s">
        <v>61</v>
      </c>
      <c r="E177" s="53" t="s">
        <v>785</v>
      </c>
      <c r="F177" s="269">
        <v>240</v>
      </c>
      <c r="G177" s="625">
        <v>350000</v>
      </c>
      <c r="H177" s="228">
        <v>20000</v>
      </c>
      <c r="I177" s="228">
        <v>20000</v>
      </c>
    </row>
    <row r="178" spans="1:9" s="128" customFormat="1" ht="20.25" customHeight="1">
      <c r="A178" s="67" t="s">
        <v>302</v>
      </c>
      <c r="B178" s="96" t="s">
        <v>781</v>
      </c>
      <c r="C178" s="43" t="s">
        <v>28</v>
      </c>
      <c r="D178" s="43" t="s">
        <v>61</v>
      </c>
      <c r="E178" s="53" t="s">
        <v>785</v>
      </c>
      <c r="F178" s="269">
        <v>850</v>
      </c>
      <c r="G178" s="625">
        <v>1000</v>
      </c>
      <c r="H178" s="228"/>
      <c r="I178" s="228"/>
    </row>
    <row r="179" spans="1:14" s="1" customFormat="1" ht="21" customHeight="1">
      <c r="A179" s="108" t="s">
        <v>121</v>
      </c>
      <c r="B179" s="648" t="s">
        <v>781</v>
      </c>
      <c r="C179" s="121" t="s">
        <v>29</v>
      </c>
      <c r="D179" s="121"/>
      <c r="E179" s="121"/>
      <c r="F179" s="121"/>
      <c r="G179" s="123">
        <f>G180+G185</f>
        <v>11245097</v>
      </c>
      <c r="H179" s="149">
        <f>H185</f>
        <v>30000</v>
      </c>
      <c r="I179" s="149">
        <f>I185</f>
        <v>30000</v>
      </c>
      <c r="N179" s="128"/>
    </row>
    <row r="180" spans="1:9" s="1" customFormat="1" ht="20.25" customHeight="1" hidden="1">
      <c r="A180" s="108" t="s">
        <v>122</v>
      </c>
      <c r="B180" s="648" t="s">
        <v>781</v>
      </c>
      <c r="C180" s="121" t="s">
        <v>29</v>
      </c>
      <c r="D180" s="121" t="s">
        <v>25</v>
      </c>
      <c r="E180" s="751"/>
      <c r="F180" s="121"/>
      <c r="G180" s="123">
        <f>G181</f>
        <v>0</v>
      </c>
      <c r="H180" s="149"/>
      <c r="I180" s="149"/>
    </row>
    <row r="181" spans="1:9" s="1" customFormat="1" ht="33.75" customHeight="1" hidden="1">
      <c r="A181" s="310" t="s">
        <v>986</v>
      </c>
      <c r="B181" s="648" t="s">
        <v>781</v>
      </c>
      <c r="C181" s="121" t="s">
        <v>29</v>
      </c>
      <c r="D181" s="121" t="s">
        <v>25</v>
      </c>
      <c r="E181" s="751" t="s">
        <v>995</v>
      </c>
      <c r="F181" s="121"/>
      <c r="G181" s="123">
        <f>G182</f>
        <v>0</v>
      </c>
      <c r="H181" s="149"/>
      <c r="I181" s="149"/>
    </row>
    <row r="182" spans="1:9" s="1" customFormat="1" ht="32.25" customHeight="1" hidden="1">
      <c r="A182" s="749" t="s">
        <v>985</v>
      </c>
      <c r="B182" s="648" t="s">
        <v>781</v>
      </c>
      <c r="C182" s="121" t="s">
        <v>29</v>
      </c>
      <c r="D182" s="121" t="s">
        <v>25</v>
      </c>
      <c r="E182" s="751" t="s">
        <v>997</v>
      </c>
      <c r="F182" s="121"/>
      <c r="G182" s="123">
        <f>G183</f>
        <v>0</v>
      </c>
      <c r="H182" s="149"/>
      <c r="I182" s="149"/>
    </row>
    <row r="183" spans="1:9" s="1" customFormat="1" ht="30" customHeight="1" hidden="1">
      <c r="A183" s="632" t="s">
        <v>984</v>
      </c>
      <c r="B183" s="707" t="s">
        <v>781</v>
      </c>
      <c r="C183" s="623" t="s">
        <v>29</v>
      </c>
      <c r="D183" s="623" t="s">
        <v>25</v>
      </c>
      <c r="E183" s="766" t="s">
        <v>998</v>
      </c>
      <c r="F183" s="623"/>
      <c r="G183" s="625">
        <f>G184</f>
        <v>0</v>
      </c>
      <c r="H183" s="149"/>
      <c r="I183" s="149"/>
    </row>
    <row r="184" spans="1:10" s="1" customFormat="1" ht="33" customHeight="1" hidden="1">
      <c r="A184" s="105" t="s">
        <v>991</v>
      </c>
      <c r="B184" s="707" t="s">
        <v>781</v>
      </c>
      <c r="C184" s="623" t="s">
        <v>29</v>
      </c>
      <c r="D184" s="623" t="s">
        <v>25</v>
      </c>
      <c r="E184" s="766" t="s">
        <v>998</v>
      </c>
      <c r="F184" s="623" t="s">
        <v>980</v>
      </c>
      <c r="G184" s="625"/>
      <c r="H184" s="149"/>
      <c r="I184" s="149"/>
      <c r="J184" s="25">
        <v>1387.7</v>
      </c>
    </row>
    <row r="185" spans="1:14" ht="21" customHeight="1">
      <c r="A185" s="482" t="s">
        <v>54</v>
      </c>
      <c r="B185" s="125" t="s">
        <v>781</v>
      </c>
      <c r="C185" s="71" t="s">
        <v>29</v>
      </c>
      <c r="D185" s="71" t="s">
        <v>34</v>
      </c>
      <c r="E185" s="154"/>
      <c r="F185" s="53"/>
      <c r="G185" s="149">
        <f>G187+G194+G203+G207+G215</f>
        <v>11245097</v>
      </c>
      <c r="H185" s="149">
        <f>H186</f>
        <v>30000</v>
      </c>
      <c r="I185" s="149">
        <f>I186</f>
        <v>30000</v>
      </c>
      <c r="N185" s="1"/>
    </row>
    <row r="186" spans="1:14" s="128" customFormat="1" ht="23.25" customHeight="1">
      <c r="A186" s="108" t="s">
        <v>123</v>
      </c>
      <c r="B186" s="648" t="s">
        <v>781</v>
      </c>
      <c r="C186" s="122" t="s">
        <v>29</v>
      </c>
      <c r="D186" s="122" t="s">
        <v>34</v>
      </c>
      <c r="E186" s="649" t="s">
        <v>793</v>
      </c>
      <c r="F186" s="650"/>
      <c r="G186" s="123">
        <f>G187</f>
        <v>550000</v>
      </c>
      <c r="H186" s="149">
        <f aca="true" t="shared" si="14" ref="G186:I188">H187</f>
        <v>30000</v>
      </c>
      <c r="I186" s="149">
        <f t="shared" si="14"/>
        <v>30000</v>
      </c>
      <c r="N186"/>
    </row>
    <row r="187" spans="1:9" s="128" customFormat="1" ht="39.75" customHeight="1">
      <c r="A187" s="69" t="s">
        <v>968</v>
      </c>
      <c r="B187" s="125" t="s">
        <v>781</v>
      </c>
      <c r="C187" s="71" t="s">
        <v>29</v>
      </c>
      <c r="D187" s="71" t="s">
        <v>34</v>
      </c>
      <c r="E187" s="649" t="s">
        <v>816</v>
      </c>
      <c r="F187" s="483"/>
      <c r="G187" s="149">
        <f t="shared" si="14"/>
        <v>550000</v>
      </c>
      <c r="H187" s="228">
        <f t="shared" si="14"/>
        <v>30000</v>
      </c>
      <c r="I187" s="228">
        <f t="shared" si="14"/>
        <v>30000</v>
      </c>
    </row>
    <row r="188" spans="1:9" s="128" customFormat="1" ht="33">
      <c r="A188" s="50" t="s">
        <v>545</v>
      </c>
      <c r="B188" s="97" t="s">
        <v>781</v>
      </c>
      <c r="C188" s="70" t="s">
        <v>29</v>
      </c>
      <c r="D188" s="70" t="s">
        <v>34</v>
      </c>
      <c r="E188" s="732" t="s">
        <v>969</v>
      </c>
      <c r="F188" s="270"/>
      <c r="G188" s="228">
        <f>G189+G192</f>
        <v>550000</v>
      </c>
      <c r="H188" s="228">
        <f t="shared" si="14"/>
        <v>30000</v>
      </c>
      <c r="I188" s="228">
        <f t="shared" si="14"/>
        <v>30000</v>
      </c>
    </row>
    <row r="189" spans="1:9" s="128" customFormat="1" ht="36.75" customHeight="1">
      <c r="A189" s="50" t="s">
        <v>408</v>
      </c>
      <c r="B189" s="97" t="s">
        <v>781</v>
      </c>
      <c r="C189" s="70" t="s">
        <v>29</v>
      </c>
      <c r="D189" s="70" t="s">
        <v>34</v>
      </c>
      <c r="E189" s="732" t="s">
        <v>970</v>
      </c>
      <c r="F189" s="270"/>
      <c r="G189" s="228">
        <f>G190</f>
        <v>550000</v>
      </c>
      <c r="H189" s="228">
        <v>30000</v>
      </c>
      <c r="I189" s="228">
        <v>30000</v>
      </c>
    </row>
    <row r="190" spans="1:9" s="128" customFormat="1" ht="35.25" customHeight="1">
      <c r="A190" s="239" t="s">
        <v>300</v>
      </c>
      <c r="B190" s="97" t="s">
        <v>781</v>
      </c>
      <c r="C190" s="70" t="s">
        <v>29</v>
      </c>
      <c r="D190" s="70" t="s">
        <v>34</v>
      </c>
      <c r="E190" s="732" t="s">
        <v>970</v>
      </c>
      <c r="F190" s="270">
        <v>240</v>
      </c>
      <c r="G190" s="228">
        <v>550000</v>
      </c>
      <c r="H190" s="228"/>
      <c r="I190" s="228"/>
    </row>
    <row r="191" spans="1:9" s="128" customFormat="1" ht="33" customHeight="1" hidden="1">
      <c r="A191" s="239" t="s">
        <v>545</v>
      </c>
      <c r="B191" s="97" t="s">
        <v>781</v>
      </c>
      <c r="C191" s="70" t="s">
        <v>29</v>
      </c>
      <c r="D191" s="70" t="s">
        <v>34</v>
      </c>
      <c r="E191" s="294" t="s">
        <v>825</v>
      </c>
      <c r="F191" s="270"/>
      <c r="G191" s="228">
        <f>G192</f>
        <v>0</v>
      </c>
      <c r="H191" s="228"/>
      <c r="I191" s="228"/>
    </row>
    <row r="192" spans="1:9" s="128" customFormat="1" ht="33" customHeight="1" hidden="1">
      <c r="A192" s="486" t="s">
        <v>840</v>
      </c>
      <c r="B192" s="487" t="s">
        <v>781</v>
      </c>
      <c r="C192" s="488" t="s">
        <v>29</v>
      </c>
      <c r="D192" s="488" t="s">
        <v>34</v>
      </c>
      <c r="E192" s="489" t="s">
        <v>825</v>
      </c>
      <c r="F192" s="490"/>
      <c r="G192" s="491">
        <f>G193</f>
        <v>0</v>
      </c>
      <c r="H192" s="228"/>
      <c r="I192" s="228"/>
    </row>
    <row r="193" spans="1:9" s="128" customFormat="1" ht="34.5" customHeight="1" hidden="1">
      <c r="A193" s="239" t="s">
        <v>300</v>
      </c>
      <c r="B193" s="97" t="s">
        <v>781</v>
      </c>
      <c r="C193" s="70" t="s">
        <v>29</v>
      </c>
      <c r="D193" s="70" t="s">
        <v>34</v>
      </c>
      <c r="E193" s="294" t="s">
        <v>825</v>
      </c>
      <c r="F193" s="270">
        <v>240</v>
      </c>
      <c r="G193" s="228"/>
      <c r="H193" s="228"/>
      <c r="I193" s="228"/>
    </row>
    <row r="194" spans="1:9" s="128" customFormat="1" ht="39" customHeight="1">
      <c r="A194" s="482" t="s">
        <v>942</v>
      </c>
      <c r="B194" s="125" t="s">
        <v>781</v>
      </c>
      <c r="C194" s="71" t="s">
        <v>29</v>
      </c>
      <c r="D194" s="71" t="s">
        <v>34</v>
      </c>
      <c r="E194" s="293" t="s">
        <v>793</v>
      </c>
      <c r="F194" s="483"/>
      <c r="G194" s="149">
        <f>G195+G199</f>
        <v>110000</v>
      </c>
      <c r="H194" s="228"/>
      <c r="I194" s="228"/>
    </row>
    <row r="195" spans="1:9" s="128" customFormat="1" ht="38.25" customHeight="1">
      <c r="A195" s="482" t="s">
        <v>318</v>
      </c>
      <c r="B195" s="125" t="s">
        <v>781</v>
      </c>
      <c r="C195" s="71" t="s">
        <v>29</v>
      </c>
      <c r="D195" s="71" t="s">
        <v>34</v>
      </c>
      <c r="E195" s="293" t="s">
        <v>805</v>
      </c>
      <c r="F195" s="483"/>
      <c r="G195" s="149">
        <f>G196</f>
        <v>100000</v>
      </c>
      <c r="H195" s="228"/>
      <c r="I195" s="228"/>
    </row>
    <row r="196" spans="1:9" s="128" customFormat="1" ht="21.75" customHeight="1">
      <c r="A196" s="239" t="s">
        <v>686</v>
      </c>
      <c r="B196" s="97" t="s">
        <v>781</v>
      </c>
      <c r="C196" s="70" t="s">
        <v>29</v>
      </c>
      <c r="D196" s="70" t="s">
        <v>34</v>
      </c>
      <c r="E196" s="294" t="s">
        <v>806</v>
      </c>
      <c r="F196" s="270"/>
      <c r="G196" s="228">
        <f>G197</f>
        <v>100000</v>
      </c>
      <c r="H196" s="228"/>
      <c r="I196" s="228"/>
    </row>
    <row r="197" spans="1:9" s="128" customFormat="1" ht="33.75" customHeight="1">
      <c r="A197" s="239" t="s">
        <v>319</v>
      </c>
      <c r="B197" s="97" t="s">
        <v>781</v>
      </c>
      <c r="C197" s="70" t="s">
        <v>29</v>
      </c>
      <c r="D197" s="70" t="s">
        <v>34</v>
      </c>
      <c r="E197" s="294" t="s">
        <v>807</v>
      </c>
      <c r="F197" s="270"/>
      <c r="G197" s="228">
        <f>G198</f>
        <v>100000</v>
      </c>
      <c r="H197" s="228"/>
      <c r="I197" s="228"/>
    </row>
    <row r="198" spans="1:9" s="128" customFormat="1" ht="36.75" customHeight="1">
      <c r="A198" s="239" t="s">
        <v>300</v>
      </c>
      <c r="B198" s="97" t="s">
        <v>781</v>
      </c>
      <c r="C198" s="70" t="s">
        <v>29</v>
      </c>
      <c r="D198" s="70" t="s">
        <v>34</v>
      </c>
      <c r="E198" s="294" t="s">
        <v>807</v>
      </c>
      <c r="F198" s="270">
        <v>240</v>
      </c>
      <c r="G198" s="228">
        <v>100000</v>
      </c>
      <c r="H198" s="228"/>
      <c r="I198" s="228"/>
    </row>
    <row r="199" spans="1:9" s="128" customFormat="1" ht="54" customHeight="1">
      <c r="A199" s="482" t="s">
        <v>808</v>
      </c>
      <c r="B199" s="125" t="s">
        <v>781</v>
      </c>
      <c r="C199" s="71" t="s">
        <v>29</v>
      </c>
      <c r="D199" s="71" t="s">
        <v>34</v>
      </c>
      <c r="E199" s="293" t="s">
        <v>809</v>
      </c>
      <c r="F199" s="483"/>
      <c r="G199" s="149">
        <f>G200</f>
        <v>10000</v>
      </c>
      <c r="H199" s="228"/>
      <c r="I199" s="228"/>
    </row>
    <row r="200" spans="1:9" s="128" customFormat="1" ht="21.75" customHeight="1">
      <c r="A200" s="239" t="s">
        <v>786</v>
      </c>
      <c r="B200" s="97" t="s">
        <v>781</v>
      </c>
      <c r="C200" s="70" t="s">
        <v>29</v>
      </c>
      <c r="D200" s="70" t="s">
        <v>34</v>
      </c>
      <c r="E200" s="294" t="s">
        <v>810</v>
      </c>
      <c r="F200" s="270"/>
      <c r="G200" s="228">
        <f>G201</f>
        <v>10000</v>
      </c>
      <c r="H200" s="228"/>
      <c r="I200" s="228"/>
    </row>
    <row r="201" spans="1:9" s="128" customFormat="1" ht="35.25" customHeight="1">
      <c r="A201" s="239" t="s">
        <v>350</v>
      </c>
      <c r="B201" s="97" t="s">
        <v>781</v>
      </c>
      <c r="C201" s="70" t="s">
        <v>29</v>
      </c>
      <c r="D201" s="70" t="s">
        <v>34</v>
      </c>
      <c r="E201" s="294" t="s">
        <v>811</v>
      </c>
      <c r="F201" s="270"/>
      <c r="G201" s="228">
        <f>G202</f>
        <v>10000</v>
      </c>
      <c r="H201" s="228"/>
      <c r="I201" s="228"/>
    </row>
    <row r="202" spans="1:9" s="128" customFormat="1" ht="36.75" customHeight="1">
      <c r="A202" s="239" t="s">
        <v>300</v>
      </c>
      <c r="B202" s="97" t="s">
        <v>781</v>
      </c>
      <c r="C202" s="70" t="s">
        <v>29</v>
      </c>
      <c r="D202" s="70" t="s">
        <v>34</v>
      </c>
      <c r="E202" s="294" t="s">
        <v>811</v>
      </c>
      <c r="F202" s="270">
        <v>240</v>
      </c>
      <c r="G202" s="228">
        <v>10000</v>
      </c>
      <c r="H202" s="228"/>
      <c r="I202" s="228"/>
    </row>
    <row r="203" spans="1:9" s="128" customFormat="1" ht="33" customHeight="1">
      <c r="A203" s="482" t="s">
        <v>1007</v>
      </c>
      <c r="B203" s="125" t="s">
        <v>781</v>
      </c>
      <c r="C203" s="71" t="s">
        <v>29</v>
      </c>
      <c r="D203" s="71" t="s">
        <v>34</v>
      </c>
      <c r="E203" s="293" t="s">
        <v>839</v>
      </c>
      <c r="F203" s="483"/>
      <c r="G203" s="149">
        <f>G204</f>
        <v>10585097</v>
      </c>
      <c r="H203" s="228"/>
      <c r="I203" s="228"/>
    </row>
    <row r="204" spans="1:10" s="128" customFormat="1" ht="33" customHeight="1">
      <c r="A204" s="484" t="s">
        <v>860</v>
      </c>
      <c r="B204" s="97" t="s">
        <v>781</v>
      </c>
      <c r="C204" s="70" t="s">
        <v>29</v>
      </c>
      <c r="D204" s="70" t="s">
        <v>34</v>
      </c>
      <c r="E204" s="294" t="s">
        <v>826</v>
      </c>
      <c r="F204" s="270"/>
      <c r="G204" s="208">
        <f>G206+G212+G214</f>
        <v>10585097</v>
      </c>
      <c r="H204" s="228"/>
      <c r="I204" s="228"/>
      <c r="J204" s="616"/>
    </row>
    <row r="205" spans="1:9" s="128" customFormat="1" ht="32.25" customHeight="1">
      <c r="A205" s="484" t="s">
        <v>817</v>
      </c>
      <c r="B205" s="97" t="s">
        <v>781</v>
      </c>
      <c r="C205" s="70" t="s">
        <v>29</v>
      </c>
      <c r="D205" s="70" t="s">
        <v>34</v>
      </c>
      <c r="E205" s="294" t="s">
        <v>827</v>
      </c>
      <c r="F205" s="270"/>
      <c r="G205" s="485">
        <f>G206</f>
        <v>4500000</v>
      </c>
      <c r="H205" s="228"/>
      <c r="I205" s="228"/>
    </row>
    <row r="206" spans="1:9" s="128" customFormat="1" ht="35.25" customHeight="1">
      <c r="A206" s="239" t="s">
        <v>300</v>
      </c>
      <c r="B206" s="97" t="s">
        <v>781</v>
      </c>
      <c r="C206" s="70" t="s">
        <v>29</v>
      </c>
      <c r="D206" s="70" t="s">
        <v>34</v>
      </c>
      <c r="E206" s="294" t="s">
        <v>827</v>
      </c>
      <c r="F206" s="270">
        <v>240</v>
      </c>
      <c r="G206" s="625">
        <v>4500000</v>
      </c>
      <c r="H206" s="228"/>
      <c r="I206" s="228"/>
    </row>
    <row r="207" spans="1:9" s="128" customFormat="1" ht="1.5" customHeight="1" hidden="1">
      <c r="A207" s="310" t="s">
        <v>986</v>
      </c>
      <c r="B207" s="648" t="s">
        <v>781</v>
      </c>
      <c r="C207" s="122" t="s">
        <v>29</v>
      </c>
      <c r="D207" s="122" t="s">
        <v>34</v>
      </c>
      <c r="E207" s="121" t="s">
        <v>995</v>
      </c>
      <c r="F207" s="650"/>
      <c r="G207" s="123">
        <f>G208</f>
        <v>0</v>
      </c>
      <c r="H207" s="228"/>
      <c r="I207" s="228"/>
    </row>
    <row r="208" spans="1:9" s="128" customFormat="1" ht="36.75" customHeight="1" hidden="1">
      <c r="A208" s="632" t="s">
        <v>1002</v>
      </c>
      <c r="B208" s="707" t="s">
        <v>781</v>
      </c>
      <c r="C208" s="152" t="s">
        <v>29</v>
      </c>
      <c r="D208" s="152" t="s">
        <v>34</v>
      </c>
      <c r="E208" s="691" t="s">
        <v>999</v>
      </c>
      <c r="F208" s="650"/>
      <c r="G208" s="625">
        <f>G209</f>
        <v>0</v>
      </c>
      <c r="H208" s="228"/>
      <c r="I208" s="228"/>
    </row>
    <row r="209" spans="1:9" s="128" customFormat="1" ht="66.75" customHeight="1" hidden="1">
      <c r="A209" s="765" t="s">
        <v>994</v>
      </c>
      <c r="B209" s="707" t="s">
        <v>781</v>
      </c>
      <c r="C209" s="152" t="s">
        <v>29</v>
      </c>
      <c r="D209" s="152" t="s">
        <v>34</v>
      </c>
      <c r="E209" s="691" t="s">
        <v>999</v>
      </c>
      <c r="F209" s="650"/>
      <c r="G209" s="625">
        <f>G210</f>
        <v>0</v>
      </c>
      <c r="H209" s="228"/>
      <c r="I209" s="228"/>
    </row>
    <row r="210" spans="1:9" s="128" customFormat="1" ht="36" customHeight="1" hidden="1">
      <c r="A210" s="105" t="s">
        <v>991</v>
      </c>
      <c r="B210" s="707" t="s">
        <v>781</v>
      </c>
      <c r="C210" s="152" t="s">
        <v>29</v>
      </c>
      <c r="D210" s="152" t="s">
        <v>34</v>
      </c>
      <c r="E210" s="691" t="s">
        <v>999</v>
      </c>
      <c r="F210" s="650">
        <v>400</v>
      </c>
      <c r="G210" s="625"/>
      <c r="H210" s="228"/>
      <c r="I210" s="228"/>
    </row>
    <row r="211" spans="1:9" s="128" customFormat="1" ht="24" customHeight="1">
      <c r="A211" s="484" t="s">
        <v>818</v>
      </c>
      <c r="B211" s="97" t="s">
        <v>781</v>
      </c>
      <c r="C211" s="70" t="s">
        <v>29</v>
      </c>
      <c r="D211" s="70" t="s">
        <v>34</v>
      </c>
      <c r="E211" s="294" t="s">
        <v>828</v>
      </c>
      <c r="F211" s="270"/>
      <c r="G211" s="625">
        <f>G212</f>
        <v>400000</v>
      </c>
      <c r="H211" s="228"/>
      <c r="I211" s="228"/>
    </row>
    <row r="212" spans="1:9" s="128" customFormat="1" ht="33" customHeight="1">
      <c r="A212" s="239" t="s">
        <v>300</v>
      </c>
      <c r="B212" s="97" t="s">
        <v>781</v>
      </c>
      <c r="C212" s="70" t="s">
        <v>29</v>
      </c>
      <c r="D212" s="70" t="s">
        <v>34</v>
      </c>
      <c r="E212" s="294" t="s">
        <v>828</v>
      </c>
      <c r="F212" s="270">
        <v>240</v>
      </c>
      <c r="G212" s="625">
        <v>400000</v>
      </c>
      <c r="H212" s="228"/>
      <c r="I212" s="228"/>
    </row>
    <row r="213" spans="1:9" s="128" customFormat="1" ht="23.25" customHeight="1">
      <c r="A213" s="484" t="s">
        <v>819</v>
      </c>
      <c r="B213" s="97" t="s">
        <v>781</v>
      </c>
      <c r="C213" s="70" t="s">
        <v>29</v>
      </c>
      <c r="D213" s="70" t="s">
        <v>34</v>
      </c>
      <c r="E213" s="294" t="s">
        <v>829</v>
      </c>
      <c r="F213" s="270"/>
      <c r="G213" s="625">
        <f>G214</f>
        <v>5685097</v>
      </c>
      <c r="H213" s="228"/>
      <c r="I213" s="228"/>
    </row>
    <row r="214" spans="1:9" s="128" customFormat="1" ht="30" customHeight="1">
      <c r="A214" s="239" t="s">
        <v>300</v>
      </c>
      <c r="B214" s="97" t="s">
        <v>781</v>
      </c>
      <c r="C214" s="70" t="s">
        <v>29</v>
      </c>
      <c r="D214" s="70" t="s">
        <v>34</v>
      </c>
      <c r="E214" s="294" t="s">
        <v>829</v>
      </c>
      <c r="F214" s="270">
        <v>240</v>
      </c>
      <c r="G214" s="625">
        <v>5685097</v>
      </c>
      <c r="H214" s="228"/>
      <c r="I214" s="228"/>
    </row>
    <row r="215" spans="1:9" s="128" customFormat="1" ht="33" customHeight="1" hidden="1">
      <c r="A215" s="310" t="s">
        <v>986</v>
      </c>
      <c r="B215" s="648" t="s">
        <v>781</v>
      </c>
      <c r="C215" s="122" t="s">
        <v>29</v>
      </c>
      <c r="D215" s="122" t="s">
        <v>34</v>
      </c>
      <c r="E215" s="121" t="s">
        <v>995</v>
      </c>
      <c r="F215" s="650"/>
      <c r="G215" s="625">
        <f>G216</f>
        <v>0</v>
      </c>
      <c r="H215" s="228"/>
      <c r="I215" s="228"/>
    </row>
    <row r="216" spans="1:9" s="128" customFormat="1" ht="39.75" customHeight="1" hidden="1">
      <c r="A216" s="632" t="s">
        <v>1003</v>
      </c>
      <c r="B216" s="707" t="s">
        <v>781</v>
      </c>
      <c r="C216" s="152" t="s">
        <v>29</v>
      </c>
      <c r="D216" s="152" t="s">
        <v>34</v>
      </c>
      <c r="E216" s="691" t="s">
        <v>1029</v>
      </c>
      <c r="F216" s="650"/>
      <c r="G216" s="625">
        <f>G217</f>
        <v>0</v>
      </c>
      <c r="H216" s="228"/>
      <c r="I216" s="228"/>
    </row>
    <row r="217" spans="1:9" s="128" customFormat="1" ht="70.5" customHeight="1" hidden="1">
      <c r="A217" s="105" t="s">
        <v>994</v>
      </c>
      <c r="B217" s="707" t="s">
        <v>781</v>
      </c>
      <c r="C217" s="152" t="s">
        <v>29</v>
      </c>
      <c r="D217" s="152" t="s">
        <v>34</v>
      </c>
      <c r="E217" s="691" t="s">
        <v>1029</v>
      </c>
      <c r="F217" s="650"/>
      <c r="G217" s="625">
        <f>G218</f>
        <v>0</v>
      </c>
      <c r="H217" s="228"/>
      <c r="I217" s="228"/>
    </row>
    <row r="218" spans="1:10" s="128" customFormat="1" ht="36" customHeight="1" hidden="1">
      <c r="A218" s="105" t="s">
        <v>300</v>
      </c>
      <c r="B218" s="707" t="s">
        <v>781</v>
      </c>
      <c r="C218" s="152" t="s">
        <v>29</v>
      </c>
      <c r="D218" s="152" t="s">
        <v>34</v>
      </c>
      <c r="E218" s="691" t="s">
        <v>1029</v>
      </c>
      <c r="F218" s="650">
        <v>414</v>
      </c>
      <c r="G218" s="625"/>
      <c r="H218" s="228"/>
      <c r="I218" s="228"/>
      <c r="J218" s="128">
        <v>21967.91</v>
      </c>
    </row>
    <row r="219" spans="1:14" ht="20.25" customHeight="1">
      <c r="A219" s="45" t="s">
        <v>53</v>
      </c>
      <c r="B219" s="95" t="s">
        <v>781</v>
      </c>
      <c r="C219" s="47" t="s">
        <v>24</v>
      </c>
      <c r="D219" s="47" t="s">
        <v>29</v>
      </c>
      <c r="E219" s="72"/>
      <c r="F219" s="72"/>
      <c r="G219" s="149">
        <f aca="true" t="shared" si="15" ref="G219:I222">G220</f>
        <v>80000</v>
      </c>
      <c r="H219" s="149">
        <f t="shared" si="15"/>
        <v>800</v>
      </c>
      <c r="I219" s="149">
        <f t="shared" si="15"/>
        <v>800</v>
      </c>
      <c r="N219" s="128"/>
    </row>
    <row r="220" spans="1:14" s="128" customFormat="1" ht="33">
      <c r="A220" s="626" t="s">
        <v>268</v>
      </c>
      <c r="B220" s="95" t="s">
        <v>781</v>
      </c>
      <c r="C220" s="47" t="s">
        <v>24</v>
      </c>
      <c r="D220" s="47" t="s">
        <v>29</v>
      </c>
      <c r="E220" s="348" t="s">
        <v>434</v>
      </c>
      <c r="F220" s="733"/>
      <c r="G220" s="149">
        <f t="shared" si="15"/>
        <v>80000</v>
      </c>
      <c r="H220" s="149">
        <f t="shared" si="15"/>
        <v>800</v>
      </c>
      <c r="I220" s="149">
        <f t="shared" si="15"/>
        <v>800</v>
      </c>
      <c r="N220"/>
    </row>
    <row r="221" spans="1:9" s="128" customFormat="1" ht="49.5" customHeight="1">
      <c r="A221" s="628" t="s">
        <v>869</v>
      </c>
      <c r="B221" s="96" t="s">
        <v>781</v>
      </c>
      <c r="C221" s="43" t="s">
        <v>24</v>
      </c>
      <c r="D221" s="43" t="s">
        <v>29</v>
      </c>
      <c r="E221" s="338" t="s">
        <v>449</v>
      </c>
      <c r="F221" s="290"/>
      <c r="G221" s="228">
        <f t="shared" si="15"/>
        <v>80000</v>
      </c>
      <c r="H221" s="228">
        <f t="shared" si="15"/>
        <v>800</v>
      </c>
      <c r="I221" s="228">
        <f t="shared" si="15"/>
        <v>800</v>
      </c>
    </row>
    <row r="222" spans="1:9" s="128" customFormat="1" ht="33">
      <c r="A222" s="627" t="s">
        <v>926</v>
      </c>
      <c r="B222" s="96" t="s">
        <v>781</v>
      </c>
      <c r="C222" s="43" t="s">
        <v>24</v>
      </c>
      <c r="D222" s="43" t="s">
        <v>29</v>
      </c>
      <c r="E222" s="338" t="s">
        <v>881</v>
      </c>
      <c r="F222" s="290"/>
      <c r="G222" s="228">
        <f t="shared" si="15"/>
        <v>80000</v>
      </c>
      <c r="H222" s="228">
        <f t="shared" si="15"/>
        <v>800</v>
      </c>
      <c r="I222" s="228">
        <f t="shared" si="15"/>
        <v>800</v>
      </c>
    </row>
    <row r="223" spans="1:9" s="128" customFormat="1" ht="35.25" customHeight="1">
      <c r="A223" s="105" t="s">
        <v>300</v>
      </c>
      <c r="B223" s="96" t="s">
        <v>781</v>
      </c>
      <c r="C223" s="43" t="s">
        <v>24</v>
      </c>
      <c r="D223" s="43" t="s">
        <v>29</v>
      </c>
      <c r="E223" s="338" t="s">
        <v>881</v>
      </c>
      <c r="F223" s="290">
        <v>240</v>
      </c>
      <c r="G223" s="228">
        <v>80000</v>
      </c>
      <c r="H223" s="228">
        <v>800</v>
      </c>
      <c r="I223" s="228">
        <v>800</v>
      </c>
    </row>
    <row r="224" spans="1:14" ht="15" customHeight="1" hidden="1">
      <c r="A224" s="322" t="s">
        <v>300</v>
      </c>
      <c r="B224" s="104" t="s">
        <v>781</v>
      </c>
      <c r="C224" s="71" t="s">
        <v>24</v>
      </c>
      <c r="D224" s="72" t="s">
        <v>26</v>
      </c>
      <c r="E224" s="71"/>
      <c r="F224" s="53"/>
      <c r="G224" s="149">
        <f aca="true" t="shared" si="16" ref="G224:I228">G225</f>
        <v>0</v>
      </c>
      <c r="H224" s="149">
        <f t="shared" si="16"/>
        <v>0</v>
      </c>
      <c r="I224" s="149">
        <f t="shared" si="16"/>
        <v>0</v>
      </c>
      <c r="N224" s="128"/>
    </row>
    <row r="225" spans="1:14" s="128" customFormat="1" ht="17.25" hidden="1">
      <c r="A225" s="69" t="s">
        <v>136</v>
      </c>
      <c r="B225" s="104" t="s">
        <v>781</v>
      </c>
      <c r="C225" s="71" t="s">
        <v>24</v>
      </c>
      <c r="D225" s="72" t="s">
        <v>26</v>
      </c>
      <c r="E225" s="289" t="s">
        <v>445</v>
      </c>
      <c r="F225" s="269"/>
      <c r="G225" s="149">
        <f t="shared" si="16"/>
        <v>0</v>
      </c>
      <c r="H225" s="149">
        <f t="shared" si="16"/>
        <v>0</v>
      </c>
      <c r="I225" s="149">
        <f t="shared" si="16"/>
        <v>0</v>
      </c>
      <c r="N225"/>
    </row>
    <row r="226" spans="1:14" s="284" customFormat="1" ht="50.25" hidden="1">
      <c r="A226" s="108" t="s">
        <v>312</v>
      </c>
      <c r="B226" s="104" t="s">
        <v>781</v>
      </c>
      <c r="C226" s="71" t="s">
        <v>24</v>
      </c>
      <c r="D226" s="72" t="s">
        <v>26</v>
      </c>
      <c r="E226" s="47" t="s">
        <v>446</v>
      </c>
      <c r="F226" s="295"/>
      <c r="G226" s="149">
        <f t="shared" si="16"/>
        <v>0</v>
      </c>
      <c r="H226" s="149">
        <f t="shared" si="16"/>
        <v>0</v>
      </c>
      <c r="I226" s="149">
        <f t="shared" si="16"/>
        <v>0</v>
      </c>
      <c r="N226" s="128"/>
    </row>
    <row r="227" spans="1:14" s="128" customFormat="1" ht="33" hidden="1">
      <c r="A227" s="108" t="s">
        <v>318</v>
      </c>
      <c r="B227" s="103" t="s">
        <v>781</v>
      </c>
      <c r="C227" s="70" t="s">
        <v>24</v>
      </c>
      <c r="D227" s="53" t="s">
        <v>26</v>
      </c>
      <c r="E227" s="43" t="s">
        <v>448</v>
      </c>
      <c r="F227" s="269"/>
      <c r="G227" s="228">
        <f t="shared" si="16"/>
        <v>0</v>
      </c>
      <c r="H227" s="228">
        <f t="shared" si="16"/>
        <v>0</v>
      </c>
      <c r="I227" s="228">
        <f t="shared" si="16"/>
        <v>0</v>
      </c>
      <c r="N227" s="284"/>
    </row>
    <row r="228" spans="1:9" s="128" customFormat="1" ht="27" customHeight="1" hidden="1">
      <c r="A228" s="105" t="s">
        <v>686</v>
      </c>
      <c r="B228" s="103" t="s">
        <v>781</v>
      </c>
      <c r="C228" s="70" t="s">
        <v>24</v>
      </c>
      <c r="D228" s="53" t="s">
        <v>26</v>
      </c>
      <c r="E228" s="43" t="s">
        <v>447</v>
      </c>
      <c r="F228" s="269"/>
      <c r="G228" s="228">
        <f t="shared" si="16"/>
        <v>0</v>
      </c>
      <c r="H228" s="228">
        <f t="shared" si="16"/>
        <v>0</v>
      </c>
      <c r="I228" s="228">
        <f t="shared" si="16"/>
        <v>0</v>
      </c>
    </row>
    <row r="229" spans="1:9" s="128" customFormat="1" ht="33" hidden="1">
      <c r="A229" s="105" t="s">
        <v>319</v>
      </c>
      <c r="B229" s="103" t="s">
        <v>781</v>
      </c>
      <c r="C229" s="70" t="s">
        <v>24</v>
      </c>
      <c r="D229" s="53" t="s">
        <v>26</v>
      </c>
      <c r="E229" s="43" t="s">
        <v>447</v>
      </c>
      <c r="F229" s="269">
        <v>240</v>
      </c>
      <c r="G229" s="228"/>
      <c r="H229" s="228"/>
      <c r="I229" s="228"/>
    </row>
    <row r="230" spans="1:14" ht="33" hidden="1">
      <c r="A230" s="105" t="s">
        <v>300</v>
      </c>
      <c r="B230" s="125">
        <v>902</v>
      </c>
      <c r="C230" s="72" t="s">
        <v>26</v>
      </c>
      <c r="D230" s="53"/>
      <c r="E230" s="53"/>
      <c r="F230" s="53"/>
      <c r="G230" s="73">
        <f aca="true" t="shared" si="17" ref="G230:I231">G231</f>
        <v>0</v>
      </c>
      <c r="H230" s="73">
        <f t="shared" si="17"/>
        <v>785000</v>
      </c>
      <c r="I230" s="73">
        <f t="shared" si="17"/>
        <v>785000</v>
      </c>
      <c r="N230" s="128"/>
    </row>
    <row r="231" spans="1:9" ht="16.5" hidden="1">
      <c r="A231" s="69" t="s">
        <v>178</v>
      </c>
      <c r="B231" s="104">
        <v>902</v>
      </c>
      <c r="C231" s="72" t="s">
        <v>26</v>
      </c>
      <c r="D231" s="72" t="s">
        <v>26</v>
      </c>
      <c r="E231" s="72"/>
      <c r="F231" s="72"/>
      <c r="G231" s="149">
        <f t="shared" si="17"/>
        <v>0</v>
      </c>
      <c r="H231" s="149">
        <f t="shared" si="17"/>
        <v>785000</v>
      </c>
      <c r="I231" s="149">
        <f t="shared" si="17"/>
        <v>785000</v>
      </c>
    </row>
    <row r="232" spans="1:14" s="128" customFormat="1" ht="17.25" hidden="1">
      <c r="A232" s="69" t="s">
        <v>179</v>
      </c>
      <c r="B232" s="104">
        <v>902</v>
      </c>
      <c r="C232" s="72" t="s">
        <v>26</v>
      </c>
      <c r="D232" s="72" t="s">
        <v>26</v>
      </c>
      <c r="E232" s="289" t="s">
        <v>455</v>
      </c>
      <c r="F232" s="269"/>
      <c r="G232" s="149">
        <f>G233+G238</f>
        <v>0</v>
      </c>
      <c r="H232" s="149">
        <f>H233+H238</f>
        <v>785000</v>
      </c>
      <c r="I232" s="149">
        <f>I233+I238</f>
        <v>785000</v>
      </c>
      <c r="N232"/>
    </row>
    <row r="233" spans="1:9" s="128" customFormat="1" ht="33" hidden="1">
      <c r="A233" s="316" t="s">
        <v>479</v>
      </c>
      <c r="B233" s="103">
        <v>902</v>
      </c>
      <c r="C233" s="53" t="s">
        <v>26</v>
      </c>
      <c r="D233" s="53" t="s">
        <v>26</v>
      </c>
      <c r="E233" s="288" t="s">
        <v>599</v>
      </c>
      <c r="F233" s="269"/>
      <c r="G233" s="228">
        <f>G234+G236</f>
        <v>0</v>
      </c>
      <c r="H233" s="228">
        <f>H234+H236</f>
        <v>785000</v>
      </c>
      <c r="I233" s="228">
        <f>I234+I236</f>
        <v>785000</v>
      </c>
    </row>
    <row r="234" spans="1:9" s="128" customFormat="1" ht="16.5" hidden="1">
      <c r="A234" s="317" t="s">
        <v>598</v>
      </c>
      <c r="B234" s="103">
        <v>902</v>
      </c>
      <c r="C234" s="53" t="s">
        <v>26</v>
      </c>
      <c r="D234" s="53" t="s">
        <v>26</v>
      </c>
      <c r="E234" s="288" t="s">
        <v>600</v>
      </c>
      <c r="F234" s="269"/>
      <c r="G234" s="228">
        <f>G235</f>
        <v>0</v>
      </c>
      <c r="H234" s="228">
        <f>H235</f>
        <v>420000</v>
      </c>
      <c r="I234" s="228">
        <f>I235</f>
        <v>420000</v>
      </c>
    </row>
    <row r="235" spans="1:9" s="128" customFormat="1" ht="50.25" hidden="1">
      <c r="A235" s="317" t="s">
        <v>375</v>
      </c>
      <c r="B235" s="103">
        <v>902</v>
      </c>
      <c r="C235" s="53" t="s">
        <v>26</v>
      </c>
      <c r="D235" s="53" t="s">
        <v>26</v>
      </c>
      <c r="E235" s="288" t="s">
        <v>600</v>
      </c>
      <c r="F235" s="269">
        <v>240</v>
      </c>
      <c r="G235" s="228"/>
      <c r="H235" s="228">
        <v>420000</v>
      </c>
      <c r="I235" s="228">
        <v>420000</v>
      </c>
    </row>
    <row r="236" spans="1:9" s="128" customFormat="1" ht="33" hidden="1">
      <c r="A236" s="105" t="s">
        <v>300</v>
      </c>
      <c r="B236" s="103">
        <v>902</v>
      </c>
      <c r="C236" s="53" t="s">
        <v>26</v>
      </c>
      <c r="D236" s="53" t="s">
        <v>26</v>
      </c>
      <c r="E236" s="288" t="s">
        <v>601</v>
      </c>
      <c r="F236" s="269"/>
      <c r="G236" s="228">
        <f>G237</f>
        <v>0</v>
      </c>
      <c r="H236" s="228">
        <f>H237</f>
        <v>365000</v>
      </c>
      <c r="I236" s="228">
        <f>I237</f>
        <v>365000</v>
      </c>
    </row>
    <row r="237" spans="1:9" s="128" customFormat="1" ht="16.5" hidden="1">
      <c r="A237" s="317" t="s">
        <v>395</v>
      </c>
      <c r="B237" s="103">
        <v>902</v>
      </c>
      <c r="C237" s="53" t="s">
        <v>26</v>
      </c>
      <c r="D237" s="53" t="s">
        <v>26</v>
      </c>
      <c r="E237" s="288" t="s">
        <v>601</v>
      </c>
      <c r="F237" s="269">
        <v>630</v>
      </c>
      <c r="G237" s="228"/>
      <c r="H237" s="228">
        <v>365000</v>
      </c>
      <c r="I237" s="228">
        <v>365000</v>
      </c>
    </row>
    <row r="238" spans="1:9" s="128" customFormat="1" ht="33" hidden="1">
      <c r="A238" s="67" t="s">
        <v>316</v>
      </c>
      <c r="B238" s="103">
        <v>902</v>
      </c>
      <c r="C238" s="53" t="s">
        <v>26</v>
      </c>
      <c r="D238" s="53" t="s">
        <v>26</v>
      </c>
      <c r="E238" s="288" t="s">
        <v>603</v>
      </c>
      <c r="F238" s="269"/>
      <c r="G238" s="228">
        <f aca="true" t="shared" si="18" ref="G238:I239">G239</f>
        <v>0</v>
      </c>
      <c r="H238" s="228">
        <f t="shared" si="18"/>
        <v>0</v>
      </c>
      <c r="I238" s="228">
        <f t="shared" si="18"/>
        <v>0</v>
      </c>
    </row>
    <row r="239" spans="1:9" s="128" customFormat="1" ht="18" customHeight="1" hidden="1">
      <c r="A239" s="317" t="s">
        <v>602</v>
      </c>
      <c r="B239" s="103">
        <v>902</v>
      </c>
      <c r="C239" s="53" t="s">
        <v>26</v>
      </c>
      <c r="D239" s="53" t="s">
        <v>26</v>
      </c>
      <c r="E239" s="288" t="s">
        <v>604</v>
      </c>
      <c r="F239" s="269"/>
      <c r="G239" s="228">
        <f t="shared" si="18"/>
        <v>0</v>
      </c>
      <c r="H239" s="228">
        <f t="shared" si="18"/>
        <v>0</v>
      </c>
      <c r="I239" s="228">
        <f t="shared" si="18"/>
        <v>0</v>
      </c>
    </row>
    <row r="240" spans="1:9" s="128" customFormat="1" ht="21" customHeight="1" hidden="1">
      <c r="A240" s="317" t="s">
        <v>377</v>
      </c>
      <c r="B240" s="103">
        <v>902</v>
      </c>
      <c r="C240" s="53" t="s">
        <v>26</v>
      </c>
      <c r="D240" s="53" t="s">
        <v>26</v>
      </c>
      <c r="E240" s="288" t="s">
        <v>604</v>
      </c>
      <c r="F240" s="269">
        <v>240</v>
      </c>
      <c r="G240" s="228"/>
      <c r="H240" s="228"/>
      <c r="I240" s="228"/>
    </row>
    <row r="241" spans="1:14" ht="3.75" customHeight="1" hidden="1">
      <c r="A241" s="105" t="s">
        <v>300</v>
      </c>
      <c r="B241" s="92">
        <v>902</v>
      </c>
      <c r="C241" s="47" t="s">
        <v>32</v>
      </c>
      <c r="D241" s="47"/>
      <c r="E241" s="47"/>
      <c r="F241" s="47"/>
      <c r="G241" s="149">
        <f>G242+G248+G261</f>
        <v>0</v>
      </c>
      <c r="H241" s="149">
        <f>H242+H248+H261</f>
        <v>4325100</v>
      </c>
      <c r="I241" s="149">
        <f>I242+I248+I261</f>
        <v>4325600</v>
      </c>
      <c r="N241" s="128"/>
    </row>
    <row r="242" spans="1:14" s="9" customFormat="1" ht="16.5" hidden="1">
      <c r="A242" s="45" t="s">
        <v>1</v>
      </c>
      <c r="B242" s="100">
        <v>902</v>
      </c>
      <c r="C242" s="101" t="s">
        <v>32</v>
      </c>
      <c r="D242" s="75" t="s">
        <v>25</v>
      </c>
      <c r="E242" s="75"/>
      <c r="F242" s="75"/>
      <c r="G242" s="76">
        <f aca="true" t="shared" si="19" ref="G242:I246">G243</f>
        <v>0</v>
      </c>
      <c r="H242" s="76">
        <f t="shared" si="19"/>
        <v>2500000</v>
      </c>
      <c r="I242" s="76">
        <f t="shared" si="19"/>
        <v>2500000</v>
      </c>
      <c r="N242"/>
    </row>
    <row r="243" spans="1:14" s="128" customFormat="1" ht="17.25" hidden="1">
      <c r="A243" s="99" t="s">
        <v>108</v>
      </c>
      <c r="B243" s="100">
        <v>902</v>
      </c>
      <c r="C243" s="101" t="s">
        <v>32</v>
      </c>
      <c r="D243" s="75" t="s">
        <v>25</v>
      </c>
      <c r="E243" s="289" t="s">
        <v>486</v>
      </c>
      <c r="F243" s="269"/>
      <c r="G243" s="149">
        <f t="shared" si="19"/>
        <v>0</v>
      </c>
      <c r="H243" s="149">
        <f t="shared" si="19"/>
        <v>2500000</v>
      </c>
      <c r="I243" s="149">
        <f t="shared" si="19"/>
        <v>2500000</v>
      </c>
      <c r="N243" s="9"/>
    </row>
    <row r="244" spans="1:14" s="284" customFormat="1" ht="33" hidden="1">
      <c r="A244" s="108" t="s">
        <v>326</v>
      </c>
      <c r="B244" s="100">
        <v>902</v>
      </c>
      <c r="C244" s="101" t="s">
        <v>32</v>
      </c>
      <c r="D244" s="75" t="s">
        <v>25</v>
      </c>
      <c r="E244" s="47" t="s">
        <v>506</v>
      </c>
      <c r="F244" s="295"/>
      <c r="G244" s="149">
        <f t="shared" si="19"/>
        <v>0</v>
      </c>
      <c r="H244" s="149">
        <f t="shared" si="19"/>
        <v>2500000</v>
      </c>
      <c r="I244" s="149">
        <f t="shared" si="19"/>
        <v>2500000</v>
      </c>
      <c r="N244" s="128"/>
    </row>
    <row r="245" spans="1:14" s="128" customFormat="1" ht="33" hidden="1">
      <c r="A245" s="310" t="s">
        <v>478</v>
      </c>
      <c r="B245" s="297">
        <v>902</v>
      </c>
      <c r="C245" s="77" t="s">
        <v>32</v>
      </c>
      <c r="D245" s="78" t="s">
        <v>25</v>
      </c>
      <c r="E245" s="43" t="s">
        <v>664</v>
      </c>
      <c r="F245" s="269"/>
      <c r="G245" s="228">
        <f t="shared" si="19"/>
        <v>0</v>
      </c>
      <c r="H245" s="228">
        <f t="shared" si="19"/>
        <v>2500000</v>
      </c>
      <c r="I245" s="228">
        <f t="shared" si="19"/>
        <v>2500000</v>
      </c>
      <c r="N245" s="284"/>
    </row>
    <row r="246" spans="1:9" s="128" customFormat="1" ht="33" hidden="1">
      <c r="A246" s="102" t="s">
        <v>663</v>
      </c>
      <c r="B246" s="297">
        <v>902</v>
      </c>
      <c r="C246" s="77" t="s">
        <v>32</v>
      </c>
      <c r="D246" s="78" t="s">
        <v>25</v>
      </c>
      <c r="E246" s="43" t="s">
        <v>666</v>
      </c>
      <c r="F246" s="269"/>
      <c r="G246" s="228">
        <f t="shared" si="19"/>
        <v>0</v>
      </c>
      <c r="H246" s="228">
        <f t="shared" si="19"/>
        <v>2500000</v>
      </c>
      <c r="I246" s="228">
        <f t="shared" si="19"/>
        <v>2500000</v>
      </c>
    </row>
    <row r="247" spans="1:9" s="128" customFormat="1" ht="14.25" customHeight="1" hidden="1">
      <c r="A247" s="102" t="s">
        <v>665</v>
      </c>
      <c r="B247" s="297">
        <v>902</v>
      </c>
      <c r="C247" s="77" t="s">
        <v>32</v>
      </c>
      <c r="D247" s="78" t="s">
        <v>25</v>
      </c>
      <c r="E247" s="43" t="s">
        <v>666</v>
      </c>
      <c r="F247" s="269">
        <v>310</v>
      </c>
      <c r="G247" s="228"/>
      <c r="H247" s="228">
        <v>2500000</v>
      </c>
      <c r="I247" s="228">
        <v>2500000</v>
      </c>
    </row>
    <row r="248" spans="1:14" ht="16.5" hidden="1">
      <c r="A248" s="105" t="s">
        <v>321</v>
      </c>
      <c r="B248" s="95">
        <v>902</v>
      </c>
      <c r="C248" s="47" t="s">
        <v>32</v>
      </c>
      <c r="D248" s="47" t="s">
        <v>34</v>
      </c>
      <c r="E248" s="47"/>
      <c r="F248" s="47"/>
      <c r="G248" s="149">
        <f>G249+G256</f>
        <v>0</v>
      </c>
      <c r="H248" s="149">
        <f>H249+H256</f>
        <v>456100</v>
      </c>
      <c r="I248" s="149">
        <f>I249+I256</f>
        <v>449600</v>
      </c>
      <c r="N248" s="128"/>
    </row>
    <row r="249" spans="1:14" s="128" customFormat="1" ht="17.25" hidden="1">
      <c r="A249" s="45" t="s">
        <v>168</v>
      </c>
      <c r="B249" s="100">
        <v>902</v>
      </c>
      <c r="C249" s="101" t="s">
        <v>32</v>
      </c>
      <c r="D249" s="75" t="s">
        <v>34</v>
      </c>
      <c r="E249" s="289" t="s">
        <v>486</v>
      </c>
      <c r="F249" s="269"/>
      <c r="G249" s="149">
        <f aca="true" t="shared" si="20" ref="G249:I250">G250</f>
        <v>0</v>
      </c>
      <c r="H249" s="149">
        <f t="shared" si="20"/>
        <v>200000</v>
      </c>
      <c r="I249" s="149">
        <f t="shared" si="20"/>
        <v>200000</v>
      </c>
      <c r="N249"/>
    </row>
    <row r="250" spans="1:14" s="284" customFormat="1" ht="33" hidden="1">
      <c r="A250" s="108" t="s">
        <v>326</v>
      </c>
      <c r="B250" s="100">
        <v>902</v>
      </c>
      <c r="C250" s="101" t="s">
        <v>32</v>
      </c>
      <c r="D250" s="75" t="s">
        <v>34</v>
      </c>
      <c r="E250" s="47" t="s">
        <v>506</v>
      </c>
      <c r="F250" s="295"/>
      <c r="G250" s="149">
        <f t="shared" si="20"/>
        <v>0</v>
      </c>
      <c r="H250" s="149">
        <f t="shared" si="20"/>
        <v>200000</v>
      </c>
      <c r="I250" s="149">
        <f t="shared" si="20"/>
        <v>200000</v>
      </c>
      <c r="N250" s="128"/>
    </row>
    <row r="251" spans="1:14" s="128" customFormat="1" ht="33" hidden="1">
      <c r="A251" s="310" t="s">
        <v>478</v>
      </c>
      <c r="B251" s="297">
        <v>902</v>
      </c>
      <c r="C251" s="77" t="s">
        <v>32</v>
      </c>
      <c r="D251" s="78" t="s">
        <v>34</v>
      </c>
      <c r="E251" s="43" t="s">
        <v>664</v>
      </c>
      <c r="F251" s="269"/>
      <c r="G251" s="228">
        <f>G252+G254</f>
        <v>0</v>
      </c>
      <c r="H251" s="228">
        <f>H252+H254</f>
        <v>200000</v>
      </c>
      <c r="I251" s="228">
        <f>I252+I254</f>
        <v>200000</v>
      </c>
      <c r="N251" s="284"/>
    </row>
    <row r="252" spans="1:9" s="128" customFormat="1" ht="33" hidden="1">
      <c r="A252" s="102" t="s">
        <v>663</v>
      </c>
      <c r="B252" s="297">
        <v>902</v>
      </c>
      <c r="C252" s="77" t="s">
        <v>32</v>
      </c>
      <c r="D252" s="78" t="s">
        <v>34</v>
      </c>
      <c r="E252" s="43" t="s">
        <v>667</v>
      </c>
      <c r="F252" s="269"/>
      <c r="G252" s="228">
        <f>G253</f>
        <v>0</v>
      </c>
      <c r="H252" s="228">
        <f>H253</f>
        <v>100000</v>
      </c>
      <c r="I252" s="228">
        <f>I253</f>
        <v>100000</v>
      </c>
    </row>
    <row r="253" spans="1:9" s="128" customFormat="1" ht="33" hidden="1">
      <c r="A253" s="102" t="s">
        <v>325</v>
      </c>
      <c r="B253" s="297">
        <v>902</v>
      </c>
      <c r="C253" s="77" t="s">
        <v>32</v>
      </c>
      <c r="D253" s="78" t="s">
        <v>34</v>
      </c>
      <c r="E253" s="43" t="s">
        <v>667</v>
      </c>
      <c r="F253" s="269">
        <v>310</v>
      </c>
      <c r="G253" s="228"/>
      <c r="H253" s="228">
        <v>100000</v>
      </c>
      <c r="I253" s="228">
        <v>100000</v>
      </c>
    </row>
    <row r="254" spans="1:14" ht="16.5" hidden="1">
      <c r="A254" s="102" t="s">
        <v>321</v>
      </c>
      <c r="B254" s="297">
        <v>902</v>
      </c>
      <c r="C254" s="77" t="s">
        <v>32</v>
      </c>
      <c r="D254" s="78" t="s">
        <v>34</v>
      </c>
      <c r="E254" s="43" t="s">
        <v>706</v>
      </c>
      <c r="F254" s="269"/>
      <c r="G254" s="68">
        <f>G255</f>
        <v>0</v>
      </c>
      <c r="H254" s="68">
        <f>H255</f>
        <v>100000</v>
      </c>
      <c r="I254" s="68">
        <f>I255</f>
        <v>100000</v>
      </c>
      <c r="N254" s="128"/>
    </row>
    <row r="255" spans="1:9" ht="13.5" customHeight="1" hidden="1">
      <c r="A255" s="102" t="s">
        <v>246</v>
      </c>
      <c r="B255" s="297">
        <v>902</v>
      </c>
      <c r="C255" s="77" t="s">
        <v>32</v>
      </c>
      <c r="D255" s="78" t="s">
        <v>34</v>
      </c>
      <c r="E255" s="43" t="s">
        <v>706</v>
      </c>
      <c r="F255" s="269">
        <v>310</v>
      </c>
      <c r="G255" s="228"/>
      <c r="H255" s="228">
        <v>100000</v>
      </c>
      <c r="I255" s="228">
        <v>100000</v>
      </c>
    </row>
    <row r="256" spans="1:14" s="128" customFormat="1" ht="17.25" hidden="1">
      <c r="A256" s="102" t="s">
        <v>321</v>
      </c>
      <c r="B256" s="100">
        <v>902</v>
      </c>
      <c r="C256" s="101" t="s">
        <v>32</v>
      </c>
      <c r="D256" s="75" t="s">
        <v>34</v>
      </c>
      <c r="E256" s="289" t="s">
        <v>490</v>
      </c>
      <c r="F256" s="269"/>
      <c r="G256" s="149">
        <f aca="true" t="shared" si="21" ref="G256:I259">G257</f>
        <v>0</v>
      </c>
      <c r="H256" s="149">
        <f t="shared" si="21"/>
        <v>256100</v>
      </c>
      <c r="I256" s="149">
        <f t="shared" si="21"/>
        <v>249600</v>
      </c>
      <c r="N256"/>
    </row>
    <row r="257" spans="1:14" s="284" customFormat="1" ht="16.5" hidden="1">
      <c r="A257" s="108" t="s">
        <v>322</v>
      </c>
      <c r="B257" s="100">
        <v>902</v>
      </c>
      <c r="C257" s="101" t="s">
        <v>32</v>
      </c>
      <c r="D257" s="75" t="s">
        <v>34</v>
      </c>
      <c r="E257" s="47" t="s">
        <v>584</v>
      </c>
      <c r="F257" s="295"/>
      <c r="G257" s="149">
        <f t="shared" si="21"/>
        <v>0</v>
      </c>
      <c r="H257" s="149">
        <f t="shared" si="21"/>
        <v>256100</v>
      </c>
      <c r="I257" s="149">
        <f t="shared" si="21"/>
        <v>249600</v>
      </c>
      <c r="N257" s="128"/>
    </row>
    <row r="258" spans="1:14" s="128" customFormat="1" ht="16.5" hidden="1">
      <c r="A258" s="108" t="s">
        <v>323</v>
      </c>
      <c r="B258" s="297">
        <v>902</v>
      </c>
      <c r="C258" s="77" t="s">
        <v>32</v>
      </c>
      <c r="D258" s="78" t="s">
        <v>34</v>
      </c>
      <c r="E258" s="43" t="s">
        <v>585</v>
      </c>
      <c r="F258" s="269"/>
      <c r="G258" s="228">
        <f t="shared" si="21"/>
        <v>0</v>
      </c>
      <c r="H258" s="228">
        <f t="shared" si="21"/>
        <v>256100</v>
      </c>
      <c r="I258" s="228">
        <f t="shared" si="21"/>
        <v>249600</v>
      </c>
      <c r="N258" s="284"/>
    </row>
    <row r="259" spans="1:9" s="128" customFormat="1" ht="16.5" hidden="1">
      <c r="A259" s="318" t="s">
        <v>582</v>
      </c>
      <c r="B259" s="297">
        <v>902</v>
      </c>
      <c r="C259" s="77" t="s">
        <v>32</v>
      </c>
      <c r="D259" s="78" t="s">
        <v>34</v>
      </c>
      <c r="E259" s="43" t="s">
        <v>591</v>
      </c>
      <c r="F259" s="269"/>
      <c r="G259" s="228">
        <f t="shared" si="21"/>
        <v>0</v>
      </c>
      <c r="H259" s="228">
        <f t="shared" si="21"/>
        <v>256100</v>
      </c>
      <c r="I259" s="228">
        <f t="shared" si="21"/>
        <v>249600</v>
      </c>
    </row>
    <row r="260" spans="1:9" s="128" customFormat="1" ht="16.5" hidden="1">
      <c r="A260" s="318" t="s">
        <v>324</v>
      </c>
      <c r="B260" s="297">
        <v>902</v>
      </c>
      <c r="C260" s="77" t="s">
        <v>32</v>
      </c>
      <c r="D260" s="78" t="s">
        <v>34</v>
      </c>
      <c r="E260" s="43" t="s">
        <v>591</v>
      </c>
      <c r="F260" s="269">
        <v>320</v>
      </c>
      <c r="G260" s="228"/>
      <c r="H260" s="228">
        <v>256100</v>
      </c>
      <c r="I260" s="228">
        <v>249600</v>
      </c>
    </row>
    <row r="261" spans="1:14" ht="33" hidden="1">
      <c r="A261" s="105" t="s">
        <v>397</v>
      </c>
      <c r="B261" s="92">
        <v>902</v>
      </c>
      <c r="C261" s="47">
        <v>10</v>
      </c>
      <c r="D261" s="47" t="s">
        <v>31</v>
      </c>
      <c r="E261" s="47"/>
      <c r="F261" s="47"/>
      <c r="G261" s="73">
        <f>G262+G271</f>
        <v>0</v>
      </c>
      <c r="H261" s="73">
        <f>H262+H271</f>
        <v>1369000</v>
      </c>
      <c r="I261" s="73">
        <f>I262+I271</f>
        <v>1376000</v>
      </c>
      <c r="N261" s="128"/>
    </row>
    <row r="262" spans="1:14" s="128" customFormat="1" ht="17.25" hidden="1">
      <c r="A262" s="45" t="s">
        <v>21</v>
      </c>
      <c r="B262" s="92">
        <v>902</v>
      </c>
      <c r="C262" s="47">
        <v>10</v>
      </c>
      <c r="D262" s="47" t="s">
        <v>31</v>
      </c>
      <c r="E262" s="289" t="s">
        <v>486</v>
      </c>
      <c r="F262" s="269"/>
      <c r="G262" s="149">
        <f aca="true" t="shared" si="22" ref="G262:I263">G263</f>
        <v>0</v>
      </c>
      <c r="H262" s="149">
        <f t="shared" si="22"/>
        <v>979000</v>
      </c>
      <c r="I262" s="149">
        <f t="shared" si="22"/>
        <v>986000</v>
      </c>
      <c r="N262"/>
    </row>
    <row r="263" spans="1:14" s="284" customFormat="1" ht="33" hidden="1">
      <c r="A263" s="108" t="s">
        <v>326</v>
      </c>
      <c r="B263" s="92">
        <v>902</v>
      </c>
      <c r="C263" s="47">
        <v>10</v>
      </c>
      <c r="D263" s="47" t="s">
        <v>31</v>
      </c>
      <c r="E263" s="47" t="s">
        <v>509</v>
      </c>
      <c r="F263" s="295"/>
      <c r="G263" s="149">
        <f t="shared" si="22"/>
        <v>0</v>
      </c>
      <c r="H263" s="149">
        <f t="shared" si="22"/>
        <v>979000</v>
      </c>
      <c r="I263" s="149">
        <f t="shared" si="22"/>
        <v>986000</v>
      </c>
      <c r="N263" s="128"/>
    </row>
    <row r="264" spans="1:14" s="128" customFormat="1" ht="16.5" hidden="1">
      <c r="A264" s="108" t="s">
        <v>327</v>
      </c>
      <c r="B264" s="93">
        <v>902</v>
      </c>
      <c r="C264" s="43">
        <v>10</v>
      </c>
      <c r="D264" s="43" t="s">
        <v>31</v>
      </c>
      <c r="E264" s="43" t="s">
        <v>707</v>
      </c>
      <c r="F264" s="269"/>
      <c r="G264" s="149">
        <f>G265+G267+G269</f>
        <v>0</v>
      </c>
      <c r="H264" s="149">
        <f>H265+H267+H269</f>
        <v>979000</v>
      </c>
      <c r="I264" s="149">
        <f>I265+I267+I269</f>
        <v>986000</v>
      </c>
      <c r="N264" s="284"/>
    </row>
    <row r="265" spans="1:9" s="128" customFormat="1" ht="19.5" customHeight="1" hidden="1">
      <c r="A265" s="105" t="s">
        <v>646</v>
      </c>
      <c r="B265" s="93">
        <v>902</v>
      </c>
      <c r="C265" s="43">
        <v>10</v>
      </c>
      <c r="D265" s="43" t="s">
        <v>31</v>
      </c>
      <c r="E265" s="43" t="s">
        <v>708</v>
      </c>
      <c r="F265" s="269"/>
      <c r="G265" s="228">
        <f>G266</f>
        <v>0</v>
      </c>
      <c r="H265" s="228">
        <f>H266</f>
        <v>620000</v>
      </c>
      <c r="I265" s="228">
        <f>I266</f>
        <v>620000</v>
      </c>
    </row>
    <row r="266" spans="1:9" s="128" customFormat="1" ht="16.5" hidden="1">
      <c r="A266" s="105" t="s">
        <v>647</v>
      </c>
      <c r="B266" s="93">
        <v>902</v>
      </c>
      <c r="C266" s="43">
        <v>10</v>
      </c>
      <c r="D266" s="43" t="s">
        <v>31</v>
      </c>
      <c r="E266" s="43" t="s">
        <v>708</v>
      </c>
      <c r="F266" s="269">
        <v>320</v>
      </c>
      <c r="G266" s="228"/>
      <c r="H266" s="228">
        <v>620000</v>
      </c>
      <c r="I266" s="228">
        <v>620000</v>
      </c>
    </row>
    <row r="267" spans="1:9" s="128" customFormat="1" ht="33" hidden="1">
      <c r="A267" s="105" t="s">
        <v>397</v>
      </c>
      <c r="B267" s="93">
        <v>902</v>
      </c>
      <c r="C267" s="43">
        <v>10</v>
      </c>
      <c r="D267" s="43" t="s">
        <v>31</v>
      </c>
      <c r="E267" s="43" t="s">
        <v>709</v>
      </c>
      <c r="F267" s="269"/>
      <c r="G267" s="228">
        <f>G268</f>
        <v>0</v>
      </c>
      <c r="H267" s="228">
        <f>H268</f>
        <v>346000</v>
      </c>
      <c r="I267" s="228">
        <f>I268</f>
        <v>346000</v>
      </c>
    </row>
    <row r="268" spans="1:9" s="128" customFormat="1" ht="1.5" customHeight="1" hidden="1">
      <c r="A268" s="105" t="s">
        <v>328</v>
      </c>
      <c r="B268" s="93">
        <v>902</v>
      </c>
      <c r="C268" s="43">
        <v>10</v>
      </c>
      <c r="D268" s="43" t="s">
        <v>31</v>
      </c>
      <c r="E268" s="43" t="s">
        <v>709</v>
      </c>
      <c r="F268" s="269">
        <v>630</v>
      </c>
      <c r="G268" s="228"/>
      <c r="H268" s="228">
        <v>346000</v>
      </c>
      <c r="I268" s="228">
        <v>346000</v>
      </c>
    </row>
    <row r="269" spans="1:9" s="128" customFormat="1" ht="34.5" customHeight="1" hidden="1">
      <c r="A269" s="105" t="s">
        <v>316</v>
      </c>
      <c r="B269" s="93">
        <v>902</v>
      </c>
      <c r="C269" s="43">
        <v>10</v>
      </c>
      <c r="D269" s="43" t="s">
        <v>31</v>
      </c>
      <c r="E269" s="43" t="s">
        <v>710</v>
      </c>
      <c r="F269" s="269"/>
      <c r="G269" s="228">
        <f>G270</f>
        <v>0</v>
      </c>
      <c r="H269" s="228">
        <f>H270</f>
        <v>13000</v>
      </c>
      <c r="I269" s="228">
        <f>I270</f>
        <v>20000</v>
      </c>
    </row>
    <row r="270" spans="1:9" s="128" customFormat="1" ht="39" customHeight="1" hidden="1">
      <c r="A270" s="105" t="s">
        <v>394</v>
      </c>
      <c r="B270" s="93">
        <v>902</v>
      </c>
      <c r="C270" s="43">
        <v>10</v>
      </c>
      <c r="D270" s="43" t="s">
        <v>31</v>
      </c>
      <c r="E270" s="43" t="s">
        <v>710</v>
      </c>
      <c r="F270" s="269">
        <v>630</v>
      </c>
      <c r="G270" s="228"/>
      <c r="H270" s="228">
        <v>13000</v>
      </c>
      <c r="I270" s="228">
        <v>20000</v>
      </c>
    </row>
    <row r="271" spans="1:9" s="128" customFormat="1" ht="18" customHeight="1" hidden="1">
      <c r="A271" s="105" t="s">
        <v>316</v>
      </c>
      <c r="B271" s="92">
        <v>902</v>
      </c>
      <c r="C271" s="47">
        <v>10</v>
      </c>
      <c r="D271" s="47" t="s">
        <v>31</v>
      </c>
      <c r="E271" s="289" t="s">
        <v>487</v>
      </c>
      <c r="F271" s="269"/>
      <c r="G271" s="149">
        <f>G272</f>
        <v>0</v>
      </c>
      <c r="H271" s="149">
        <f>H272</f>
        <v>390000</v>
      </c>
      <c r="I271" s="149">
        <f>I272</f>
        <v>390000</v>
      </c>
    </row>
    <row r="272" spans="1:9" s="128" customFormat="1" ht="18.75" customHeight="1" hidden="1">
      <c r="A272" s="108" t="s">
        <v>329</v>
      </c>
      <c r="B272" s="93">
        <v>902</v>
      </c>
      <c r="C272" s="43">
        <v>10</v>
      </c>
      <c r="D272" s="43" t="s">
        <v>31</v>
      </c>
      <c r="E272" s="43" t="s">
        <v>673</v>
      </c>
      <c r="F272" s="269"/>
      <c r="G272" s="228">
        <f>G273+G275</f>
        <v>0</v>
      </c>
      <c r="H272" s="228">
        <f>H273+H275</f>
        <v>390000</v>
      </c>
      <c r="I272" s="228">
        <f>I273+I275</f>
        <v>390000</v>
      </c>
    </row>
    <row r="273" spans="1:9" s="128" customFormat="1" ht="33.75" customHeight="1" hidden="1">
      <c r="A273" s="105" t="s">
        <v>672</v>
      </c>
      <c r="B273" s="93">
        <v>902</v>
      </c>
      <c r="C273" s="43">
        <v>10</v>
      </c>
      <c r="D273" s="43" t="s">
        <v>31</v>
      </c>
      <c r="E273" s="43" t="s">
        <v>674</v>
      </c>
      <c r="F273" s="269"/>
      <c r="G273" s="228">
        <f>G274</f>
        <v>0</v>
      </c>
      <c r="H273" s="228">
        <f>H274</f>
        <v>360000</v>
      </c>
      <c r="I273" s="228">
        <f>I274</f>
        <v>360000</v>
      </c>
    </row>
    <row r="274" spans="1:9" s="128" customFormat="1" ht="37.5" customHeight="1" hidden="1">
      <c r="A274" s="105" t="s">
        <v>328</v>
      </c>
      <c r="B274" s="93">
        <v>902</v>
      </c>
      <c r="C274" s="43">
        <v>10</v>
      </c>
      <c r="D274" s="43" t="s">
        <v>31</v>
      </c>
      <c r="E274" s="43" t="s">
        <v>674</v>
      </c>
      <c r="F274" s="269">
        <v>630</v>
      </c>
      <c r="G274" s="228"/>
      <c r="H274" s="228">
        <v>360000</v>
      </c>
      <c r="I274" s="228">
        <v>360000</v>
      </c>
    </row>
    <row r="275" spans="1:9" s="128" customFormat="1" ht="34.5" customHeight="1" hidden="1">
      <c r="A275" s="105" t="s">
        <v>316</v>
      </c>
      <c r="B275" s="93">
        <v>902</v>
      </c>
      <c r="C275" s="43">
        <v>10</v>
      </c>
      <c r="D275" s="43" t="s">
        <v>31</v>
      </c>
      <c r="E275" s="43" t="s">
        <v>675</v>
      </c>
      <c r="F275" s="269"/>
      <c r="G275" s="228">
        <f>G276</f>
        <v>0</v>
      </c>
      <c r="H275" s="228">
        <f>H276</f>
        <v>30000</v>
      </c>
      <c r="I275" s="228">
        <f>I276</f>
        <v>30000</v>
      </c>
    </row>
    <row r="276" spans="1:9" s="128" customFormat="1" ht="39" customHeight="1" hidden="1">
      <c r="A276" s="105" t="s">
        <v>394</v>
      </c>
      <c r="B276" s="93">
        <v>902</v>
      </c>
      <c r="C276" s="43">
        <v>10</v>
      </c>
      <c r="D276" s="43" t="s">
        <v>31</v>
      </c>
      <c r="E276" s="43" t="s">
        <v>675</v>
      </c>
      <c r="F276" s="269">
        <v>630</v>
      </c>
      <c r="G276" s="228"/>
      <c r="H276" s="228">
        <v>30000</v>
      </c>
      <c r="I276" s="228">
        <v>30000</v>
      </c>
    </row>
    <row r="277" spans="1:14" ht="33" hidden="1">
      <c r="A277" s="105" t="s">
        <v>316</v>
      </c>
      <c r="B277" s="92">
        <v>902</v>
      </c>
      <c r="C277" s="47" t="s">
        <v>61</v>
      </c>
      <c r="D277" s="47"/>
      <c r="E277" s="47"/>
      <c r="F277" s="47"/>
      <c r="G277" s="73">
        <f aca="true" t="shared" si="23" ref="G277:I281">G278</f>
        <v>0</v>
      </c>
      <c r="H277" s="73">
        <f t="shared" si="23"/>
        <v>4185000</v>
      </c>
      <c r="I277" s="73">
        <f t="shared" si="23"/>
        <v>4185000</v>
      </c>
      <c r="N277" s="128"/>
    </row>
    <row r="278" spans="1:9" ht="16.5" hidden="1">
      <c r="A278" s="45" t="s">
        <v>173</v>
      </c>
      <c r="B278" s="92">
        <v>902</v>
      </c>
      <c r="C278" s="47" t="s">
        <v>61</v>
      </c>
      <c r="D278" s="47" t="s">
        <v>30</v>
      </c>
      <c r="E278" s="47"/>
      <c r="F278" s="47"/>
      <c r="G278" s="73">
        <f t="shared" si="23"/>
        <v>0</v>
      </c>
      <c r="H278" s="73">
        <f t="shared" si="23"/>
        <v>4185000</v>
      </c>
      <c r="I278" s="73">
        <f t="shared" si="23"/>
        <v>4185000</v>
      </c>
    </row>
    <row r="279" spans="1:14" s="1" customFormat="1" ht="54.75" customHeight="1" hidden="1">
      <c r="A279" s="80" t="s">
        <v>167</v>
      </c>
      <c r="B279" s="92">
        <v>902</v>
      </c>
      <c r="C279" s="47" t="s">
        <v>61</v>
      </c>
      <c r="D279" s="47" t="s">
        <v>30</v>
      </c>
      <c r="E279" s="296" t="s">
        <v>434</v>
      </c>
      <c r="F279" s="47"/>
      <c r="G279" s="73">
        <f t="shared" si="23"/>
        <v>0</v>
      </c>
      <c r="H279" s="73">
        <f t="shared" si="23"/>
        <v>4185000</v>
      </c>
      <c r="I279" s="73">
        <f t="shared" si="23"/>
        <v>4185000</v>
      </c>
      <c r="N279"/>
    </row>
    <row r="280" spans="1:14" ht="50.25" hidden="1">
      <c r="A280" s="45" t="s">
        <v>409</v>
      </c>
      <c r="B280" s="92">
        <v>902</v>
      </c>
      <c r="C280" s="47" t="s">
        <v>61</v>
      </c>
      <c r="D280" s="47" t="s">
        <v>30</v>
      </c>
      <c r="E280" s="72" t="s">
        <v>449</v>
      </c>
      <c r="F280" s="269"/>
      <c r="G280" s="73">
        <f t="shared" si="23"/>
        <v>0</v>
      </c>
      <c r="H280" s="73">
        <f t="shared" si="23"/>
        <v>4185000</v>
      </c>
      <c r="I280" s="73">
        <f t="shared" si="23"/>
        <v>4185000</v>
      </c>
      <c r="N280" s="1"/>
    </row>
    <row r="281" spans="1:14" s="128" customFormat="1" ht="16.5" hidden="1">
      <c r="A281" s="45" t="s">
        <v>118</v>
      </c>
      <c r="B281" s="93">
        <v>902</v>
      </c>
      <c r="C281" s="43" t="s">
        <v>61</v>
      </c>
      <c r="D281" s="43" t="s">
        <v>30</v>
      </c>
      <c r="E281" s="53" t="s">
        <v>612</v>
      </c>
      <c r="F281" s="290"/>
      <c r="G281" s="68">
        <f t="shared" si="23"/>
        <v>0</v>
      </c>
      <c r="H281" s="68">
        <f t="shared" si="23"/>
        <v>4185000</v>
      </c>
      <c r="I281" s="68">
        <f t="shared" si="23"/>
        <v>4185000</v>
      </c>
      <c r="N281"/>
    </row>
    <row r="282" spans="1:9" s="128" customFormat="1" ht="50.25" hidden="1">
      <c r="A282" s="41" t="s">
        <v>330</v>
      </c>
      <c r="B282" s="93">
        <v>902</v>
      </c>
      <c r="C282" s="43" t="s">
        <v>61</v>
      </c>
      <c r="D282" s="43" t="s">
        <v>30</v>
      </c>
      <c r="E282" s="53" t="s">
        <v>612</v>
      </c>
      <c r="F282" s="152" t="s">
        <v>332</v>
      </c>
      <c r="G282" s="68"/>
      <c r="H282" s="68">
        <v>4185000</v>
      </c>
      <c r="I282" s="68">
        <v>4185000</v>
      </c>
    </row>
    <row r="283" spans="1:14" ht="41.25" customHeight="1" hidden="1" thickBot="1">
      <c r="A283" s="220" t="s">
        <v>331</v>
      </c>
      <c r="B283" s="87">
        <v>904</v>
      </c>
      <c r="C283" s="88"/>
      <c r="D283" s="88"/>
      <c r="E283" s="88"/>
      <c r="F283" s="88"/>
      <c r="G283" s="89">
        <f>G284+G405</f>
        <v>696300</v>
      </c>
      <c r="H283" s="89">
        <f>H284+H405</f>
        <v>596861300</v>
      </c>
      <c r="I283" s="89">
        <f>I284+I405</f>
        <v>600191300</v>
      </c>
      <c r="N283" s="128"/>
    </row>
    <row r="284" spans="1:9" ht="16.5" customHeight="1" hidden="1">
      <c r="A284" s="86" t="s">
        <v>234</v>
      </c>
      <c r="B284" s="90">
        <v>904</v>
      </c>
      <c r="C284" s="62" t="s">
        <v>24</v>
      </c>
      <c r="D284" s="62"/>
      <c r="E284" s="62"/>
      <c r="F284" s="62"/>
      <c r="G284" s="120">
        <f>G285+G297+G332+G337+G345</f>
        <v>696300</v>
      </c>
      <c r="H284" s="120">
        <f>H285+H297+H332+H337+H345</f>
        <v>551152300</v>
      </c>
      <c r="I284" s="120">
        <f>I285+I297+I332+I337+I345</f>
        <v>554482300</v>
      </c>
    </row>
    <row r="285" spans="1:9" ht="16.5" hidden="1">
      <c r="A285" s="60" t="s">
        <v>53</v>
      </c>
      <c r="B285" s="90">
        <v>904</v>
      </c>
      <c r="C285" s="61" t="s">
        <v>24</v>
      </c>
      <c r="D285" s="62" t="s">
        <v>25</v>
      </c>
      <c r="E285" s="62"/>
      <c r="F285" s="62"/>
      <c r="G285" s="76">
        <f aca="true" t="shared" si="24" ref="G285:I287">G286</f>
        <v>0</v>
      </c>
      <c r="H285" s="76">
        <f t="shared" si="24"/>
        <v>112818400</v>
      </c>
      <c r="I285" s="76">
        <f t="shared" si="24"/>
        <v>112591600</v>
      </c>
    </row>
    <row r="286" spans="1:14" s="128" customFormat="1" ht="17.25" hidden="1">
      <c r="A286" s="60" t="s">
        <v>22</v>
      </c>
      <c r="B286" s="90">
        <v>904</v>
      </c>
      <c r="C286" s="61" t="s">
        <v>24</v>
      </c>
      <c r="D286" s="62" t="s">
        <v>25</v>
      </c>
      <c r="E286" s="345" t="s">
        <v>484</v>
      </c>
      <c r="F286" s="271"/>
      <c r="G286" s="120">
        <f t="shared" si="24"/>
        <v>0</v>
      </c>
      <c r="H286" s="120">
        <f t="shared" si="24"/>
        <v>112818400</v>
      </c>
      <c r="I286" s="120">
        <f t="shared" si="24"/>
        <v>112591600</v>
      </c>
      <c r="N286"/>
    </row>
    <row r="287" spans="1:14" s="284" customFormat="1" ht="33" hidden="1">
      <c r="A287" s="153" t="s">
        <v>333</v>
      </c>
      <c r="B287" s="90">
        <v>904</v>
      </c>
      <c r="C287" s="61" t="s">
        <v>24</v>
      </c>
      <c r="D287" s="62" t="s">
        <v>25</v>
      </c>
      <c r="E287" s="47" t="s">
        <v>493</v>
      </c>
      <c r="F287" s="295"/>
      <c r="G287" s="149">
        <f t="shared" si="24"/>
        <v>0</v>
      </c>
      <c r="H287" s="149">
        <f t="shared" si="24"/>
        <v>112818400</v>
      </c>
      <c r="I287" s="149">
        <f t="shared" si="24"/>
        <v>112591600</v>
      </c>
      <c r="N287" s="128"/>
    </row>
    <row r="288" spans="1:14" s="128" customFormat="1" ht="15.75" customHeight="1" hidden="1">
      <c r="A288" s="108" t="s">
        <v>483</v>
      </c>
      <c r="B288" s="111">
        <v>904</v>
      </c>
      <c r="C288" s="112" t="s">
        <v>24</v>
      </c>
      <c r="D288" s="56" t="s">
        <v>25</v>
      </c>
      <c r="E288" s="43" t="s">
        <v>513</v>
      </c>
      <c r="F288" s="269"/>
      <c r="G288" s="228">
        <f>G289+G291+G293+G295</f>
        <v>0</v>
      </c>
      <c r="H288" s="228">
        <f>H289+H291+H293+H295</f>
        <v>112818400</v>
      </c>
      <c r="I288" s="228">
        <f>I289+I291+I293+I295</f>
        <v>112591600</v>
      </c>
      <c r="N288" s="284"/>
    </row>
    <row r="289" spans="1:9" s="128" customFormat="1" ht="16.5" hidden="1">
      <c r="A289" s="105" t="s">
        <v>466</v>
      </c>
      <c r="B289" s="111">
        <v>904</v>
      </c>
      <c r="C289" s="112" t="s">
        <v>24</v>
      </c>
      <c r="D289" s="56" t="s">
        <v>25</v>
      </c>
      <c r="E289" s="43" t="s">
        <v>519</v>
      </c>
      <c r="F289" s="269"/>
      <c r="G289" s="228">
        <f>G290</f>
        <v>0</v>
      </c>
      <c r="H289" s="228">
        <f>H290</f>
        <v>25696400</v>
      </c>
      <c r="I289" s="228">
        <f>I290</f>
        <v>25696400</v>
      </c>
    </row>
    <row r="290" spans="1:9" s="128" customFormat="1" ht="33" hidden="1">
      <c r="A290" s="105" t="s">
        <v>334</v>
      </c>
      <c r="B290" s="111">
        <v>904</v>
      </c>
      <c r="C290" s="112" t="s">
        <v>24</v>
      </c>
      <c r="D290" s="56" t="s">
        <v>25</v>
      </c>
      <c r="E290" s="43" t="s">
        <v>519</v>
      </c>
      <c r="F290" s="269">
        <v>610</v>
      </c>
      <c r="G290" s="228"/>
      <c r="H290" s="228">
        <f>24933400+763000</f>
        <v>25696400</v>
      </c>
      <c r="I290" s="228">
        <f>24933400+763000</f>
        <v>25696400</v>
      </c>
    </row>
    <row r="291" spans="1:9" s="128" customFormat="1" ht="16.5" hidden="1">
      <c r="A291" s="105" t="s">
        <v>335</v>
      </c>
      <c r="B291" s="111">
        <v>904</v>
      </c>
      <c r="C291" s="112" t="s">
        <v>24</v>
      </c>
      <c r="D291" s="56" t="s">
        <v>25</v>
      </c>
      <c r="E291" s="43" t="s">
        <v>515</v>
      </c>
      <c r="F291" s="269"/>
      <c r="G291" s="228">
        <f>G292</f>
        <v>0</v>
      </c>
      <c r="H291" s="228">
        <f>H292</f>
        <v>50000</v>
      </c>
      <c r="I291" s="228">
        <f>I292</f>
        <v>650000</v>
      </c>
    </row>
    <row r="292" spans="1:9" s="128" customFormat="1" ht="33" hidden="1">
      <c r="A292" s="105" t="s">
        <v>382</v>
      </c>
      <c r="B292" s="111">
        <v>904</v>
      </c>
      <c r="C292" s="112" t="s">
        <v>24</v>
      </c>
      <c r="D292" s="56" t="s">
        <v>25</v>
      </c>
      <c r="E292" s="43" t="s">
        <v>515</v>
      </c>
      <c r="F292" s="269">
        <v>610</v>
      </c>
      <c r="G292" s="228"/>
      <c r="H292" s="228">
        <v>50000</v>
      </c>
      <c r="I292" s="228">
        <v>650000</v>
      </c>
    </row>
    <row r="293" spans="1:9" s="128" customFormat="1" ht="16.5" hidden="1">
      <c r="A293" s="105" t="s">
        <v>335</v>
      </c>
      <c r="B293" s="111">
        <v>904</v>
      </c>
      <c r="C293" s="112" t="s">
        <v>24</v>
      </c>
      <c r="D293" s="56" t="s">
        <v>25</v>
      </c>
      <c r="E293" s="43" t="s">
        <v>516</v>
      </c>
      <c r="F293" s="269"/>
      <c r="G293" s="228">
        <f>G294</f>
        <v>0</v>
      </c>
      <c r="H293" s="228">
        <f>H294</f>
        <v>1137000</v>
      </c>
      <c r="I293" s="228">
        <f>I294</f>
        <v>310200</v>
      </c>
    </row>
    <row r="294" spans="1:9" s="128" customFormat="1" ht="16.5" hidden="1">
      <c r="A294" s="105" t="s">
        <v>381</v>
      </c>
      <c r="B294" s="111">
        <v>904</v>
      </c>
      <c r="C294" s="112" t="s">
        <v>24</v>
      </c>
      <c r="D294" s="56" t="s">
        <v>25</v>
      </c>
      <c r="E294" s="43" t="s">
        <v>516</v>
      </c>
      <c r="F294" s="269">
        <v>610</v>
      </c>
      <c r="G294" s="228"/>
      <c r="H294" s="228">
        <v>1137000</v>
      </c>
      <c r="I294" s="228">
        <v>310200</v>
      </c>
    </row>
    <row r="295" spans="1:9" s="128" customFormat="1" ht="16.5" hidden="1">
      <c r="A295" s="105" t="s">
        <v>335</v>
      </c>
      <c r="B295" s="111">
        <v>904</v>
      </c>
      <c r="C295" s="112" t="s">
        <v>24</v>
      </c>
      <c r="D295" s="56" t="s">
        <v>25</v>
      </c>
      <c r="E295" s="43" t="s">
        <v>517</v>
      </c>
      <c r="F295" s="269"/>
      <c r="G295" s="228">
        <f>G296</f>
        <v>0</v>
      </c>
      <c r="H295" s="228">
        <f>H296</f>
        <v>85935000</v>
      </c>
      <c r="I295" s="228">
        <f>I296</f>
        <v>85935000</v>
      </c>
    </row>
    <row r="296" spans="1:9" s="128" customFormat="1" ht="50.25" hidden="1">
      <c r="A296" s="105" t="s">
        <v>514</v>
      </c>
      <c r="B296" s="111">
        <v>904</v>
      </c>
      <c r="C296" s="112" t="s">
        <v>24</v>
      </c>
      <c r="D296" s="56" t="s">
        <v>25</v>
      </c>
      <c r="E296" s="43" t="s">
        <v>517</v>
      </c>
      <c r="F296" s="269">
        <v>610</v>
      </c>
      <c r="G296" s="228"/>
      <c r="H296" s="228">
        <v>85935000</v>
      </c>
      <c r="I296" s="228">
        <v>85935000</v>
      </c>
    </row>
    <row r="297" spans="1:14" ht="16.5" hidden="1">
      <c r="A297" s="105" t="s">
        <v>335</v>
      </c>
      <c r="B297" s="104">
        <v>904</v>
      </c>
      <c r="C297" s="71" t="s">
        <v>24</v>
      </c>
      <c r="D297" s="71" t="s">
        <v>30</v>
      </c>
      <c r="E297" s="72"/>
      <c r="F297" s="72"/>
      <c r="G297" s="73">
        <f>G298+G319+G323+G328</f>
        <v>0</v>
      </c>
      <c r="H297" s="73">
        <f>H298+H319+H323+H328</f>
        <v>409549900</v>
      </c>
      <c r="I297" s="73">
        <f>I298+I319+I323+I328</f>
        <v>413365700</v>
      </c>
      <c r="N297" s="128"/>
    </row>
    <row r="298" spans="1:14" s="128" customFormat="1" ht="17.25" hidden="1">
      <c r="A298" s="69" t="s">
        <v>2</v>
      </c>
      <c r="B298" s="104">
        <v>904</v>
      </c>
      <c r="C298" s="71" t="s">
        <v>24</v>
      </c>
      <c r="D298" s="71" t="s">
        <v>30</v>
      </c>
      <c r="E298" s="345" t="s">
        <v>484</v>
      </c>
      <c r="F298" s="271"/>
      <c r="G298" s="120">
        <f>G299+G311+G315</f>
        <v>0</v>
      </c>
      <c r="H298" s="120">
        <f>H299+H311+H315</f>
        <v>409333900</v>
      </c>
      <c r="I298" s="120">
        <f>I299+I311+I315</f>
        <v>413078700</v>
      </c>
      <c r="N298"/>
    </row>
    <row r="299" spans="1:14" s="284" customFormat="1" ht="33" hidden="1">
      <c r="A299" s="153" t="s">
        <v>333</v>
      </c>
      <c r="B299" s="90">
        <v>904</v>
      </c>
      <c r="C299" s="61" t="s">
        <v>24</v>
      </c>
      <c r="D299" s="62" t="s">
        <v>30</v>
      </c>
      <c r="E299" s="47" t="s">
        <v>493</v>
      </c>
      <c r="F299" s="295"/>
      <c r="G299" s="149">
        <f>G300</f>
        <v>0</v>
      </c>
      <c r="H299" s="149">
        <f>H300</f>
        <v>398058300</v>
      </c>
      <c r="I299" s="149">
        <f>I300</f>
        <v>401750100</v>
      </c>
      <c r="N299" s="128"/>
    </row>
    <row r="300" spans="1:14" s="128" customFormat="1" ht="28.5" customHeight="1" hidden="1">
      <c r="A300" s="108" t="s">
        <v>483</v>
      </c>
      <c r="B300" s="103">
        <v>904</v>
      </c>
      <c r="C300" s="70" t="s">
        <v>24</v>
      </c>
      <c r="D300" s="70" t="s">
        <v>30</v>
      </c>
      <c r="E300" s="43" t="s">
        <v>518</v>
      </c>
      <c r="F300" s="269"/>
      <c r="G300" s="228">
        <f>G301+G303+G305+G307+G309</f>
        <v>0</v>
      </c>
      <c r="H300" s="228">
        <f>H301+H303+H305+H307+H309</f>
        <v>398058300</v>
      </c>
      <c r="I300" s="228">
        <f>I301+I303+I305+I307+I309</f>
        <v>401750100</v>
      </c>
      <c r="N300" s="284"/>
    </row>
    <row r="301" spans="1:9" s="128" customFormat="1" ht="33" hidden="1">
      <c r="A301" s="105" t="s">
        <v>467</v>
      </c>
      <c r="B301" s="103">
        <v>904</v>
      </c>
      <c r="C301" s="70" t="s">
        <v>24</v>
      </c>
      <c r="D301" s="70" t="s">
        <v>30</v>
      </c>
      <c r="E301" s="43" t="s">
        <v>520</v>
      </c>
      <c r="F301" s="269"/>
      <c r="G301" s="228">
        <f>G302</f>
        <v>0</v>
      </c>
      <c r="H301" s="228">
        <f>H302</f>
        <v>54352100</v>
      </c>
      <c r="I301" s="228">
        <f>I302</f>
        <v>54352100</v>
      </c>
    </row>
    <row r="302" spans="1:9" s="128" customFormat="1" ht="33" hidden="1">
      <c r="A302" s="105" t="s">
        <v>336</v>
      </c>
      <c r="B302" s="103">
        <v>904</v>
      </c>
      <c r="C302" s="70" t="s">
        <v>24</v>
      </c>
      <c r="D302" s="70" t="s">
        <v>30</v>
      </c>
      <c r="E302" s="43" t="s">
        <v>520</v>
      </c>
      <c r="F302" s="269">
        <v>610</v>
      </c>
      <c r="G302" s="228"/>
      <c r="H302" s="228">
        <f>53803900+548200</f>
        <v>54352100</v>
      </c>
      <c r="I302" s="228">
        <f>53803900+548200</f>
        <v>54352100</v>
      </c>
    </row>
    <row r="303" spans="1:9" s="128" customFormat="1" ht="16.5" hidden="1">
      <c r="A303" s="105" t="s">
        <v>335</v>
      </c>
      <c r="B303" s="103">
        <v>904</v>
      </c>
      <c r="C303" s="70" t="s">
        <v>24</v>
      </c>
      <c r="D303" s="70" t="s">
        <v>30</v>
      </c>
      <c r="E303" s="43" t="s">
        <v>521</v>
      </c>
      <c r="F303" s="269"/>
      <c r="G303" s="228">
        <f>G304</f>
        <v>0</v>
      </c>
      <c r="H303" s="228">
        <f>H304</f>
        <v>918000</v>
      </c>
      <c r="I303" s="228">
        <f>I304</f>
        <v>1258500</v>
      </c>
    </row>
    <row r="304" spans="1:9" s="128" customFormat="1" ht="33" hidden="1">
      <c r="A304" s="105" t="s">
        <v>382</v>
      </c>
      <c r="B304" s="103">
        <v>904</v>
      </c>
      <c r="C304" s="70" t="s">
        <v>24</v>
      </c>
      <c r="D304" s="70" t="s">
        <v>30</v>
      </c>
      <c r="E304" s="43" t="s">
        <v>521</v>
      </c>
      <c r="F304" s="269">
        <v>610</v>
      </c>
      <c r="G304" s="228"/>
      <c r="H304" s="228">
        <v>918000</v>
      </c>
      <c r="I304" s="228">
        <v>1258500</v>
      </c>
    </row>
    <row r="305" spans="1:9" s="128" customFormat="1" ht="16.5" hidden="1">
      <c r="A305" s="105" t="s">
        <v>335</v>
      </c>
      <c r="B305" s="103">
        <v>904</v>
      </c>
      <c r="C305" s="70" t="s">
        <v>24</v>
      </c>
      <c r="D305" s="70" t="s">
        <v>30</v>
      </c>
      <c r="E305" s="43" t="s">
        <v>523</v>
      </c>
      <c r="F305" s="269"/>
      <c r="G305" s="228">
        <f>G306</f>
        <v>0</v>
      </c>
      <c r="H305" s="228">
        <f>H306</f>
        <v>2420000</v>
      </c>
      <c r="I305" s="228">
        <f>I306</f>
        <v>2480000</v>
      </c>
    </row>
    <row r="306" spans="1:9" s="128" customFormat="1" ht="16.5" hidden="1">
      <c r="A306" s="105" t="s">
        <v>338</v>
      </c>
      <c r="B306" s="103">
        <v>904</v>
      </c>
      <c r="C306" s="70" t="s">
        <v>24</v>
      </c>
      <c r="D306" s="70" t="s">
        <v>30</v>
      </c>
      <c r="E306" s="43" t="s">
        <v>523</v>
      </c>
      <c r="F306" s="269">
        <v>610</v>
      </c>
      <c r="G306" s="228"/>
      <c r="H306" s="228">
        <v>2420000</v>
      </c>
      <c r="I306" s="228">
        <v>2480000</v>
      </c>
    </row>
    <row r="307" spans="1:9" s="128" customFormat="1" ht="23.25" customHeight="1" hidden="1">
      <c r="A307" s="105" t="s">
        <v>335</v>
      </c>
      <c r="B307" s="103">
        <v>904</v>
      </c>
      <c r="C307" s="70" t="s">
        <v>24</v>
      </c>
      <c r="D307" s="70" t="s">
        <v>30</v>
      </c>
      <c r="E307" s="43" t="s">
        <v>522</v>
      </c>
      <c r="F307" s="269"/>
      <c r="G307" s="228">
        <f>G308</f>
        <v>0</v>
      </c>
      <c r="H307" s="228">
        <f>H308</f>
        <v>1733200</v>
      </c>
      <c r="I307" s="228">
        <f>I308</f>
        <v>5024500</v>
      </c>
    </row>
    <row r="308" spans="1:9" s="128" customFormat="1" ht="23.25" customHeight="1" hidden="1">
      <c r="A308" s="105" t="s">
        <v>384</v>
      </c>
      <c r="B308" s="103">
        <v>904</v>
      </c>
      <c r="C308" s="70" t="s">
        <v>24</v>
      </c>
      <c r="D308" s="70" t="s">
        <v>30</v>
      </c>
      <c r="E308" s="43" t="s">
        <v>522</v>
      </c>
      <c r="F308" s="269">
        <v>610</v>
      </c>
      <c r="G308" s="228"/>
      <c r="H308" s="228">
        <v>1733200</v>
      </c>
      <c r="I308" s="228">
        <v>5024500</v>
      </c>
    </row>
    <row r="309" spans="1:9" s="128" customFormat="1" ht="16.5" hidden="1">
      <c r="A309" s="105" t="s">
        <v>335</v>
      </c>
      <c r="B309" s="103">
        <v>904</v>
      </c>
      <c r="C309" s="70" t="s">
        <v>24</v>
      </c>
      <c r="D309" s="70" t="s">
        <v>30</v>
      </c>
      <c r="E309" s="43" t="s">
        <v>712</v>
      </c>
      <c r="F309" s="269"/>
      <c r="G309" s="228">
        <f>G310</f>
        <v>0</v>
      </c>
      <c r="H309" s="228">
        <f>H310</f>
        <v>338635000</v>
      </c>
      <c r="I309" s="228">
        <f>I310</f>
        <v>338635000</v>
      </c>
    </row>
    <row r="310" spans="1:9" s="128" customFormat="1" ht="100.5" hidden="1">
      <c r="A310" s="105" t="s">
        <v>711</v>
      </c>
      <c r="B310" s="103">
        <v>904</v>
      </c>
      <c r="C310" s="70" t="s">
        <v>24</v>
      </c>
      <c r="D310" s="70" t="s">
        <v>30</v>
      </c>
      <c r="E310" s="43" t="s">
        <v>712</v>
      </c>
      <c r="F310" s="269">
        <v>610</v>
      </c>
      <c r="G310" s="228"/>
      <c r="H310" s="228">
        <v>338635000</v>
      </c>
      <c r="I310" s="228">
        <v>338635000</v>
      </c>
    </row>
    <row r="311" spans="1:14" s="284" customFormat="1" ht="36" customHeight="1" hidden="1">
      <c r="A311" s="105" t="s">
        <v>335</v>
      </c>
      <c r="B311" s="104">
        <v>904</v>
      </c>
      <c r="C311" s="71" t="s">
        <v>24</v>
      </c>
      <c r="D311" s="71" t="s">
        <v>30</v>
      </c>
      <c r="E311" s="47" t="s">
        <v>494</v>
      </c>
      <c r="F311" s="295"/>
      <c r="G311" s="149">
        <f aca="true" t="shared" si="25" ref="G311:I313">G312</f>
        <v>0</v>
      </c>
      <c r="H311" s="149">
        <f t="shared" si="25"/>
        <v>11222600</v>
      </c>
      <c r="I311" s="149">
        <f t="shared" si="25"/>
        <v>11222600</v>
      </c>
      <c r="N311" s="128"/>
    </row>
    <row r="312" spans="1:14" s="128" customFormat="1" ht="33" hidden="1">
      <c r="A312" s="108" t="s">
        <v>473</v>
      </c>
      <c r="B312" s="103">
        <v>904</v>
      </c>
      <c r="C312" s="70" t="s">
        <v>24</v>
      </c>
      <c r="D312" s="70" t="s">
        <v>30</v>
      </c>
      <c r="E312" s="43" t="s">
        <v>529</v>
      </c>
      <c r="F312" s="269"/>
      <c r="G312" s="228">
        <f t="shared" si="25"/>
        <v>0</v>
      </c>
      <c r="H312" s="228">
        <f t="shared" si="25"/>
        <v>11222600</v>
      </c>
      <c r="I312" s="228">
        <f t="shared" si="25"/>
        <v>11222600</v>
      </c>
      <c r="N312" s="284"/>
    </row>
    <row r="313" spans="1:9" s="128" customFormat="1" ht="16.5" hidden="1">
      <c r="A313" s="105" t="s">
        <v>469</v>
      </c>
      <c r="B313" s="103">
        <v>904</v>
      </c>
      <c r="C313" s="70" t="s">
        <v>24</v>
      </c>
      <c r="D313" s="70" t="s">
        <v>30</v>
      </c>
      <c r="E313" s="43" t="s">
        <v>530</v>
      </c>
      <c r="F313" s="269"/>
      <c r="G313" s="228">
        <f t="shared" si="25"/>
        <v>0</v>
      </c>
      <c r="H313" s="228">
        <f t="shared" si="25"/>
        <v>11222600</v>
      </c>
      <c r="I313" s="228">
        <f t="shared" si="25"/>
        <v>11222600</v>
      </c>
    </row>
    <row r="314" spans="1:9" s="128" customFormat="1" ht="15" customHeight="1" hidden="1">
      <c r="A314" s="105" t="s">
        <v>337</v>
      </c>
      <c r="B314" s="103">
        <v>904</v>
      </c>
      <c r="C314" s="70" t="s">
        <v>24</v>
      </c>
      <c r="D314" s="70" t="s">
        <v>30</v>
      </c>
      <c r="E314" s="43" t="s">
        <v>530</v>
      </c>
      <c r="F314" s="269">
        <v>610</v>
      </c>
      <c r="G314" s="228"/>
      <c r="H314" s="228">
        <f>10565400+657200</f>
        <v>11222600</v>
      </c>
      <c r="I314" s="228">
        <f>10565400+657200</f>
        <v>11222600</v>
      </c>
    </row>
    <row r="315" spans="1:14" s="284" customFormat="1" ht="16.5" hidden="1">
      <c r="A315" s="105" t="s">
        <v>335</v>
      </c>
      <c r="B315" s="104">
        <v>904</v>
      </c>
      <c r="C315" s="71" t="s">
        <v>24</v>
      </c>
      <c r="D315" s="71" t="s">
        <v>30</v>
      </c>
      <c r="E315" s="47" t="s">
        <v>496</v>
      </c>
      <c r="F315" s="295"/>
      <c r="G315" s="149">
        <f aca="true" t="shared" si="26" ref="G315:I317">G316</f>
        <v>0</v>
      </c>
      <c r="H315" s="149">
        <f t="shared" si="26"/>
        <v>53000</v>
      </c>
      <c r="I315" s="149">
        <f t="shared" si="26"/>
        <v>106000</v>
      </c>
      <c r="N315" s="128"/>
    </row>
    <row r="316" spans="1:9" s="284" customFormat="1" ht="16.5" hidden="1">
      <c r="A316" s="108" t="s">
        <v>339</v>
      </c>
      <c r="B316" s="103">
        <v>904</v>
      </c>
      <c r="C316" s="70" t="s">
        <v>24</v>
      </c>
      <c r="D316" s="70" t="s">
        <v>30</v>
      </c>
      <c r="E316" s="43" t="s">
        <v>540</v>
      </c>
      <c r="F316" s="295"/>
      <c r="G316" s="228">
        <f t="shared" si="26"/>
        <v>0</v>
      </c>
      <c r="H316" s="228">
        <f t="shared" si="26"/>
        <v>53000</v>
      </c>
      <c r="I316" s="228">
        <f t="shared" si="26"/>
        <v>106000</v>
      </c>
    </row>
    <row r="317" spans="1:9" s="284" customFormat="1" ht="33" hidden="1">
      <c r="A317" s="105" t="s">
        <v>539</v>
      </c>
      <c r="B317" s="103">
        <v>904</v>
      </c>
      <c r="C317" s="70" t="s">
        <v>24</v>
      </c>
      <c r="D317" s="70" t="s">
        <v>30</v>
      </c>
      <c r="E317" s="43" t="s">
        <v>541</v>
      </c>
      <c r="F317" s="295"/>
      <c r="G317" s="228">
        <f t="shared" si="26"/>
        <v>0</v>
      </c>
      <c r="H317" s="228">
        <f t="shared" si="26"/>
        <v>53000</v>
      </c>
      <c r="I317" s="228">
        <f t="shared" si="26"/>
        <v>106000</v>
      </c>
    </row>
    <row r="318" spans="1:9" s="284" customFormat="1" ht="16.5" hidden="1">
      <c r="A318" s="105" t="s">
        <v>340</v>
      </c>
      <c r="B318" s="103">
        <v>904</v>
      </c>
      <c r="C318" s="70" t="s">
        <v>24</v>
      </c>
      <c r="D318" s="70" t="s">
        <v>30</v>
      </c>
      <c r="E318" s="43" t="s">
        <v>541</v>
      </c>
      <c r="F318" s="269">
        <v>610</v>
      </c>
      <c r="G318" s="228"/>
      <c r="H318" s="228">
        <v>53000</v>
      </c>
      <c r="I318" s="228">
        <v>106000</v>
      </c>
    </row>
    <row r="319" spans="1:14" s="128" customFormat="1" ht="17.25" hidden="1">
      <c r="A319" s="105" t="s">
        <v>335</v>
      </c>
      <c r="B319" s="92">
        <v>904</v>
      </c>
      <c r="C319" s="46" t="s">
        <v>24</v>
      </c>
      <c r="D319" s="47" t="s">
        <v>30</v>
      </c>
      <c r="E319" s="345" t="s">
        <v>486</v>
      </c>
      <c r="F319" s="269"/>
      <c r="G319" s="149">
        <f>G320</f>
        <v>0</v>
      </c>
      <c r="H319" s="149">
        <f aca="true" t="shared" si="27" ref="H319:I321">H320</f>
        <v>150000</v>
      </c>
      <c r="I319" s="149">
        <f t="shared" si="27"/>
        <v>150000</v>
      </c>
      <c r="N319" s="284"/>
    </row>
    <row r="320" spans="1:14" s="284" customFormat="1" ht="33" hidden="1">
      <c r="A320" s="108" t="s">
        <v>326</v>
      </c>
      <c r="B320" s="92">
        <v>904</v>
      </c>
      <c r="C320" s="46" t="s">
        <v>24</v>
      </c>
      <c r="D320" s="47" t="s">
        <v>30</v>
      </c>
      <c r="E320" s="47" t="s">
        <v>507</v>
      </c>
      <c r="F320" s="295"/>
      <c r="G320" s="149">
        <f>G321</f>
        <v>0</v>
      </c>
      <c r="H320" s="149">
        <f t="shared" si="27"/>
        <v>150000</v>
      </c>
      <c r="I320" s="149">
        <f t="shared" si="27"/>
        <v>150000</v>
      </c>
      <c r="N320" s="128"/>
    </row>
    <row r="321" spans="1:9" s="284" customFormat="1" ht="33" hidden="1">
      <c r="A321" s="310" t="s">
        <v>342</v>
      </c>
      <c r="B321" s="93">
        <v>904</v>
      </c>
      <c r="C321" s="42" t="s">
        <v>24</v>
      </c>
      <c r="D321" s="43" t="s">
        <v>30</v>
      </c>
      <c r="E321" s="43" t="s">
        <v>694</v>
      </c>
      <c r="F321" s="269"/>
      <c r="G321" s="228">
        <f>G322</f>
        <v>0</v>
      </c>
      <c r="H321" s="228">
        <f t="shared" si="27"/>
        <v>150000</v>
      </c>
      <c r="I321" s="228">
        <f t="shared" si="27"/>
        <v>150000</v>
      </c>
    </row>
    <row r="322" spans="1:9" s="284" customFormat="1" ht="33" hidden="1">
      <c r="A322" s="102" t="s">
        <v>662</v>
      </c>
      <c r="B322" s="93">
        <v>904</v>
      </c>
      <c r="C322" s="42" t="s">
        <v>24</v>
      </c>
      <c r="D322" s="43" t="s">
        <v>30</v>
      </c>
      <c r="E322" s="43" t="s">
        <v>694</v>
      </c>
      <c r="F322" s="269">
        <v>610</v>
      </c>
      <c r="G322" s="228"/>
      <c r="H322" s="228">
        <v>150000</v>
      </c>
      <c r="I322" s="228">
        <v>150000</v>
      </c>
    </row>
    <row r="323" spans="1:14" s="128" customFormat="1" ht="17.25" hidden="1">
      <c r="A323" s="105" t="s">
        <v>335</v>
      </c>
      <c r="B323" s="104">
        <v>904</v>
      </c>
      <c r="C323" s="71" t="s">
        <v>24</v>
      </c>
      <c r="D323" s="71" t="s">
        <v>30</v>
      </c>
      <c r="E323" s="345" t="s">
        <v>445</v>
      </c>
      <c r="F323" s="269"/>
      <c r="G323" s="149">
        <f aca="true" t="shared" si="28" ref="G323:I326">G324</f>
        <v>0</v>
      </c>
      <c r="H323" s="149">
        <f t="shared" si="28"/>
        <v>60000</v>
      </c>
      <c r="I323" s="149">
        <f t="shared" si="28"/>
        <v>132000</v>
      </c>
      <c r="N323" s="284"/>
    </row>
    <row r="324" spans="1:14" s="284" customFormat="1" ht="50.25" hidden="1">
      <c r="A324" s="108" t="s">
        <v>312</v>
      </c>
      <c r="B324" s="104">
        <v>904</v>
      </c>
      <c r="C324" s="71" t="s">
        <v>24</v>
      </c>
      <c r="D324" s="71" t="s">
        <v>30</v>
      </c>
      <c r="E324" s="47" t="s">
        <v>446</v>
      </c>
      <c r="F324" s="295"/>
      <c r="G324" s="149">
        <f t="shared" si="28"/>
        <v>0</v>
      </c>
      <c r="H324" s="149">
        <f t="shared" si="28"/>
        <v>60000</v>
      </c>
      <c r="I324" s="149">
        <f t="shared" si="28"/>
        <v>132000</v>
      </c>
      <c r="N324" s="128"/>
    </row>
    <row r="325" spans="1:14" s="128" customFormat="1" ht="33" hidden="1">
      <c r="A325" s="108" t="s">
        <v>318</v>
      </c>
      <c r="B325" s="103">
        <v>904</v>
      </c>
      <c r="C325" s="70" t="s">
        <v>24</v>
      </c>
      <c r="D325" s="70" t="s">
        <v>30</v>
      </c>
      <c r="E325" s="43" t="s">
        <v>448</v>
      </c>
      <c r="F325" s="269"/>
      <c r="G325" s="149">
        <f t="shared" si="28"/>
        <v>0</v>
      </c>
      <c r="H325" s="149">
        <f t="shared" si="28"/>
        <v>60000</v>
      </c>
      <c r="I325" s="149">
        <f t="shared" si="28"/>
        <v>132000</v>
      </c>
      <c r="N325" s="284"/>
    </row>
    <row r="326" spans="1:9" s="128" customFormat="1" ht="16.5" hidden="1">
      <c r="A326" s="105" t="s">
        <v>686</v>
      </c>
      <c r="B326" s="103">
        <v>904</v>
      </c>
      <c r="C326" s="70" t="s">
        <v>24</v>
      </c>
      <c r="D326" s="70" t="s">
        <v>30</v>
      </c>
      <c r="E326" s="43" t="s">
        <v>447</v>
      </c>
      <c r="F326" s="269"/>
      <c r="G326" s="228">
        <f t="shared" si="28"/>
        <v>0</v>
      </c>
      <c r="H326" s="228">
        <f t="shared" si="28"/>
        <v>60000</v>
      </c>
      <c r="I326" s="228">
        <f t="shared" si="28"/>
        <v>132000</v>
      </c>
    </row>
    <row r="327" spans="1:9" s="128" customFormat="1" ht="9.75" customHeight="1" hidden="1">
      <c r="A327" s="105" t="s">
        <v>319</v>
      </c>
      <c r="B327" s="103">
        <v>904</v>
      </c>
      <c r="C327" s="70" t="s">
        <v>24</v>
      </c>
      <c r="D327" s="70" t="s">
        <v>30</v>
      </c>
      <c r="E327" s="43" t="s">
        <v>447</v>
      </c>
      <c r="F327" s="269">
        <v>610</v>
      </c>
      <c r="G327" s="228"/>
      <c r="H327" s="228">
        <v>60000</v>
      </c>
      <c r="I327" s="228">
        <v>132000</v>
      </c>
    </row>
    <row r="328" spans="1:9" s="128" customFormat="1" ht="17.25" hidden="1">
      <c r="A328" s="105" t="s">
        <v>335</v>
      </c>
      <c r="B328" s="104">
        <v>904</v>
      </c>
      <c r="C328" s="71" t="s">
        <v>24</v>
      </c>
      <c r="D328" s="71" t="s">
        <v>30</v>
      </c>
      <c r="E328" s="289" t="s">
        <v>455</v>
      </c>
      <c r="F328" s="269"/>
      <c r="G328" s="149">
        <f aca="true" t="shared" si="29" ref="G328:I330">G329</f>
        <v>0</v>
      </c>
      <c r="H328" s="149">
        <f t="shared" si="29"/>
        <v>6000</v>
      </c>
      <c r="I328" s="149">
        <f t="shared" si="29"/>
        <v>5000</v>
      </c>
    </row>
    <row r="329" spans="1:9" s="128" customFormat="1" ht="33" hidden="1">
      <c r="A329" s="316" t="s">
        <v>479</v>
      </c>
      <c r="B329" s="103">
        <v>904</v>
      </c>
      <c r="C329" s="70" t="s">
        <v>24</v>
      </c>
      <c r="D329" s="70" t="s">
        <v>30</v>
      </c>
      <c r="E329" s="288" t="s">
        <v>603</v>
      </c>
      <c r="F329" s="269"/>
      <c r="G329" s="149">
        <f t="shared" si="29"/>
        <v>0</v>
      </c>
      <c r="H329" s="149">
        <f t="shared" si="29"/>
        <v>6000</v>
      </c>
      <c r="I329" s="149">
        <f t="shared" si="29"/>
        <v>5000</v>
      </c>
    </row>
    <row r="330" spans="1:9" s="128" customFormat="1" ht="18" customHeight="1" hidden="1">
      <c r="A330" s="317" t="s">
        <v>602</v>
      </c>
      <c r="B330" s="103">
        <v>904</v>
      </c>
      <c r="C330" s="70" t="s">
        <v>24</v>
      </c>
      <c r="D330" s="70" t="s">
        <v>30</v>
      </c>
      <c r="E330" s="288" t="s">
        <v>604</v>
      </c>
      <c r="F330" s="269"/>
      <c r="G330" s="149">
        <f t="shared" si="29"/>
        <v>0</v>
      </c>
      <c r="H330" s="149">
        <f t="shared" si="29"/>
        <v>6000</v>
      </c>
      <c r="I330" s="149">
        <f t="shared" si="29"/>
        <v>5000</v>
      </c>
    </row>
    <row r="331" spans="1:9" s="128" customFormat="1" ht="18" customHeight="1" hidden="1">
      <c r="A331" s="317" t="s">
        <v>377</v>
      </c>
      <c r="B331" s="103">
        <v>904</v>
      </c>
      <c r="C331" s="70" t="s">
        <v>24</v>
      </c>
      <c r="D331" s="70" t="s">
        <v>30</v>
      </c>
      <c r="E331" s="288" t="s">
        <v>604</v>
      </c>
      <c r="F331" s="269">
        <v>610</v>
      </c>
      <c r="G331" s="228"/>
      <c r="H331" s="228">
        <v>6000</v>
      </c>
      <c r="I331" s="228">
        <v>5000</v>
      </c>
    </row>
    <row r="332" spans="1:14" ht="16.5" hidden="1">
      <c r="A332" s="105" t="s">
        <v>335</v>
      </c>
      <c r="B332" s="104">
        <v>904</v>
      </c>
      <c r="C332" s="47" t="s">
        <v>24</v>
      </c>
      <c r="D332" s="47" t="s">
        <v>29</v>
      </c>
      <c r="E332" s="72"/>
      <c r="F332" s="72"/>
      <c r="G332" s="149">
        <f aca="true" t="shared" si="30" ref="G332:I335">G333</f>
        <v>0</v>
      </c>
      <c r="H332" s="149">
        <f t="shared" si="30"/>
        <v>400</v>
      </c>
      <c r="I332" s="149">
        <f t="shared" si="30"/>
        <v>400</v>
      </c>
      <c r="N332" s="128"/>
    </row>
    <row r="333" spans="1:14" s="128" customFormat="1" ht="33" hidden="1">
      <c r="A333" s="214" t="s">
        <v>268</v>
      </c>
      <c r="B333" s="104">
        <v>904</v>
      </c>
      <c r="C333" s="47" t="s">
        <v>24</v>
      </c>
      <c r="D333" s="47" t="s">
        <v>29</v>
      </c>
      <c r="E333" s="348" t="s">
        <v>459</v>
      </c>
      <c r="F333" s="272"/>
      <c r="G333" s="149">
        <f t="shared" si="30"/>
        <v>0</v>
      </c>
      <c r="H333" s="149">
        <f t="shared" si="30"/>
        <v>400</v>
      </c>
      <c r="I333" s="149">
        <f t="shared" si="30"/>
        <v>400</v>
      </c>
      <c r="N333"/>
    </row>
    <row r="334" spans="1:9" s="128" customFormat="1" ht="50.25" hidden="1">
      <c r="A334" s="332" t="s">
        <v>482</v>
      </c>
      <c r="B334" s="103">
        <v>904</v>
      </c>
      <c r="C334" s="43" t="s">
        <v>24</v>
      </c>
      <c r="D334" s="43" t="s">
        <v>29</v>
      </c>
      <c r="E334" s="338" t="s">
        <v>716</v>
      </c>
      <c r="F334" s="290"/>
      <c r="G334" s="228">
        <f t="shared" si="30"/>
        <v>0</v>
      </c>
      <c r="H334" s="228">
        <f t="shared" si="30"/>
        <v>400</v>
      </c>
      <c r="I334" s="228">
        <f t="shared" si="30"/>
        <v>400</v>
      </c>
    </row>
    <row r="335" spans="1:9" s="128" customFormat="1" ht="33" hidden="1">
      <c r="A335" s="262" t="s">
        <v>715</v>
      </c>
      <c r="B335" s="103">
        <v>904</v>
      </c>
      <c r="C335" s="43" t="s">
        <v>24</v>
      </c>
      <c r="D335" s="43" t="s">
        <v>29</v>
      </c>
      <c r="E335" s="338" t="s">
        <v>717</v>
      </c>
      <c r="F335" s="290"/>
      <c r="G335" s="228">
        <f t="shared" si="30"/>
        <v>0</v>
      </c>
      <c r="H335" s="228">
        <f t="shared" si="30"/>
        <v>400</v>
      </c>
      <c r="I335" s="228">
        <f t="shared" si="30"/>
        <v>400</v>
      </c>
    </row>
    <row r="336" spans="1:9" s="128" customFormat="1" ht="31.5" customHeight="1" hidden="1">
      <c r="A336" s="262" t="s">
        <v>738</v>
      </c>
      <c r="B336" s="103">
        <v>904</v>
      </c>
      <c r="C336" s="43" t="s">
        <v>24</v>
      </c>
      <c r="D336" s="43" t="s">
        <v>29</v>
      </c>
      <c r="E336" s="338" t="s">
        <v>717</v>
      </c>
      <c r="F336" s="290">
        <v>240</v>
      </c>
      <c r="G336" s="228"/>
      <c r="H336" s="228">
        <v>400</v>
      </c>
      <c r="I336" s="228">
        <v>400</v>
      </c>
    </row>
    <row r="337" spans="1:14" ht="33" hidden="1">
      <c r="A337" s="322" t="s">
        <v>300</v>
      </c>
      <c r="B337" s="92">
        <v>904</v>
      </c>
      <c r="C337" s="46" t="s">
        <v>24</v>
      </c>
      <c r="D337" s="47" t="s">
        <v>24</v>
      </c>
      <c r="E337" s="47"/>
      <c r="F337" s="47"/>
      <c r="G337" s="149">
        <f aca="true" t="shared" si="31" ref="G337:I339">G338</f>
        <v>0</v>
      </c>
      <c r="H337" s="149">
        <f t="shared" si="31"/>
        <v>3193400</v>
      </c>
      <c r="I337" s="149">
        <f t="shared" si="31"/>
        <v>2303400</v>
      </c>
      <c r="N337" s="128"/>
    </row>
    <row r="338" spans="1:14" s="128" customFormat="1" ht="17.25" hidden="1">
      <c r="A338" s="45" t="s">
        <v>134</v>
      </c>
      <c r="B338" s="92">
        <v>904</v>
      </c>
      <c r="C338" s="46" t="s">
        <v>24</v>
      </c>
      <c r="D338" s="47" t="s">
        <v>24</v>
      </c>
      <c r="E338" s="345" t="s">
        <v>486</v>
      </c>
      <c r="F338" s="269"/>
      <c r="G338" s="149">
        <f t="shared" si="31"/>
        <v>0</v>
      </c>
      <c r="H338" s="149">
        <f t="shared" si="31"/>
        <v>3193400</v>
      </c>
      <c r="I338" s="149">
        <f t="shared" si="31"/>
        <v>2303400</v>
      </c>
      <c r="N338"/>
    </row>
    <row r="339" spans="1:14" s="284" customFormat="1" ht="33" hidden="1">
      <c r="A339" s="108" t="s">
        <v>326</v>
      </c>
      <c r="B339" s="92">
        <v>904</v>
      </c>
      <c r="C339" s="46" t="s">
        <v>24</v>
      </c>
      <c r="D339" s="47" t="s">
        <v>24</v>
      </c>
      <c r="E339" s="47" t="s">
        <v>507</v>
      </c>
      <c r="F339" s="295"/>
      <c r="G339" s="149">
        <f t="shared" si="31"/>
        <v>0</v>
      </c>
      <c r="H339" s="149">
        <f t="shared" si="31"/>
        <v>3193400</v>
      </c>
      <c r="I339" s="149">
        <f t="shared" si="31"/>
        <v>2303400</v>
      </c>
      <c r="N339" s="128"/>
    </row>
    <row r="340" spans="1:9" s="284" customFormat="1" ht="33" hidden="1">
      <c r="A340" s="310" t="s">
        <v>342</v>
      </c>
      <c r="B340" s="93">
        <v>904</v>
      </c>
      <c r="C340" s="42" t="s">
        <v>24</v>
      </c>
      <c r="D340" s="43" t="s">
        <v>24</v>
      </c>
      <c r="E340" s="43" t="s">
        <v>658</v>
      </c>
      <c r="F340" s="269"/>
      <c r="G340" s="228">
        <f>G341+G343</f>
        <v>0</v>
      </c>
      <c r="H340" s="228">
        <f>H341+H343</f>
        <v>3193400</v>
      </c>
      <c r="I340" s="228">
        <f>I341+I343</f>
        <v>2303400</v>
      </c>
    </row>
    <row r="341" spans="1:9" s="284" customFormat="1" ht="16.5" hidden="1">
      <c r="A341" s="102" t="s">
        <v>657</v>
      </c>
      <c r="B341" s="93">
        <v>904</v>
      </c>
      <c r="C341" s="42" t="s">
        <v>24</v>
      </c>
      <c r="D341" s="43" t="s">
        <v>24</v>
      </c>
      <c r="E341" s="43" t="s">
        <v>660</v>
      </c>
      <c r="F341" s="269"/>
      <c r="G341" s="228">
        <f>G342</f>
        <v>0</v>
      </c>
      <c r="H341" s="228">
        <f>H342</f>
        <v>1558400</v>
      </c>
      <c r="I341" s="228">
        <f>I342</f>
        <v>1558400</v>
      </c>
    </row>
    <row r="342" spans="1:9" s="284" customFormat="1" ht="33" hidden="1">
      <c r="A342" s="102" t="s">
        <v>659</v>
      </c>
      <c r="B342" s="93">
        <v>904</v>
      </c>
      <c r="C342" s="42" t="s">
        <v>24</v>
      </c>
      <c r="D342" s="43" t="s">
        <v>24</v>
      </c>
      <c r="E342" s="43" t="s">
        <v>660</v>
      </c>
      <c r="F342" s="269">
        <v>620</v>
      </c>
      <c r="G342" s="228"/>
      <c r="H342" s="228">
        <f>1497500+60900</f>
        <v>1558400</v>
      </c>
      <c r="I342" s="228">
        <f>1497500+60900</f>
        <v>1558400</v>
      </c>
    </row>
    <row r="343" spans="1:9" s="284" customFormat="1" ht="16.5" hidden="1">
      <c r="A343" s="102" t="s">
        <v>331</v>
      </c>
      <c r="B343" s="93">
        <v>904</v>
      </c>
      <c r="C343" s="42" t="s">
        <v>24</v>
      </c>
      <c r="D343" s="43" t="s">
        <v>24</v>
      </c>
      <c r="E343" s="43" t="s">
        <v>661</v>
      </c>
      <c r="F343" s="269"/>
      <c r="G343" s="228">
        <f>G344</f>
        <v>0</v>
      </c>
      <c r="H343" s="228">
        <f>H344</f>
        <v>1635000</v>
      </c>
      <c r="I343" s="228">
        <f>I344</f>
        <v>745000</v>
      </c>
    </row>
    <row r="344" spans="1:9" s="284" customFormat="1" ht="33" hidden="1">
      <c r="A344" s="102" t="s">
        <v>382</v>
      </c>
      <c r="B344" s="93">
        <v>904</v>
      </c>
      <c r="C344" s="42" t="s">
        <v>24</v>
      </c>
      <c r="D344" s="43" t="s">
        <v>24</v>
      </c>
      <c r="E344" s="43" t="s">
        <v>661</v>
      </c>
      <c r="F344" s="269">
        <v>620</v>
      </c>
      <c r="G344" s="228"/>
      <c r="H344" s="228">
        <v>1635000</v>
      </c>
      <c r="I344" s="228">
        <v>745000</v>
      </c>
    </row>
    <row r="345" spans="1:14" ht="14.25" customHeight="1" hidden="1">
      <c r="A345" s="102" t="s">
        <v>331</v>
      </c>
      <c r="B345" s="92">
        <v>904</v>
      </c>
      <c r="C345" s="46" t="s">
        <v>24</v>
      </c>
      <c r="D345" s="47" t="s">
        <v>26</v>
      </c>
      <c r="E345" s="46"/>
      <c r="F345" s="46"/>
      <c r="G345" s="73">
        <f>G346+G378+G384+G388+G401+G373</f>
        <v>696300</v>
      </c>
      <c r="H345" s="73">
        <f>H346+H378+H384+H388+H401+H373</f>
        <v>25590200</v>
      </c>
      <c r="I345" s="73">
        <f>I346+I378+I384+I388+I401+I373</f>
        <v>26221200</v>
      </c>
      <c r="N345" s="284"/>
    </row>
    <row r="346" spans="1:14" s="128" customFormat="1" ht="17.25" hidden="1">
      <c r="A346" s="45" t="s">
        <v>136</v>
      </c>
      <c r="B346" s="92">
        <v>904</v>
      </c>
      <c r="C346" s="46" t="s">
        <v>24</v>
      </c>
      <c r="D346" s="47" t="s">
        <v>26</v>
      </c>
      <c r="E346" s="345" t="s">
        <v>484</v>
      </c>
      <c r="F346" s="271"/>
      <c r="G346" s="120">
        <f>G347+G365+G369</f>
        <v>696300</v>
      </c>
      <c r="H346" s="120">
        <f>H347+H365+H369</f>
        <v>21427200</v>
      </c>
      <c r="I346" s="120">
        <f>I347+I365+I369</f>
        <v>22061200</v>
      </c>
      <c r="N346"/>
    </row>
    <row r="347" spans="1:14" s="284" customFormat="1" ht="33" hidden="1">
      <c r="A347" s="153" t="s">
        <v>333</v>
      </c>
      <c r="B347" s="90">
        <v>904</v>
      </c>
      <c r="C347" s="61" t="s">
        <v>24</v>
      </c>
      <c r="D347" s="47" t="s">
        <v>26</v>
      </c>
      <c r="E347" s="47" t="s">
        <v>493</v>
      </c>
      <c r="F347" s="295"/>
      <c r="G347" s="149">
        <f>G348+G351+G355</f>
        <v>696300</v>
      </c>
      <c r="H347" s="149">
        <f>H348+H351+H355</f>
        <v>21347200</v>
      </c>
      <c r="I347" s="149">
        <f>I348+I351+I355</f>
        <v>21687200</v>
      </c>
      <c r="N347" s="128"/>
    </row>
    <row r="348" spans="1:14" s="128" customFormat="1" ht="33" hidden="1">
      <c r="A348" s="108" t="s">
        <v>483</v>
      </c>
      <c r="B348" s="111">
        <v>904</v>
      </c>
      <c r="C348" s="70" t="s">
        <v>24</v>
      </c>
      <c r="D348" s="70" t="s">
        <v>26</v>
      </c>
      <c r="E348" s="43" t="s">
        <v>513</v>
      </c>
      <c r="F348" s="269"/>
      <c r="G348" s="228">
        <f aca="true" t="shared" si="32" ref="G348:I349">G349</f>
        <v>0</v>
      </c>
      <c r="H348" s="228">
        <f t="shared" si="32"/>
        <v>0</v>
      </c>
      <c r="I348" s="228">
        <f t="shared" si="32"/>
        <v>0</v>
      </c>
      <c r="N348" s="284"/>
    </row>
    <row r="349" spans="1:9" s="128" customFormat="1" ht="16.5" hidden="1">
      <c r="A349" s="105" t="s">
        <v>466</v>
      </c>
      <c r="B349" s="111">
        <v>904</v>
      </c>
      <c r="C349" s="70" t="s">
        <v>24</v>
      </c>
      <c r="D349" s="70" t="s">
        <v>26</v>
      </c>
      <c r="E349" s="43" t="s">
        <v>516</v>
      </c>
      <c r="F349" s="269"/>
      <c r="G349" s="228">
        <f t="shared" si="32"/>
        <v>0</v>
      </c>
      <c r="H349" s="228">
        <f t="shared" si="32"/>
        <v>0</v>
      </c>
      <c r="I349" s="228">
        <f t="shared" si="32"/>
        <v>0</v>
      </c>
    </row>
    <row r="350" spans="1:9" s="128" customFormat="1" ht="16.5" hidden="1">
      <c r="A350" s="105" t="s">
        <v>381</v>
      </c>
      <c r="B350" s="111">
        <v>904</v>
      </c>
      <c r="C350" s="70" t="s">
        <v>24</v>
      </c>
      <c r="D350" s="70" t="s">
        <v>26</v>
      </c>
      <c r="E350" s="43" t="s">
        <v>516</v>
      </c>
      <c r="F350" s="290">
        <v>240</v>
      </c>
      <c r="G350" s="228"/>
      <c r="H350" s="228">
        <v>0</v>
      </c>
      <c r="I350" s="228">
        <v>0</v>
      </c>
    </row>
    <row r="351" spans="1:9" s="128" customFormat="1" ht="33" hidden="1">
      <c r="A351" s="322" t="s">
        <v>300</v>
      </c>
      <c r="B351" s="103">
        <v>904</v>
      </c>
      <c r="C351" s="70" t="s">
        <v>24</v>
      </c>
      <c r="D351" s="70" t="s">
        <v>26</v>
      </c>
      <c r="E351" s="43" t="s">
        <v>518</v>
      </c>
      <c r="F351" s="269"/>
      <c r="G351" s="228">
        <f>G352</f>
        <v>0</v>
      </c>
      <c r="H351" s="228">
        <f>H352</f>
        <v>90000</v>
      </c>
      <c r="I351" s="228">
        <f>I352</f>
        <v>430000</v>
      </c>
    </row>
    <row r="352" spans="1:9" s="128" customFormat="1" ht="23.25" customHeight="1" hidden="1">
      <c r="A352" s="105" t="s">
        <v>467</v>
      </c>
      <c r="B352" s="93">
        <v>904</v>
      </c>
      <c r="C352" s="42" t="s">
        <v>24</v>
      </c>
      <c r="D352" s="43" t="s">
        <v>26</v>
      </c>
      <c r="E352" s="43" t="s">
        <v>522</v>
      </c>
      <c r="F352" s="269"/>
      <c r="G352" s="228">
        <f>G353+G354</f>
        <v>0</v>
      </c>
      <c r="H352" s="228">
        <f>H353+H354</f>
        <v>90000</v>
      </c>
      <c r="I352" s="228">
        <f>I353+I354</f>
        <v>430000</v>
      </c>
    </row>
    <row r="353" spans="1:9" s="128" customFormat="1" ht="18.75" customHeight="1" hidden="1">
      <c r="A353" s="105" t="s">
        <v>384</v>
      </c>
      <c r="B353" s="93">
        <v>904</v>
      </c>
      <c r="C353" s="42" t="s">
        <v>24</v>
      </c>
      <c r="D353" s="43" t="s">
        <v>26</v>
      </c>
      <c r="E353" s="53" t="s">
        <v>522</v>
      </c>
      <c r="F353" s="270">
        <v>120</v>
      </c>
      <c r="G353" s="228"/>
      <c r="H353" s="228">
        <v>50000</v>
      </c>
      <c r="I353" s="228">
        <v>95000</v>
      </c>
    </row>
    <row r="354" spans="1:9" s="128" customFormat="1" ht="36" customHeight="1" hidden="1">
      <c r="A354" s="49" t="s">
        <v>297</v>
      </c>
      <c r="B354" s="93">
        <v>904</v>
      </c>
      <c r="C354" s="42" t="s">
        <v>24</v>
      </c>
      <c r="D354" s="43" t="s">
        <v>26</v>
      </c>
      <c r="E354" s="43" t="s">
        <v>522</v>
      </c>
      <c r="F354" s="269">
        <v>240</v>
      </c>
      <c r="G354" s="228">
        <v>0</v>
      </c>
      <c r="H354" s="228">
        <v>40000</v>
      </c>
      <c r="I354" s="228">
        <v>335000</v>
      </c>
    </row>
    <row r="355" spans="1:9" s="128" customFormat="1" ht="33" hidden="1">
      <c r="A355" s="105" t="s">
        <v>300</v>
      </c>
      <c r="B355" s="93">
        <v>904</v>
      </c>
      <c r="C355" s="42" t="s">
        <v>24</v>
      </c>
      <c r="D355" s="43" t="s">
        <v>26</v>
      </c>
      <c r="E355" s="43" t="s">
        <v>524</v>
      </c>
      <c r="F355" s="269"/>
      <c r="G355" s="228">
        <f>G356+G360</f>
        <v>696300</v>
      </c>
      <c r="H355" s="228">
        <f>H356+H360</f>
        <v>21257200</v>
      </c>
      <c r="I355" s="228">
        <f>I356+I360</f>
        <v>21257200</v>
      </c>
    </row>
    <row r="356" spans="1:9" s="128" customFormat="1" ht="16.5" hidden="1">
      <c r="A356" s="105" t="s">
        <v>468</v>
      </c>
      <c r="B356" s="93">
        <v>904</v>
      </c>
      <c r="C356" s="42" t="s">
        <v>24</v>
      </c>
      <c r="D356" s="43" t="s">
        <v>26</v>
      </c>
      <c r="E356" s="43" t="s">
        <v>525</v>
      </c>
      <c r="F356" s="269"/>
      <c r="G356" s="228">
        <f>G357+G358+G359</f>
        <v>696300</v>
      </c>
      <c r="H356" s="228">
        <f>H357+H358+H359</f>
        <v>5694900</v>
      </c>
      <c r="I356" s="228">
        <f>I357+I358+I359</f>
        <v>5694900</v>
      </c>
    </row>
    <row r="357" spans="1:9" s="128" customFormat="1" ht="16.5" hidden="1">
      <c r="A357" s="105" t="s">
        <v>299</v>
      </c>
      <c r="B357" s="93">
        <v>904</v>
      </c>
      <c r="C357" s="42" t="s">
        <v>24</v>
      </c>
      <c r="D357" s="43" t="s">
        <v>26</v>
      </c>
      <c r="E357" s="43" t="s">
        <v>525</v>
      </c>
      <c r="F357" s="269">
        <v>120</v>
      </c>
      <c r="G357" s="228"/>
      <c r="H357" s="228">
        <f>3580100+1081200+320600</f>
        <v>4981900</v>
      </c>
      <c r="I357" s="228">
        <f>3580100+1081200+320600</f>
        <v>4981900</v>
      </c>
    </row>
    <row r="358" spans="1:9" s="128" customFormat="1" ht="33" hidden="1">
      <c r="A358" s="105" t="s">
        <v>297</v>
      </c>
      <c r="B358" s="93">
        <v>904</v>
      </c>
      <c r="C358" s="42" t="s">
        <v>24</v>
      </c>
      <c r="D358" s="43" t="s">
        <v>26</v>
      </c>
      <c r="E358" s="43" t="s">
        <v>525</v>
      </c>
      <c r="F358" s="269">
        <v>240</v>
      </c>
      <c r="G358" s="228">
        <v>696300</v>
      </c>
      <c r="H358" s="228">
        <v>696300</v>
      </c>
      <c r="I358" s="228">
        <v>696300</v>
      </c>
    </row>
    <row r="359" spans="1:9" s="128" customFormat="1" ht="33" hidden="1">
      <c r="A359" s="105" t="s">
        <v>300</v>
      </c>
      <c r="B359" s="93">
        <v>904</v>
      </c>
      <c r="C359" s="42" t="s">
        <v>24</v>
      </c>
      <c r="D359" s="43" t="s">
        <v>26</v>
      </c>
      <c r="E359" s="43" t="s">
        <v>525</v>
      </c>
      <c r="F359" s="269">
        <v>850</v>
      </c>
      <c r="G359" s="228"/>
      <c r="H359" s="228">
        <v>16700</v>
      </c>
      <c r="I359" s="228">
        <v>16700</v>
      </c>
    </row>
    <row r="360" spans="1:9" s="128" customFormat="1" ht="52.5" customHeight="1" hidden="1">
      <c r="A360" s="105" t="s">
        <v>302</v>
      </c>
      <c r="B360" s="93">
        <v>904</v>
      </c>
      <c r="C360" s="42" t="s">
        <v>24</v>
      </c>
      <c r="D360" s="43" t="s">
        <v>26</v>
      </c>
      <c r="E360" s="43" t="s">
        <v>526</v>
      </c>
      <c r="F360" s="269"/>
      <c r="G360" s="228">
        <f>G361+G362+G363+G364</f>
        <v>0</v>
      </c>
      <c r="H360" s="228">
        <f>H361+H362+H363+H364</f>
        <v>15562300</v>
      </c>
      <c r="I360" s="228">
        <f>I361+I362+I363+I364</f>
        <v>15562300</v>
      </c>
    </row>
    <row r="361" spans="1:9" s="128" customFormat="1" ht="18.75" customHeight="1" hidden="1">
      <c r="A361" s="105" t="s">
        <v>343</v>
      </c>
      <c r="B361" s="93">
        <v>904</v>
      </c>
      <c r="C361" s="42" t="s">
        <v>24</v>
      </c>
      <c r="D361" s="43" t="s">
        <v>26</v>
      </c>
      <c r="E361" s="43" t="s">
        <v>526</v>
      </c>
      <c r="F361" s="269">
        <v>120</v>
      </c>
      <c r="G361" s="228"/>
      <c r="H361" s="228">
        <f>9682000+2924000+867000</f>
        <v>13473000</v>
      </c>
      <c r="I361" s="228">
        <f>9682000+2924000+867000</f>
        <v>13473000</v>
      </c>
    </row>
    <row r="362" spans="1:9" s="128" customFormat="1" ht="36.75" customHeight="1" hidden="1">
      <c r="A362" s="105" t="s">
        <v>297</v>
      </c>
      <c r="B362" s="93">
        <v>904</v>
      </c>
      <c r="C362" s="42" t="s">
        <v>24</v>
      </c>
      <c r="D362" s="43" t="s">
        <v>26</v>
      </c>
      <c r="E362" s="43" t="s">
        <v>526</v>
      </c>
      <c r="F362" s="269">
        <v>240</v>
      </c>
      <c r="G362" s="228"/>
      <c r="H362" s="228">
        <v>2038500</v>
      </c>
      <c r="I362" s="228">
        <v>2038500</v>
      </c>
    </row>
    <row r="363" spans="1:9" s="128" customFormat="1" ht="18.75" customHeight="1" hidden="1">
      <c r="A363" s="105" t="s">
        <v>300</v>
      </c>
      <c r="B363" s="93">
        <v>904</v>
      </c>
      <c r="C363" s="42" t="s">
        <v>24</v>
      </c>
      <c r="D363" s="43" t="s">
        <v>26</v>
      </c>
      <c r="E363" s="43" t="s">
        <v>526</v>
      </c>
      <c r="F363" s="269">
        <v>830</v>
      </c>
      <c r="G363" s="228"/>
      <c r="H363" s="228">
        <v>20000</v>
      </c>
      <c r="I363" s="228">
        <v>20000</v>
      </c>
    </row>
    <row r="364" spans="1:9" s="128" customFormat="1" ht="18.75" customHeight="1" hidden="1">
      <c r="A364" s="105" t="s">
        <v>399</v>
      </c>
      <c r="B364" s="93">
        <v>904</v>
      </c>
      <c r="C364" s="42" t="s">
        <v>24</v>
      </c>
      <c r="D364" s="43" t="s">
        <v>26</v>
      </c>
      <c r="E364" s="43" t="s">
        <v>526</v>
      </c>
      <c r="F364" s="269">
        <v>850</v>
      </c>
      <c r="G364" s="228"/>
      <c r="H364" s="228">
        <v>30800</v>
      </c>
      <c r="I364" s="228">
        <v>30800</v>
      </c>
    </row>
    <row r="365" spans="1:9" s="128" customFormat="1" ht="37.5" customHeight="1" hidden="1">
      <c r="A365" s="105" t="s">
        <v>302</v>
      </c>
      <c r="B365" s="92">
        <v>904</v>
      </c>
      <c r="C365" s="46" t="s">
        <v>24</v>
      </c>
      <c r="D365" s="47" t="s">
        <v>26</v>
      </c>
      <c r="E365" s="47" t="s">
        <v>494</v>
      </c>
      <c r="F365" s="269"/>
      <c r="G365" s="149">
        <f>G366</f>
        <v>0</v>
      </c>
      <c r="H365" s="149">
        <f aca="true" t="shared" si="33" ref="H365:I367">H366</f>
        <v>50000</v>
      </c>
      <c r="I365" s="149">
        <f t="shared" si="33"/>
        <v>320000</v>
      </c>
    </row>
    <row r="366" spans="1:9" s="128" customFormat="1" ht="18.75" customHeight="1" hidden="1">
      <c r="A366" s="108" t="s">
        <v>473</v>
      </c>
      <c r="B366" s="93">
        <v>904</v>
      </c>
      <c r="C366" s="42" t="s">
        <v>24</v>
      </c>
      <c r="D366" s="43" t="s">
        <v>26</v>
      </c>
      <c r="E366" s="43" t="s">
        <v>533</v>
      </c>
      <c r="F366" s="269"/>
      <c r="G366" s="228">
        <f>G367</f>
        <v>0</v>
      </c>
      <c r="H366" s="228">
        <f t="shared" si="33"/>
        <v>50000</v>
      </c>
      <c r="I366" s="228">
        <f t="shared" si="33"/>
        <v>320000</v>
      </c>
    </row>
    <row r="367" spans="1:9" s="128" customFormat="1" ht="18.75" customHeight="1" hidden="1">
      <c r="A367" s="105" t="s">
        <v>470</v>
      </c>
      <c r="B367" s="93">
        <v>904</v>
      </c>
      <c r="C367" s="42" t="s">
        <v>24</v>
      </c>
      <c r="D367" s="43" t="s">
        <v>26</v>
      </c>
      <c r="E367" s="43" t="s">
        <v>534</v>
      </c>
      <c r="F367" s="269"/>
      <c r="G367" s="228">
        <f>G368</f>
        <v>0</v>
      </c>
      <c r="H367" s="228">
        <f t="shared" si="33"/>
        <v>50000</v>
      </c>
      <c r="I367" s="228">
        <f t="shared" si="33"/>
        <v>320000</v>
      </c>
    </row>
    <row r="368" spans="1:9" s="128" customFormat="1" ht="34.5" customHeight="1" hidden="1">
      <c r="A368" s="105" t="s">
        <v>384</v>
      </c>
      <c r="B368" s="93">
        <v>904</v>
      </c>
      <c r="C368" s="42" t="s">
        <v>24</v>
      </c>
      <c r="D368" s="43" t="s">
        <v>26</v>
      </c>
      <c r="E368" s="43" t="s">
        <v>534</v>
      </c>
      <c r="F368" s="269">
        <v>240</v>
      </c>
      <c r="G368" s="228"/>
      <c r="H368" s="228">
        <v>50000</v>
      </c>
      <c r="I368" s="228">
        <v>320000</v>
      </c>
    </row>
    <row r="369" spans="1:14" s="284" customFormat="1" ht="12.75" customHeight="1" hidden="1">
      <c r="A369" s="105" t="s">
        <v>300</v>
      </c>
      <c r="B369" s="92">
        <v>904</v>
      </c>
      <c r="C369" s="46" t="s">
        <v>24</v>
      </c>
      <c r="D369" s="47" t="s">
        <v>26</v>
      </c>
      <c r="E369" s="47" t="s">
        <v>496</v>
      </c>
      <c r="F369" s="295"/>
      <c r="G369" s="149">
        <f aca="true" t="shared" si="34" ref="G369:I371">G370</f>
        <v>0</v>
      </c>
      <c r="H369" s="149">
        <f t="shared" si="34"/>
        <v>30000</v>
      </c>
      <c r="I369" s="149">
        <f t="shared" si="34"/>
        <v>54000</v>
      </c>
      <c r="N369" s="128"/>
    </row>
    <row r="370" spans="1:9" s="284" customFormat="1" ht="16.5" hidden="1">
      <c r="A370" s="108" t="s">
        <v>339</v>
      </c>
      <c r="B370" s="96">
        <v>904</v>
      </c>
      <c r="C370" s="42" t="s">
        <v>24</v>
      </c>
      <c r="D370" s="43" t="s">
        <v>26</v>
      </c>
      <c r="E370" s="43" t="s">
        <v>540</v>
      </c>
      <c r="F370" s="295"/>
      <c r="G370" s="228">
        <f t="shared" si="34"/>
        <v>0</v>
      </c>
      <c r="H370" s="228">
        <f t="shared" si="34"/>
        <v>30000</v>
      </c>
      <c r="I370" s="228">
        <f t="shared" si="34"/>
        <v>54000</v>
      </c>
    </row>
    <row r="371" spans="1:9" s="284" customFormat="1" ht="33" hidden="1">
      <c r="A371" s="263" t="s">
        <v>539</v>
      </c>
      <c r="B371" s="96">
        <v>904</v>
      </c>
      <c r="C371" s="42" t="s">
        <v>24</v>
      </c>
      <c r="D371" s="43" t="s">
        <v>26</v>
      </c>
      <c r="E371" s="43" t="s">
        <v>541</v>
      </c>
      <c r="F371" s="295"/>
      <c r="G371" s="228">
        <f t="shared" si="34"/>
        <v>0</v>
      </c>
      <c r="H371" s="228">
        <f t="shared" si="34"/>
        <v>30000</v>
      </c>
      <c r="I371" s="228">
        <f t="shared" si="34"/>
        <v>54000</v>
      </c>
    </row>
    <row r="372" spans="1:9" s="284" customFormat="1" ht="16.5" hidden="1">
      <c r="A372" s="263" t="s">
        <v>340</v>
      </c>
      <c r="B372" s="96">
        <v>904</v>
      </c>
      <c r="C372" s="42" t="s">
        <v>24</v>
      </c>
      <c r="D372" s="43" t="s">
        <v>26</v>
      </c>
      <c r="E372" s="43" t="s">
        <v>541</v>
      </c>
      <c r="F372" s="269">
        <v>240</v>
      </c>
      <c r="G372" s="228"/>
      <c r="H372" s="228">
        <v>30000</v>
      </c>
      <c r="I372" s="228">
        <v>54000</v>
      </c>
    </row>
    <row r="373" spans="1:14" s="128" customFormat="1" ht="33" hidden="1">
      <c r="A373" s="263" t="s">
        <v>300</v>
      </c>
      <c r="B373" s="95">
        <v>904</v>
      </c>
      <c r="C373" s="46" t="s">
        <v>24</v>
      </c>
      <c r="D373" s="46" t="s">
        <v>30</v>
      </c>
      <c r="E373" s="345" t="s">
        <v>444</v>
      </c>
      <c r="F373" s="269"/>
      <c r="G373" s="149">
        <f>G374</f>
        <v>0</v>
      </c>
      <c r="H373" s="149">
        <f>H374</f>
        <v>7000</v>
      </c>
      <c r="I373" s="149">
        <f>I374</f>
        <v>9000</v>
      </c>
      <c r="N373" s="284"/>
    </row>
    <row r="374" spans="1:14" s="284" customFormat="1" ht="33" hidden="1">
      <c r="A374" s="346" t="s">
        <v>309</v>
      </c>
      <c r="B374" s="95">
        <v>904</v>
      </c>
      <c r="C374" s="46" t="s">
        <v>24</v>
      </c>
      <c r="D374" s="47" t="s">
        <v>26</v>
      </c>
      <c r="E374" s="47" t="s">
        <v>498</v>
      </c>
      <c r="F374" s="295"/>
      <c r="G374" s="149">
        <f>G375</f>
        <v>0</v>
      </c>
      <c r="H374" s="149">
        <f aca="true" t="shared" si="35" ref="H374:I376">H375</f>
        <v>7000</v>
      </c>
      <c r="I374" s="149">
        <f t="shared" si="35"/>
        <v>9000</v>
      </c>
      <c r="N374" s="128"/>
    </row>
    <row r="375" spans="1:14" s="128" customFormat="1" ht="16.5" hidden="1">
      <c r="A375" s="366" t="s">
        <v>477</v>
      </c>
      <c r="B375" s="96">
        <v>904</v>
      </c>
      <c r="C375" s="42" t="s">
        <v>24</v>
      </c>
      <c r="D375" s="43" t="s">
        <v>26</v>
      </c>
      <c r="E375" s="43" t="s">
        <v>636</v>
      </c>
      <c r="F375" s="269"/>
      <c r="G375" s="228">
        <f>G376</f>
        <v>0</v>
      </c>
      <c r="H375" s="228">
        <f t="shared" si="35"/>
        <v>7000</v>
      </c>
      <c r="I375" s="228">
        <f t="shared" si="35"/>
        <v>9000</v>
      </c>
      <c r="N375" s="284"/>
    </row>
    <row r="376" spans="1:9" s="128" customFormat="1" ht="33" hidden="1">
      <c r="A376" s="399" t="s">
        <v>731</v>
      </c>
      <c r="B376" s="96">
        <v>904</v>
      </c>
      <c r="C376" s="42" t="s">
        <v>24</v>
      </c>
      <c r="D376" s="43" t="s">
        <v>26</v>
      </c>
      <c r="E376" s="43" t="s">
        <v>637</v>
      </c>
      <c r="F376" s="269"/>
      <c r="G376" s="228">
        <f>G377</f>
        <v>0</v>
      </c>
      <c r="H376" s="228">
        <f t="shared" si="35"/>
        <v>7000</v>
      </c>
      <c r="I376" s="228">
        <f t="shared" si="35"/>
        <v>9000</v>
      </c>
    </row>
    <row r="377" spans="1:9" s="128" customFormat="1" ht="33" hidden="1">
      <c r="A377" s="347" t="s">
        <v>422</v>
      </c>
      <c r="B377" s="96">
        <v>904</v>
      </c>
      <c r="C377" s="42" t="s">
        <v>24</v>
      </c>
      <c r="D377" s="43" t="s">
        <v>26</v>
      </c>
      <c r="E377" s="43" t="s">
        <v>637</v>
      </c>
      <c r="F377" s="269">
        <v>240</v>
      </c>
      <c r="G377" s="228"/>
      <c r="H377" s="228">
        <f>4000+3000</f>
        <v>7000</v>
      </c>
      <c r="I377" s="228">
        <f>6000+3000</f>
        <v>9000</v>
      </c>
    </row>
    <row r="378" spans="1:9" s="128" customFormat="1" ht="28.5" customHeight="1" hidden="1">
      <c r="A378" s="263" t="s">
        <v>300</v>
      </c>
      <c r="B378" s="92">
        <v>904</v>
      </c>
      <c r="C378" s="46" t="s">
        <v>24</v>
      </c>
      <c r="D378" s="47" t="s">
        <v>26</v>
      </c>
      <c r="E378" s="345" t="s">
        <v>486</v>
      </c>
      <c r="F378" s="269"/>
      <c r="G378" s="149">
        <f aca="true" t="shared" si="36" ref="G378:I380">G379</f>
        <v>0</v>
      </c>
      <c r="H378" s="149">
        <f t="shared" si="36"/>
        <v>4027000</v>
      </c>
      <c r="I378" s="149">
        <f t="shared" si="36"/>
        <v>4027000</v>
      </c>
    </row>
    <row r="379" spans="1:14" s="284" customFormat="1" ht="33" hidden="1">
      <c r="A379" s="108" t="s">
        <v>326</v>
      </c>
      <c r="B379" s="92">
        <v>904</v>
      </c>
      <c r="C379" s="46" t="s">
        <v>24</v>
      </c>
      <c r="D379" s="47" t="s">
        <v>26</v>
      </c>
      <c r="E379" s="47" t="s">
        <v>508</v>
      </c>
      <c r="F379" s="295"/>
      <c r="G379" s="149">
        <f t="shared" si="36"/>
        <v>0</v>
      </c>
      <c r="H379" s="149">
        <f t="shared" si="36"/>
        <v>4027000</v>
      </c>
      <c r="I379" s="149">
        <f t="shared" si="36"/>
        <v>4027000</v>
      </c>
      <c r="N379" s="128"/>
    </row>
    <row r="380" spans="1:9" s="284" customFormat="1" ht="33" hidden="1">
      <c r="A380" s="310" t="s">
        <v>344</v>
      </c>
      <c r="B380" s="93">
        <v>904</v>
      </c>
      <c r="C380" s="42" t="s">
        <v>24</v>
      </c>
      <c r="D380" s="43" t="s">
        <v>26</v>
      </c>
      <c r="E380" s="43" t="s">
        <v>648</v>
      </c>
      <c r="F380" s="295"/>
      <c r="G380" s="228">
        <f t="shared" si="36"/>
        <v>0</v>
      </c>
      <c r="H380" s="228">
        <f t="shared" si="36"/>
        <v>4027000</v>
      </c>
      <c r="I380" s="228">
        <f t="shared" si="36"/>
        <v>4027000</v>
      </c>
    </row>
    <row r="381" spans="1:9" s="284" customFormat="1" ht="33" hidden="1">
      <c r="A381" s="102" t="s">
        <v>389</v>
      </c>
      <c r="B381" s="93">
        <v>904</v>
      </c>
      <c r="C381" s="42" t="s">
        <v>24</v>
      </c>
      <c r="D381" s="43" t="s">
        <v>26</v>
      </c>
      <c r="E381" s="43" t="s">
        <v>650</v>
      </c>
      <c r="F381" s="295"/>
      <c r="G381" s="228">
        <f>G382+G383</f>
        <v>0</v>
      </c>
      <c r="H381" s="228">
        <f>H382+H383</f>
        <v>4027000</v>
      </c>
      <c r="I381" s="228">
        <f>I382+I383</f>
        <v>4027000</v>
      </c>
    </row>
    <row r="382" spans="1:9" s="284" customFormat="1" ht="33" hidden="1">
      <c r="A382" s="102" t="s">
        <v>649</v>
      </c>
      <c r="B382" s="93">
        <v>904</v>
      </c>
      <c r="C382" s="42" t="s">
        <v>24</v>
      </c>
      <c r="D382" s="43" t="s">
        <v>26</v>
      </c>
      <c r="E382" s="43" t="s">
        <v>650</v>
      </c>
      <c r="F382" s="269">
        <v>120</v>
      </c>
      <c r="G382" s="405"/>
      <c r="H382" s="405">
        <v>3073830</v>
      </c>
      <c r="I382" s="405">
        <v>3073830</v>
      </c>
    </row>
    <row r="383" spans="1:9" s="284" customFormat="1" ht="33" hidden="1">
      <c r="A383" s="105" t="s">
        <v>297</v>
      </c>
      <c r="B383" s="93">
        <v>904</v>
      </c>
      <c r="C383" s="42" t="s">
        <v>24</v>
      </c>
      <c r="D383" s="43" t="s">
        <v>26</v>
      </c>
      <c r="E383" s="43" t="s">
        <v>650</v>
      </c>
      <c r="F383" s="269">
        <v>240</v>
      </c>
      <c r="G383" s="405"/>
      <c r="H383" s="405">
        <v>953170</v>
      </c>
      <c r="I383" s="405">
        <v>953170</v>
      </c>
    </row>
    <row r="384" spans="1:14" s="128" customFormat="1" ht="33" hidden="1">
      <c r="A384" s="105" t="s">
        <v>300</v>
      </c>
      <c r="B384" s="92">
        <v>904</v>
      </c>
      <c r="C384" s="46" t="s">
        <v>24</v>
      </c>
      <c r="D384" s="47" t="s">
        <v>26</v>
      </c>
      <c r="E384" s="289" t="s">
        <v>488</v>
      </c>
      <c r="F384" s="269"/>
      <c r="G384" s="149">
        <f aca="true" t="shared" si="37" ref="G384:I386">G385</f>
        <v>0</v>
      </c>
      <c r="H384" s="149">
        <f t="shared" si="37"/>
        <v>22000</v>
      </c>
      <c r="I384" s="149">
        <f t="shared" si="37"/>
        <v>22000</v>
      </c>
      <c r="N384" s="284"/>
    </row>
    <row r="385" spans="1:9" s="128" customFormat="1" ht="50.25" hidden="1">
      <c r="A385" s="310" t="s">
        <v>349</v>
      </c>
      <c r="B385" s="93">
        <v>904</v>
      </c>
      <c r="C385" s="42" t="s">
        <v>24</v>
      </c>
      <c r="D385" s="43" t="s">
        <v>26</v>
      </c>
      <c r="E385" s="43" t="s">
        <v>677</v>
      </c>
      <c r="F385" s="269"/>
      <c r="G385" s="228">
        <f t="shared" si="37"/>
        <v>0</v>
      </c>
      <c r="H385" s="228">
        <f t="shared" si="37"/>
        <v>22000</v>
      </c>
      <c r="I385" s="228">
        <f t="shared" si="37"/>
        <v>22000</v>
      </c>
    </row>
    <row r="386" spans="1:9" s="128" customFormat="1" ht="16.5" hidden="1">
      <c r="A386" s="102" t="s">
        <v>676</v>
      </c>
      <c r="B386" s="93">
        <v>904</v>
      </c>
      <c r="C386" s="42" t="s">
        <v>24</v>
      </c>
      <c r="D386" s="43" t="s">
        <v>26</v>
      </c>
      <c r="E386" s="43" t="s">
        <v>678</v>
      </c>
      <c r="F386" s="269"/>
      <c r="G386" s="228">
        <f t="shared" si="37"/>
        <v>0</v>
      </c>
      <c r="H386" s="228">
        <f t="shared" si="37"/>
        <v>22000</v>
      </c>
      <c r="I386" s="228">
        <f t="shared" si="37"/>
        <v>22000</v>
      </c>
    </row>
    <row r="387" spans="1:9" s="128" customFormat="1" ht="33" hidden="1">
      <c r="A387" s="102" t="s">
        <v>350</v>
      </c>
      <c r="B387" s="93">
        <v>904</v>
      </c>
      <c r="C387" s="42" t="s">
        <v>24</v>
      </c>
      <c r="D387" s="43" t="s">
        <v>26</v>
      </c>
      <c r="E387" s="43" t="s">
        <v>678</v>
      </c>
      <c r="F387" s="269">
        <v>240</v>
      </c>
      <c r="G387" s="228"/>
      <c r="H387" s="228">
        <v>22000</v>
      </c>
      <c r="I387" s="228">
        <v>22000</v>
      </c>
    </row>
    <row r="388" spans="1:9" s="128" customFormat="1" ht="33" hidden="1">
      <c r="A388" s="105" t="s">
        <v>300</v>
      </c>
      <c r="B388" s="92">
        <v>904</v>
      </c>
      <c r="C388" s="46" t="s">
        <v>24</v>
      </c>
      <c r="D388" s="47" t="s">
        <v>26</v>
      </c>
      <c r="E388" s="345" t="s">
        <v>445</v>
      </c>
      <c r="F388" s="269"/>
      <c r="G388" s="149">
        <f>G389+G393+G397</f>
        <v>0</v>
      </c>
      <c r="H388" s="149">
        <f>H389+H393+H397</f>
        <v>102000</v>
      </c>
      <c r="I388" s="149">
        <f>I389+I393+I397</f>
        <v>96000</v>
      </c>
    </row>
    <row r="389" spans="1:14" s="284" customFormat="1" ht="50.25" hidden="1">
      <c r="A389" s="108" t="s">
        <v>312</v>
      </c>
      <c r="B389" s="95">
        <v>904</v>
      </c>
      <c r="C389" s="61" t="s">
        <v>24</v>
      </c>
      <c r="D389" s="61" t="s">
        <v>26</v>
      </c>
      <c r="E389" s="47" t="s">
        <v>451</v>
      </c>
      <c r="F389" s="295"/>
      <c r="G389" s="149">
        <f aca="true" t="shared" si="38" ref="G389:I391">G390</f>
        <v>0</v>
      </c>
      <c r="H389" s="149">
        <f t="shared" si="38"/>
        <v>5000</v>
      </c>
      <c r="I389" s="149">
        <f t="shared" si="38"/>
        <v>0</v>
      </c>
      <c r="N389" s="128"/>
    </row>
    <row r="390" spans="1:14" s="128" customFormat="1" ht="15.75" customHeight="1" hidden="1">
      <c r="A390" s="314" t="s">
        <v>313</v>
      </c>
      <c r="B390" s="96">
        <v>904</v>
      </c>
      <c r="C390" s="42" t="s">
        <v>24</v>
      </c>
      <c r="D390" s="43" t="s">
        <v>26</v>
      </c>
      <c r="E390" s="43" t="s">
        <v>452</v>
      </c>
      <c r="F390" s="269"/>
      <c r="G390" s="228">
        <f t="shared" si="38"/>
        <v>0</v>
      </c>
      <c r="H390" s="228">
        <f t="shared" si="38"/>
        <v>5000</v>
      </c>
      <c r="I390" s="228">
        <f t="shared" si="38"/>
        <v>0</v>
      </c>
      <c r="N390" s="284"/>
    </row>
    <row r="391" spans="1:9" s="128" customFormat="1" ht="16.5" hidden="1">
      <c r="A391" s="315" t="s">
        <v>679</v>
      </c>
      <c r="B391" s="96">
        <v>904</v>
      </c>
      <c r="C391" s="42" t="s">
        <v>24</v>
      </c>
      <c r="D391" s="43" t="s">
        <v>26</v>
      </c>
      <c r="E391" s="43" t="s">
        <v>681</v>
      </c>
      <c r="F391" s="269"/>
      <c r="G391" s="228">
        <f t="shared" si="38"/>
        <v>0</v>
      </c>
      <c r="H391" s="228">
        <f t="shared" si="38"/>
        <v>5000</v>
      </c>
      <c r="I391" s="228">
        <f t="shared" si="38"/>
        <v>0</v>
      </c>
    </row>
    <row r="392" spans="1:9" s="128" customFormat="1" ht="33" hidden="1">
      <c r="A392" s="315" t="s">
        <v>680</v>
      </c>
      <c r="B392" s="96">
        <v>904</v>
      </c>
      <c r="C392" s="42" t="s">
        <v>24</v>
      </c>
      <c r="D392" s="43" t="s">
        <v>26</v>
      </c>
      <c r="E392" s="43" t="s">
        <v>681</v>
      </c>
      <c r="F392" s="269">
        <v>240</v>
      </c>
      <c r="G392" s="228"/>
      <c r="H392" s="228">
        <v>5000</v>
      </c>
      <c r="I392" s="228">
        <v>0</v>
      </c>
    </row>
    <row r="393" spans="1:14" s="284" customFormat="1" ht="19.5" customHeight="1" hidden="1">
      <c r="A393" s="105" t="s">
        <v>300</v>
      </c>
      <c r="B393" s="92">
        <v>904</v>
      </c>
      <c r="C393" s="46" t="s">
        <v>24</v>
      </c>
      <c r="D393" s="47" t="s">
        <v>26</v>
      </c>
      <c r="E393" s="47" t="s">
        <v>505</v>
      </c>
      <c r="F393" s="295"/>
      <c r="G393" s="149">
        <f aca="true" t="shared" si="39" ref="G393:I395">G394</f>
        <v>0</v>
      </c>
      <c r="H393" s="149">
        <f t="shared" si="39"/>
        <v>97000</v>
      </c>
      <c r="I393" s="149">
        <f t="shared" si="39"/>
        <v>96000</v>
      </c>
      <c r="N393" s="128"/>
    </row>
    <row r="394" spans="1:14" s="128" customFormat="1" ht="16.5" hidden="1">
      <c r="A394" s="108" t="s">
        <v>369</v>
      </c>
      <c r="B394" s="93">
        <v>904</v>
      </c>
      <c r="C394" s="42" t="s">
        <v>24</v>
      </c>
      <c r="D394" s="43" t="s">
        <v>26</v>
      </c>
      <c r="E394" s="43" t="s">
        <v>683</v>
      </c>
      <c r="F394" s="269"/>
      <c r="G394" s="228">
        <f t="shared" si="39"/>
        <v>0</v>
      </c>
      <c r="H394" s="228">
        <f t="shared" si="39"/>
        <v>97000</v>
      </c>
      <c r="I394" s="228">
        <f t="shared" si="39"/>
        <v>96000</v>
      </c>
      <c r="N394" s="284"/>
    </row>
    <row r="395" spans="1:9" s="128" customFormat="1" ht="16.5" hidden="1">
      <c r="A395" s="105" t="s">
        <v>682</v>
      </c>
      <c r="B395" s="93">
        <v>904</v>
      </c>
      <c r="C395" s="42" t="s">
        <v>24</v>
      </c>
      <c r="D395" s="43" t="s">
        <v>26</v>
      </c>
      <c r="E395" s="43" t="s">
        <v>685</v>
      </c>
      <c r="F395" s="269"/>
      <c r="G395" s="228">
        <f t="shared" si="39"/>
        <v>0</v>
      </c>
      <c r="H395" s="228">
        <f t="shared" si="39"/>
        <v>97000</v>
      </c>
      <c r="I395" s="228">
        <f t="shared" si="39"/>
        <v>96000</v>
      </c>
    </row>
    <row r="396" spans="1:9" s="128" customFormat="1" ht="16.5" hidden="1">
      <c r="A396" s="105" t="s">
        <v>684</v>
      </c>
      <c r="B396" s="93">
        <v>904</v>
      </c>
      <c r="C396" s="42" t="s">
        <v>24</v>
      </c>
      <c r="D396" s="43" t="s">
        <v>26</v>
      </c>
      <c r="E396" s="43" t="s">
        <v>685</v>
      </c>
      <c r="F396" s="269">
        <v>240</v>
      </c>
      <c r="G396" s="228"/>
      <c r="H396" s="228">
        <v>97000</v>
      </c>
      <c r="I396" s="228">
        <v>96000</v>
      </c>
    </row>
    <row r="397" spans="1:14" s="284" customFormat="1" ht="33" hidden="1">
      <c r="A397" s="105" t="s">
        <v>300</v>
      </c>
      <c r="B397" s="92">
        <v>904</v>
      </c>
      <c r="C397" s="46" t="s">
        <v>24</v>
      </c>
      <c r="D397" s="47" t="s">
        <v>26</v>
      </c>
      <c r="E397" s="47" t="s">
        <v>446</v>
      </c>
      <c r="F397" s="295"/>
      <c r="G397" s="149">
        <f aca="true" t="shared" si="40" ref="G397:I399">G398</f>
        <v>0</v>
      </c>
      <c r="H397" s="149">
        <f t="shared" si="40"/>
        <v>0</v>
      </c>
      <c r="I397" s="149">
        <f t="shared" si="40"/>
        <v>0</v>
      </c>
      <c r="N397" s="128"/>
    </row>
    <row r="398" spans="1:14" s="128" customFormat="1" ht="33" hidden="1">
      <c r="A398" s="108" t="s">
        <v>318</v>
      </c>
      <c r="B398" s="93">
        <v>904</v>
      </c>
      <c r="C398" s="42" t="s">
        <v>24</v>
      </c>
      <c r="D398" s="43" t="s">
        <v>26</v>
      </c>
      <c r="E398" s="43" t="s">
        <v>448</v>
      </c>
      <c r="F398" s="269"/>
      <c r="G398" s="228">
        <f t="shared" si="40"/>
        <v>0</v>
      </c>
      <c r="H398" s="228">
        <f t="shared" si="40"/>
        <v>0</v>
      </c>
      <c r="I398" s="228">
        <f t="shared" si="40"/>
        <v>0</v>
      </c>
      <c r="N398" s="284"/>
    </row>
    <row r="399" spans="1:9" s="128" customFormat="1" ht="16.5" hidden="1">
      <c r="A399" s="105" t="s">
        <v>686</v>
      </c>
      <c r="B399" s="93">
        <v>904</v>
      </c>
      <c r="C399" s="42" t="s">
        <v>24</v>
      </c>
      <c r="D399" s="43" t="s">
        <v>26</v>
      </c>
      <c r="E399" s="43" t="s">
        <v>447</v>
      </c>
      <c r="F399" s="269"/>
      <c r="G399" s="228">
        <f t="shared" si="40"/>
        <v>0</v>
      </c>
      <c r="H399" s="228">
        <f t="shared" si="40"/>
        <v>0</v>
      </c>
      <c r="I399" s="228">
        <f t="shared" si="40"/>
        <v>0</v>
      </c>
    </row>
    <row r="400" spans="1:9" s="128" customFormat="1" ht="33" hidden="1">
      <c r="A400" s="105" t="s">
        <v>319</v>
      </c>
      <c r="B400" s="93">
        <v>904</v>
      </c>
      <c r="C400" s="42" t="s">
        <v>24</v>
      </c>
      <c r="D400" s="43" t="s">
        <v>26</v>
      </c>
      <c r="E400" s="43" t="s">
        <v>447</v>
      </c>
      <c r="F400" s="269">
        <v>240</v>
      </c>
      <c r="G400" s="228"/>
      <c r="H400" s="228"/>
      <c r="I400" s="228"/>
    </row>
    <row r="401" spans="1:9" s="128" customFormat="1" ht="33" hidden="1">
      <c r="A401" s="105" t="s">
        <v>300</v>
      </c>
      <c r="B401" s="92">
        <v>904</v>
      </c>
      <c r="C401" s="46" t="s">
        <v>24</v>
      </c>
      <c r="D401" s="47" t="s">
        <v>26</v>
      </c>
      <c r="E401" s="289" t="s">
        <v>455</v>
      </c>
      <c r="F401" s="269"/>
      <c r="G401" s="149">
        <f aca="true" t="shared" si="41" ref="G401:I403">G402</f>
        <v>0</v>
      </c>
      <c r="H401" s="149">
        <f t="shared" si="41"/>
        <v>5000</v>
      </c>
      <c r="I401" s="149">
        <f t="shared" si="41"/>
        <v>6000</v>
      </c>
    </row>
    <row r="402" spans="1:9" s="128" customFormat="1" ht="33" hidden="1">
      <c r="A402" s="316" t="s">
        <v>479</v>
      </c>
      <c r="B402" s="93">
        <v>904</v>
      </c>
      <c r="C402" s="42" t="s">
        <v>24</v>
      </c>
      <c r="D402" s="43" t="s">
        <v>26</v>
      </c>
      <c r="E402" s="288" t="s">
        <v>603</v>
      </c>
      <c r="F402" s="269"/>
      <c r="G402" s="149">
        <f t="shared" si="41"/>
        <v>0</v>
      </c>
      <c r="H402" s="149">
        <f t="shared" si="41"/>
        <v>5000</v>
      </c>
      <c r="I402" s="149">
        <f t="shared" si="41"/>
        <v>6000</v>
      </c>
    </row>
    <row r="403" spans="1:9" s="128" customFormat="1" ht="18" customHeight="1" hidden="1">
      <c r="A403" s="317" t="s">
        <v>602</v>
      </c>
      <c r="B403" s="93">
        <v>904</v>
      </c>
      <c r="C403" s="42" t="s">
        <v>24</v>
      </c>
      <c r="D403" s="43" t="s">
        <v>26</v>
      </c>
      <c r="E403" s="288" t="s">
        <v>604</v>
      </c>
      <c r="F403" s="269"/>
      <c r="G403" s="149">
        <f t="shared" si="41"/>
        <v>0</v>
      </c>
      <c r="H403" s="149">
        <f t="shared" si="41"/>
        <v>5000</v>
      </c>
      <c r="I403" s="149">
        <f t="shared" si="41"/>
        <v>6000</v>
      </c>
    </row>
    <row r="404" spans="1:9" s="128" customFormat="1" ht="18" customHeight="1" hidden="1">
      <c r="A404" s="317" t="s">
        <v>377</v>
      </c>
      <c r="B404" s="93">
        <v>904</v>
      </c>
      <c r="C404" s="42" t="s">
        <v>24</v>
      </c>
      <c r="D404" s="43" t="s">
        <v>26</v>
      </c>
      <c r="E404" s="288" t="s">
        <v>604</v>
      </c>
      <c r="F404" s="269">
        <v>240</v>
      </c>
      <c r="G404" s="228"/>
      <c r="H404" s="228">
        <v>5000</v>
      </c>
      <c r="I404" s="228">
        <v>6000</v>
      </c>
    </row>
    <row r="405" spans="1:14" ht="1.5" customHeight="1" hidden="1">
      <c r="A405" s="105" t="s">
        <v>335</v>
      </c>
      <c r="B405" s="104">
        <v>904</v>
      </c>
      <c r="C405" s="71" t="s">
        <v>32</v>
      </c>
      <c r="D405" s="72"/>
      <c r="E405" s="71"/>
      <c r="F405" s="72"/>
      <c r="G405" s="266">
        <f aca="true" t="shared" si="42" ref="G405:I406">G406</f>
        <v>0</v>
      </c>
      <c r="H405" s="266">
        <f t="shared" si="42"/>
        <v>45709000</v>
      </c>
      <c r="I405" s="266">
        <f t="shared" si="42"/>
        <v>45709000</v>
      </c>
      <c r="N405" s="128"/>
    </row>
    <row r="406" spans="1:9" ht="16.5" hidden="1">
      <c r="A406" s="69" t="s">
        <v>59</v>
      </c>
      <c r="B406" s="118">
        <v>904</v>
      </c>
      <c r="C406" s="75" t="s">
        <v>32</v>
      </c>
      <c r="D406" s="75" t="s">
        <v>28</v>
      </c>
      <c r="E406" s="75"/>
      <c r="F406" s="75"/>
      <c r="G406" s="76">
        <f t="shared" si="42"/>
        <v>0</v>
      </c>
      <c r="H406" s="76">
        <f t="shared" si="42"/>
        <v>45709000</v>
      </c>
      <c r="I406" s="76">
        <f t="shared" si="42"/>
        <v>45709000</v>
      </c>
    </row>
    <row r="407" spans="1:14" s="128" customFormat="1" ht="17.25" hidden="1">
      <c r="A407" s="110" t="s">
        <v>105</v>
      </c>
      <c r="B407" s="118">
        <v>904</v>
      </c>
      <c r="C407" s="75" t="s">
        <v>32</v>
      </c>
      <c r="D407" s="75" t="s">
        <v>28</v>
      </c>
      <c r="E407" s="345" t="s">
        <v>486</v>
      </c>
      <c r="F407" s="269"/>
      <c r="G407" s="149">
        <f>G408+G415</f>
        <v>0</v>
      </c>
      <c r="H407" s="149">
        <f>H408+H415</f>
        <v>45709000</v>
      </c>
      <c r="I407" s="149">
        <f>I408+I415</f>
        <v>45709000</v>
      </c>
      <c r="N407"/>
    </row>
    <row r="408" spans="1:14" s="284" customFormat="1" ht="13.5" customHeight="1" hidden="1">
      <c r="A408" s="108" t="s">
        <v>326</v>
      </c>
      <c r="B408" s="118">
        <v>904</v>
      </c>
      <c r="C408" s="75" t="s">
        <v>32</v>
      </c>
      <c r="D408" s="75" t="s">
        <v>28</v>
      </c>
      <c r="E408" s="47" t="s">
        <v>508</v>
      </c>
      <c r="F408" s="295"/>
      <c r="G408" s="149">
        <f>G409</f>
        <v>0</v>
      </c>
      <c r="H408" s="149">
        <f>H409</f>
        <v>36758000</v>
      </c>
      <c r="I408" s="149">
        <f>I409</f>
        <v>36758000</v>
      </c>
      <c r="N408" s="128"/>
    </row>
    <row r="409" spans="1:9" s="284" customFormat="1" ht="33" hidden="1">
      <c r="A409" s="310" t="s">
        <v>344</v>
      </c>
      <c r="B409" s="97">
        <v>904</v>
      </c>
      <c r="C409" s="78" t="s">
        <v>32</v>
      </c>
      <c r="D409" s="78" t="s">
        <v>28</v>
      </c>
      <c r="E409" s="43" t="s">
        <v>648</v>
      </c>
      <c r="F409" s="295"/>
      <c r="G409" s="149">
        <f>G410+G412</f>
        <v>0</v>
      </c>
      <c r="H409" s="149">
        <f>H410+H412</f>
        <v>36758000</v>
      </c>
      <c r="I409" s="149">
        <f>I410+I412</f>
        <v>36758000</v>
      </c>
    </row>
    <row r="410" spans="1:9" s="284" customFormat="1" ht="33" hidden="1">
      <c r="A410" s="344" t="s">
        <v>389</v>
      </c>
      <c r="B410" s="97">
        <v>904</v>
      </c>
      <c r="C410" s="78" t="s">
        <v>32</v>
      </c>
      <c r="D410" s="78" t="s">
        <v>28</v>
      </c>
      <c r="E410" s="43" t="s">
        <v>656</v>
      </c>
      <c r="F410" s="269"/>
      <c r="G410" s="228">
        <f>G411</f>
        <v>0</v>
      </c>
      <c r="H410" s="228">
        <f>H411</f>
        <v>10000</v>
      </c>
      <c r="I410" s="228">
        <f>I411</f>
        <v>10000</v>
      </c>
    </row>
    <row r="411" spans="1:9" s="284" customFormat="1" ht="33" hidden="1">
      <c r="A411" s="159" t="s">
        <v>655</v>
      </c>
      <c r="B411" s="97">
        <v>904</v>
      </c>
      <c r="C411" s="78" t="s">
        <v>32</v>
      </c>
      <c r="D411" s="78" t="s">
        <v>28</v>
      </c>
      <c r="E411" s="43" t="s">
        <v>656</v>
      </c>
      <c r="F411" s="269">
        <v>240</v>
      </c>
      <c r="G411" s="228"/>
      <c r="H411" s="228">
        <v>10000</v>
      </c>
      <c r="I411" s="228">
        <v>10000</v>
      </c>
    </row>
    <row r="412" spans="1:9" s="284" customFormat="1" ht="33" hidden="1">
      <c r="A412" s="263" t="s">
        <v>300</v>
      </c>
      <c r="B412" s="298">
        <v>904</v>
      </c>
      <c r="C412" s="78" t="s">
        <v>32</v>
      </c>
      <c r="D412" s="78" t="s">
        <v>28</v>
      </c>
      <c r="E412" s="43" t="s">
        <v>652</v>
      </c>
      <c r="F412" s="269"/>
      <c r="G412" s="228">
        <f>G413+G414</f>
        <v>0</v>
      </c>
      <c r="H412" s="228">
        <f>H413+H414</f>
        <v>36748000</v>
      </c>
      <c r="I412" s="228">
        <f>I413+I414</f>
        <v>36748000</v>
      </c>
    </row>
    <row r="413" spans="1:9" s="284" customFormat="1" ht="66.75" hidden="1">
      <c r="A413" s="105" t="s">
        <v>651</v>
      </c>
      <c r="B413" s="298">
        <v>904</v>
      </c>
      <c r="C413" s="78" t="s">
        <v>32</v>
      </c>
      <c r="D413" s="78" t="s">
        <v>28</v>
      </c>
      <c r="E413" s="43" t="s">
        <v>652</v>
      </c>
      <c r="F413" s="269">
        <v>310</v>
      </c>
      <c r="G413" s="398"/>
      <c r="H413" s="398">
        <v>23548000</v>
      </c>
      <c r="I413" s="308">
        <v>23548000</v>
      </c>
    </row>
    <row r="414" spans="1:9" s="284" customFormat="1" ht="16.5" hidden="1">
      <c r="A414" s="102" t="s">
        <v>321</v>
      </c>
      <c r="B414" s="298">
        <v>904</v>
      </c>
      <c r="C414" s="78" t="s">
        <v>32</v>
      </c>
      <c r="D414" s="78" t="s">
        <v>28</v>
      </c>
      <c r="E414" s="43" t="s">
        <v>652</v>
      </c>
      <c r="F414" s="269">
        <v>360</v>
      </c>
      <c r="G414" s="398"/>
      <c r="H414" s="398">
        <v>13200000</v>
      </c>
      <c r="I414" s="308">
        <v>13200000</v>
      </c>
    </row>
    <row r="415" spans="1:9" s="284" customFormat="1" ht="16.5" hidden="1">
      <c r="A415" s="105" t="s">
        <v>345</v>
      </c>
      <c r="B415" s="118">
        <v>904</v>
      </c>
      <c r="C415" s="75" t="s">
        <v>32</v>
      </c>
      <c r="D415" s="75" t="s">
        <v>28</v>
      </c>
      <c r="E415" s="47" t="s">
        <v>506</v>
      </c>
      <c r="F415" s="295"/>
      <c r="G415" s="149">
        <f aca="true" t="shared" si="43" ref="G415:I417">G416</f>
        <v>0</v>
      </c>
      <c r="H415" s="149">
        <f t="shared" si="43"/>
        <v>8951000</v>
      </c>
      <c r="I415" s="149">
        <f t="shared" si="43"/>
        <v>8951000</v>
      </c>
    </row>
    <row r="416" spans="1:14" s="128" customFormat="1" ht="33" hidden="1">
      <c r="A416" s="310" t="s">
        <v>478</v>
      </c>
      <c r="B416" s="298">
        <v>904</v>
      </c>
      <c r="C416" s="78" t="s">
        <v>32</v>
      </c>
      <c r="D416" s="78" t="s">
        <v>28</v>
      </c>
      <c r="E416" s="43" t="s">
        <v>669</v>
      </c>
      <c r="F416" s="269"/>
      <c r="G416" s="228">
        <f t="shared" si="43"/>
        <v>0</v>
      </c>
      <c r="H416" s="228">
        <f t="shared" si="43"/>
        <v>8951000</v>
      </c>
      <c r="I416" s="228">
        <f t="shared" si="43"/>
        <v>8951000</v>
      </c>
      <c r="N416" s="284"/>
    </row>
    <row r="417" spans="1:9" s="128" customFormat="1" ht="81" customHeight="1" hidden="1">
      <c r="A417" s="102" t="s">
        <v>668</v>
      </c>
      <c r="B417" s="298">
        <v>904</v>
      </c>
      <c r="C417" s="78" t="s">
        <v>32</v>
      </c>
      <c r="D417" s="78" t="s">
        <v>28</v>
      </c>
      <c r="E417" s="43" t="s">
        <v>671</v>
      </c>
      <c r="F417" s="269"/>
      <c r="G417" s="228">
        <f t="shared" si="43"/>
        <v>0</v>
      </c>
      <c r="H417" s="228">
        <f t="shared" si="43"/>
        <v>8951000</v>
      </c>
      <c r="I417" s="228">
        <f t="shared" si="43"/>
        <v>8951000</v>
      </c>
    </row>
    <row r="418" spans="1:9" s="128" customFormat="1" ht="84" hidden="1" thickBot="1">
      <c r="A418" s="102" t="s">
        <v>670</v>
      </c>
      <c r="B418" s="401">
        <v>904</v>
      </c>
      <c r="C418" s="402" t="s">
        <v>32</v>
      </c>
      <c r="D418" s="402" t="s">
        <v>28</v>
      </c>
      <c r="E418" s="403" t="s">
        <v>671</v>
      </c>
      <c r="F418" s="273">
        <v>310</v>
      </c>
      <c r="G418" s="404"/>
      <c r="H418" s="404">
        <v>8951000</v>
      </c>
      <c r="I418" s="404">
        <v>8951000</v>
      </c>
    </row>
    <row r="419" spans="1:14" ht="17.25" hidden="1" thickBot="1">
      <c r="A419" s="400" t="s">
        <v>321</v>
      </c>
      <c r="B419" s="87">
        <v>905</v>
      </c>
      <c r="C419" s="88"/>
      <c r="D419" s="88"/>
      <c r="E419" s="88"/>
      <c r="F419" s="88"/>
      <c r="G419" s="89">
        <f>G420+G482+G559+G574</f>
        <v>13450910</v>
      </c>
      <c r="H419" s="89" t="e">
        <f>H420+H482+H559+H574</f>
        <v>#REF!</v>
      </c>
      <c r="I419" s="89" t="e">
        <f>I420+I482+I559+I574</f>
        <v>#REF!</v>
      </c>
      <c r="N419" s="128"/>
    </row>
    <row r="420" spans="1:9" ht="33.75" hidden="1" thickBot="1">
      <c r="A420" s="86" t="s">
        <v>235</v>
      </c>
      <c r="B420" s="90">
        <v>905</v>
      </c>
      <c r="C420" s="62" t="s">
        <v>24</v>
      </c>
      <c r="D420" s="62"/>
      <c r="E420" s="62"/>
      <c r="F420" s="62"/>
      <c r="G420" s="120">
        <f>G421+G450+G455</f>
        <v>0</v>
      </c>
      <c r="H420" s="120">
        <f>H421+H450+H455</f>
        <v>27148700</v>
      </c>
      <c r="I420" s="120">
        <f>I421+I450+I455</f>
        <v>27543700</v>
      </c>
    </row>
    <row r="421" spans="1:9" ht="16.5" hidden="1">
      <c r="A421" s="60" t="s">
        <v>53</v>
      </c>
      <c r="B421" s="92">
        <v>905</v>
      </c>
      <c r="C421" s="46" t="s">
        <v>24</v>
      </c>
      <c r="D421" s="46" t="s">
        <v>30</v>
      </c>
      <c r="E421" s="47"/>
      <c r="F421" s="47"/>
      <c r="G421" s="73">
        <f>G422+G433+G438+G445</f>
        <v>0</v>
      </c>
      <c r="H421" s="73">
        <f>H422+H433+H438+H445</f>
        <v>25894000</v>
      </c>
      <c r="I421" s="73">
        <f>I422+I433+I438+I445</f>
        <v>25973000</v>
      </c>
    </row>
    <row r="422" spans="1:14" s="128" customFormat="1" ht="17.25" hidden="1">
      <c r="A422" s="45" t="s">
        <v>2</v>
      </c>
      <c r="B422" s="92">
        <v>905</v>
      </c>
      <c r="C422" s="46" t="s">
        <v>24</v>
      </c>
      <c r="D422" s="46" t="s">
        <v>30</v>
      </c>
      <c r="E422" s="345" t="s">
        <v>484</v>
      </c>
      <c r="F422" s="271"/>
      <c r="G422" s="120">
        <f>G423+G429</f>
        <v>0</v>
      </c>
      <c r="H422" s="120">
        <f>H423+H429</f>
        <v>25651000</v>
      </c>
      <c r="I422" s="120">
        <f>I423+I429</f>
        <v>25729000</v>
      </c>
      <c r="N422"/>
    </row>
    <row r="423" spans="1:14" s="284" customFormat="1" ht="36" customHeight="1" hidden="1">
      <c r="A423" s="153" t="s">
        <v>333</v>
      </c>
      <c r="B423" s="92">
        <v>905</v>
      </c>
      <c r="C423" s="46" t="s">
        <v>24</v>
      </c>
      <c r="D423" s="46" t="s">
        <v>30</v>
      </c>
      <c r="E423" s="47" t="s">
        <v>494</v>
      </c>
      <c r="F423" s="295"/>
      <c r="G423" s="149">
        <f>G424</f>
        <v>0</v>
      </c>
      <c r="H423" s="149">
        <f>H424</f>
        <v>25611000</v>
      </c>
      <c r="I423" s="149">
        <f>I424</f>
        <v>25611000</v>
      </c>
      <c r="N423" s="128"/>
    </row>
    <row r="424" spans="1:14" s="128" customFormat="1" ht="33" hidden="1">
      <c r="A424" s="108" t="s">
        <v>473</v>
      </c>
      <c r="B424" s="93">
        <v>905</v>
      </c>
      <c r="C424" s="42" t="s">
        <v>24</v>
      </c>
      <c r="D424" s="42" t="s">
        <v>30</v>
      </c>
      <c r="E424" s="43" t="s">
        <v>529</v>
      </c>
      <c r="F424" s="269"/>
      <c r="G424" s="228">
        <f>G425+G427</f>
        <v>0</v>
      </c>
      <c r="H424" s="228">
        <f>H425+H427</f>
        <v>25611000</v>
      </c>
      <c r="I424" s="228">
        <f>I425+I427</f>
        <v>25611000</v>
      </c>
      <c r="N424" s="284"/>
    </row>
    <row r="425" spans="1:9" s="128" customFormat="1" ht="16.5" hidden="1">
      <c r="A425" s="105" t="s">
        <v>469</v>
      </c>
      <c r="B425" s="93">
        <v>905</v>
      </c>
      <c r="C425" s="42" t="s">
        <v>24</v>
      </c>
      <c r="D425" s="42" t="s">
        <v>30</v>
      </c>
      <c r="E425" s="43" t="s">
        <v>531</v>
      </c>
      <c r="F425" s="269"/>
      <c r="G425" s="228">
        <f>G426</f>
        <v>0</v>
      </c>
      <c r="H425" s="228">
        <f>H426</f>
        <v>9207500</v>
      </c>
      <c r="I425" s="228">
        <f>I426</f>
        <v>9207500</v>
      </c>
    </row>
    <row r="426" spans="1:9" s="128" customFormat="1" ht="33" hidden="1">
      <c r="A426" s="105" t="s">
        <v>527</v>
      </c>
      <c r="B426" s="93">
        <v>905</v>
      </c>
      <c r="C426" s="42" t="s">
        <v>24</v>
      </c>
      <c r="D426" s="42" t="s">
        <v>30</v>
      </c>
      <c r="E426" s="43" t="s">
        <v>531</v>
      </c>
      <c r="F426" s="269">
        <v>610</v>
      </c>
      <c r="G426" s="228"/>
      <c r="H426" s="228">
        <f>8660300+547200</f>
        <v>9207500</v>
      </c>
      <c r="I426" s="228">
        <f>8660300+547200</f>
        <v>9207500</v>
      </c>
    </row>
    <row r="427" spans="1:9" s="128" customFormat="1" ht="16.5" hidden="1">
      <c r="A427" s="105" t="s">
        <v>335</v>
      </c>
      <c r="B427" s="93">
        <v>905</v>
      </c>
      <c r="C427" s="42" t="s">
        <v>24</v>
      </c>
      <c r="D427" s="42" t="s">
        <v>30</v>
      </c>
      <c r="E427" s="43" t="s">
        <v>532</v>
      </c>
      <c r="F427" s="269"/>
      <c r="G427" s="228">
        <f>G428</f>
        <v>0</v>
      </c>
      <c r="H427" s="228">
        <f>H428</f>
        <v>16403500</v>
      </c>
      <c r="I427" s="228">
        <f>I428</f>
        <v>16403500</v>
      </c>
    </row>
    <row r="428" spans="1:9" s="128" customFormat="1" ht="33" hidden="1">
      <c r="A428" s="105" t="s">
        <v>528</v>
      </c>
      <c r="B428" s="93">
        <v>905</v>
      </c>
      <c r="C428" s="42" t="s">
        <v>24</v>
      </c>
      <c r="D428" s="42" t="s">
        <v>30</v>
      </c>
      <c r="E428" s="43" t="s">
        <v>532</v>
      </c>
      <c r="F428" s="269">
        <v>610</v>
      </c>
      <c r="G428" s="228"/>
      <c r="H428" s="228">
        <f>15427100+976400</f>
        <v>16403500</v>
      </c>
      <c r="I428" s="228">
        <f>15427100+976400</f>
        <v>16403500</v>
      </c>
    </row>
    <row r="429" spans="1:14" s="284" customFormat="1" ht="16.5" hidden="1">
      <c r="A429" s="105" t="s">
        <v>335</v>
      </c>
      <c r="B429" s="92">
        <v>905</v>
      </c>
      <c r="C429" s="46" t="s">
        <v>24</v>
      </c>
      <c r="D429" s="46" t="s">
        <v>30</v>
      </c>
      <c r="E429" s="47" t="s">
        <v>496</v>
      </c>
      <c r="F429" s="295"/>
      <c r="G429" s="149">
        <f aca="true" t="shared" si="44" ref="G429:I431">G430</f>
        <v>0</v>
      </c>
      <c r="H429" s="149">
        <f t="shared" si="44"/>
        <v>40000</v>
      </c>
      <c r="I429" s="149">
        <f t="shared" si="44"/>
        <v>118000</v>
      </c>
      <c r="N429" s="128"/>
    </row>
    <row r="430" spans="1:9" s="284" customFormat="1" ht="16.5" hidden="1">
      <c r="A430" s="108" t="s">
        <v>339</v>
      </c>
      <c r="B430" s="93">
        <v>905</v>
      </c>
      <c r="C430" s="42" t="s">
        <v>24</v>
      </c>
      <c r="D430" s="42" t="s">
        <v>30</v>
      </c>
      <c r="E430" s="43" t="s">
        <v>540</v>
      </c>
      <c r="F430" s="295"/>
      <c r="G430" s="228">
        <f t="shared" si="44"/>
        <v>0</v>
      </c>
      <c r="H430" s="228">
        <f t="shared" si="44"/>
        <v>40000</v>
      </c>
      <c r="I430" s="228">
        <f t="shared" si="44"/>
        <v>118000</v>
      </c>
    </row>
    <row r="431" spans="1:9" s="284" customFormat="1" ht="33" hidden="1">
      <c r="A431" s="105" t="s">
        <v>539</v>
      </c>
      <c r="B431" s="93">
        <v>905</v>
      </c>
      <c r="C431" s="42" t="s">
        <v>24</v>
      </c>
      <c r="D431" s="42" t="s">
        <v>30</v>
      </c>
      <c r="E431" s="43" t="s">
        <v>541</v>
      </c>
      <c r="F431" s="295"/>
      <c r="G431" s="228">
        <f t="shared" si="44"/>
        <v>0</v>
      </c>
      <c r="H431" s="228">
        <f t="shared" si="44"/>
        <v>40000</v>
      </c>
      <c r="I431" s="228">
        <f t="shared" si="44"/>
        <v>118000</v>
      </c>
    </row>
    <row r="432" spans="1:9" s="284" customFormat="1" ht="15" customHeight="1" hidden="1">
      <c r="A432" s="105" t="s">
        <v>340</v>
      </c>
      <c r="B432" s="93">
        <v>905</v>
      </c>
      <c r="C432" s="42" t="s">
        <v>24</v>
      </c>
      <c r="D432" s="42" t="s">
        <v>30</v>
      </c>
      <c r="E432" s="43" t="s">
        <v>541</v>
      </c>
      <c r="F432" s="269">
        <v>610</v>
      </c>
      <c r="G432" s="228"/>
      <c r="H432" s="228">
        <v>40000</v>
      </c>
      <c r="I432" s="228">
        <v>118000</v>
      </c>
    </row>
    <row r="433" spans="1:14" s="128" customFormat="1" ht="17.25" hidden="1">
      <c r="A433" s="105" t="s">
        <v>335</v>
      </c>
      <c r="B433" s="92">
        <v>905</v>
      </c>
      <c r="C433" s="46" t="s">
        <v>24</v>
      </c>
      <c r="D433" s="46" t="s">
        <v>30</v>
      </c>
      <c r="E433" s="345" t="s">
        <v>444</v>
      </c>
      <c r="F433" s="269"/>
      <c r="G433" s="149">
        <f aca="true" t="shared" si="45" ref="G433:I436">G434</f>
        <v>0</v>
      </c>
      <c r="H433" s="149">
        <f t="shared" si="45"/>
        <v>33000</v>
      </c>
      <c r="I433" s="149">
        <f t="shared" si="45"/>
        <v>34000</v>
      </c>
      <c r="N433" s="284"/>
    </row>
    <row r="434" spans="1:14" s="284" customFormat="1" ht="33" hidden="1">
      <c r="A434" s="108" t="s">
        <v>309</v>
      </c>
      <c r="B434" s="92">
        <v>905</v>
      </c>
      <c r="C434" s="46" t="s">
        <v>24</v>
      </c>
      <c r="D434" s="46" t="s">
        <v>30</v>
      </c>
      <c r="E434" s="47" t="s">
        <v>498</v>
      </c>
      <c r="F434" s="295"/>
      <c r="G434" s="149">
        <f t="shared" si="45"/>
        <v>0</v>
      </c>
      <c r="H434" s="149">
        <f t="shared" si="45"/>
        <v>33000</v>
      </c>
      <c r="I434" s="149">
        <f t="shared" si="45"/>
        <v>34000</v>
      </c>
      <c r="N434" s="128"/>
    </row>
    <row r="435" spans="1:14" s="128" customFormat="1" ht="16.5" hidden="1">
      <c r="A435" s="320" t="s">
        <v>477</v>
      </c>
      <c r="B435" s="93">
        <v>905</v>
      </c>
      <c r="C435" s="42" t="s">
        <v>24</v>
      </c>
      <c r="D435" s="42" t="s">
        <v>30</v>
      </c>
      <c r="E435" s="43" t="s">
        <v>631</v>
      </c>
      <c r="F435" s="269"/>
      <c r="G435" s="228">
        <f t="shared" si="45"/>
        <v>0</v>
      </c>
      <c r="H435" s="228">
        <f t="shared" si="45"/>
        <v>33000</v>
      </c>
      <c r="I435" s="228">
        <f t="shared" si="45"/>
        <v>34000</v>
      </c>
      <c r="N435" s="284"/>
    </row>
    <row r="436" spans="1:9" s="128" customFormat="1" ht="21" customHeight="1" hidden="1">
      <c r="A436" s="321" t="s">
        <v>630</v>
      </c>
      <c r="B436" s="93">
        <v>905</v>
      </c>
      <c r="C436" s="42" t="s">
        <v>24</v>
      </c>
      <c r="D436" s="42" t="s">
        <v>30</v>
      </c>
      <c r="E436" s="43" t="s">
        <v>632</v>
      </c>
      <c r="F436" s="269"/>
      <c r="G436" s="228">
        <f t="shared" si="45"/>
        <v>0</v>
      </c>
      <c r="H436" s="228">
        <f t="shared" si="45"/>
        <v>33000</v>
      </c>
      <c r="I436" s="228">
        <f t="shared" si="45"/>
        <v>34000</v>
      </c>
    </row>
    <row r="437" spans="1:9" s="128" customFormat="1" ht="33" hidden="1">
      <c r="A437" s="321" t="s">
        <v>311</v>
      </c>
      <c r="B437" s="93">
        <v>905</v>
      </c>
      <c r="C437" s="42" t="s">
        <v>24</v>
      </c>
      <c r="D437" s="42" t="s">
        <v>30</v>
      </c>
      <c r="E437" s="43" t="s">
        <v>632</v>
      </c>
      <c r="F437" s="269">
        <v>610</v>
      </c>
      <c r="G437" s="228"/>
      <c r="H437" s="228">
        <v>33000</v>
      </c>
      <c r="I437" s="228">
        <v>34000</v>
      </c>
    </row>
    <row r="438" spans="1:14" s="284" customFormat="1" ht="17.25" hidden="1">
      <c r="A438" s="105" t="s">
        <v>335</v>
      </c>
      <c r="B438" s="92">
        <v>905</v>
      </c>
      <c r="C438" s="46" t="s">
        <v>24</v>
      </c>
      <c r="D438" s="46" t="s">
        <v>30</v>
      </c>
      <c r="E438" s="289" t="s">
        <v>485</v>
      </c>
      <c r="F438" s="295"/>
      <c r="G438" s="149">
        <f>G439+G442</f>
        <v>0</v>
      </c>
      <c r="H438" s="149">
        <f>H439+H442</f>
        <v>210000</v>
      </c>
      <c r="I438" s="149">
        <f>I439+I442</f>
        <v>210000</v>
      </c>
      <c r="N438" s="128"/>
    </row>
    <row r="439" spans="1:14" s="128" customFormat="1" ht="20.25" customHeight="1" hidden="1">
      <c r="A439" s="108" t="s">
        <v>346</v>
      </c>
      <c r="B439" s="93">
        <v>905</v>
      </c>
      <c r="C439" s="42" t="s">
        <v>24</v>
      </c>
      <c r="D439" s="42" t="s">
        <v>30</v>
      </c>
      <c r="E439" s="43" t="s">
        <v>642</v>
      </c>
      <c r="F439" s="269"/>
      <c r="G439" s="228">
        <f aca="true" t="shared" si="46" ref="G439:I440">G440</f>
        <v>0</v>
      </c>
      <c r="H439" s="228">
        <f t="shared" si="46"/>
        <v>160000</v>
      </c>
      <c r="I439" s="228">
        <f t="shared" si="46"/>
        <v>160000</v>
      </c>
      <c r="N439" s="284"/>
    </row>
    <row r="440" spans="1:9" s="128" customFormat="1" ht="19.5" customHeight="1" hidden="1">
      <c r="A440" s="105" t="s">
        <v>641</v>
      </c>
      <c r="B440" s="93">
        <v>905</v>
      </c>
      <c r="C440" s="42" t="s">
        <v>24</v>
      </c>
      <c r="D440" s="42" t="s">
        <v>30</v>
      </c>
      <c r="E440" s="43" t="s">
        <v>643</v>
      </c>
      <c r="F440" s="269"/>
      <c r="G440" s="228">
        <f t="shared" si="46"/>
        <v>0</v>
      </c>
      <c r="H440" s="228">
        <f t="shared" si="46"/>
        <v>160000</v>
      </c>
      <c r="I440" s="228">
        <f t="shared" si="46"/>
        <v>160000</v>
      </c>
    </row>
    <row r="441" spans="1:9" s="128" customFormat="1" ht="16.5" hidden="1">
      <c r="A441" s="105" t="s">
        <v>353</v>
      </c>
      <c r="B441" s="93">
        <v>905</v>
      </c>
      <c r="C441" s="42" t="s">
        <v>24</v>
      </c>
      <c r="D441" s="42" t="s">
        <v>30</v>
      </c>
      <c r="E441" s="43" t="s">
        <v>643</v>
      </c>
      <c r="F441" s="269">
        <v>610</v>
      </c>
      <c r="G441" s="228"/>
      <c r="H441" s="228">
        <v>160000</v>
      </c>
      <c r="I441" s="228">
        <v>160000</v>
      </c>
    </row>
    <row r="442" spans="1:9" s="128" customFormat="1" ht="18.75" customHeight="1" hidden="1">
      <c r="A442" s="105" t="s">
        <v>335</v>
      </c>
      <c r="B442" s="93">
        <v>905</v>
      </c>
      <c r="C442" s="42" t="s">
        <v>24</v>
      </c>
      <c r="D442" s="42" t="s">
        <v>30</v>
      </c>
      <c r="E442" s="43" t="s">
        <v>700</v>
      </c>
      <c r="F442" s="269"/>
      <c r="G442" s="228">
        <f aca="true" t="shared" si="47" ref="G442:I443">G443</f>
        <v>0</v>
      </c>
      <c r="H442" s="228">
        <f t="shared" si="47"/>
        <v>50000</v>
      </c>
      <c r="I442" s="228">
        <f t="shared" si="47"/>
        <v>50000</v>
      </c>
    </row>
    <row r="443" spans="1:9" s="128" customFormat="1" ht="19.5" customHeight="1" hidden="1">
      <c r="A443" s="105" t="s">
        <v>644</v>
      </c>
      <c r="B443" s="93">
        <v>905</v>
      </c>
      <c r="C443" s="42" t="s">
        <v>24</v>
      </c>
      <c r="D443" s="42" t="s">
        <v>30</v>
      </c>
      <c r="E443" s="43" t="s">
        <v>701</v>
      </c>
      <c r="F443" s="269"/>
      <c r="G443" s="228">
        <f t="shared" si="47"/>
        <v>0</v>
      </c>
      <c r="H443" s="228">
        <f t="shared" si="47"/>
        <v>50000</v>
      </c>
      <c r="I443" s="228">
        <f t="shared" si="47"/>
        <v>50000</v>
      </c>
    </row>
    <row r="444" spans="1:9" s="128" customFormat="1" ht="15" customHeight="1" hidden="1">
      <c r="A444" s="105" t="s">
        <v>353</v>
      </c>
      <c r="B444" s="93">
        <v>905</v>
      </c>
      <c r="C444" s="42" t="s">
        <v>24</v>
      </c>
      <c r="D444" s="42" t="s">
        <v>30</v>
      </c>
      <c r="E444" s="43" t="s">
        <v>701</v>
      </c>
      <c r="F444" s="269">
        <v>610</v>
      </c>
      <c r="G444" s="228"/>
      <c r="H444" s="228">
        <v>50000</v>
      </c>
      <c r="I444" s="228">
        <v>50000</v>
      </c>
    </row>
    <row r="445" spans="1:9" s="128" customFormat="1" ht="17.25" hidden="1">
      <c r="A445" s="105" t="s">
        <v>335</v>
      </c>
      <c r="B445" s="92">
        <v>905</v>
      </c>
      <c r="C445" s="46" t="s">
        <v>24</v>
      </c>
      <c r="D445" s="46" t="s">
        <v>30</v>
      </c>
      <c r="E445" s="345" t="s">
        <v>445</v>
      </c>
      <c r="F445" s="269"/>
      <c r="G445" s="228">
        <f aca="true" t="shared" si="48" ref="G445:I448">G446</f>
        <v>0</v>
      </c>
      <c r="H445" s="228">
        <f t="shared" si="48"/>
        <v>0</v>
      </c>
      <c r="I445" s="228">
        <f t="shared" si="48"/>
        <v>0</v>
      </c>
    </row>
    <row r="446" spans="1:14" s="284" customFormat="1" ht="50.25" hidden="1">
      <c r="A446" s="108" t="s">
        <v>312</v>
      </c>
      <c r="B446" s="92">
        <v>905</v>
      </c>
      <c r="C446" s="46" t="s">
        <v>24</v>
      </c>
      <c r="D446" s="46" t="s">
        <v>30</v>
      </c>
      <c r="E446" s="47" t="s">
        <v>446</v>
      </c>
      <c r="F446" s="295"/>
      <c r="G446" s="228">
        <f t="shared" si="48"/>
        <v>0</v>
      </c>
      <c r="H446" s="228">
        <f t="shared" si="48"/>
        <v>0</v>
      </c>
      <c r="I446" s="228">
        <f t="shared" si="48"/>
        <v>0</v>
      </c>
      <c r="N446" s="128"/>
    </row>
    <row r="447" spans="1:14" s="128" customFormat="1" ht="33" hidden="1">
      <c r="A447" s="108" t="s">
        <v>318</v>
      </c>
      <c r="B447" s="93">
        <v>905</v>
      </c>
      <c r="C447" s="42" t="s">
        <v>24</v>
      </c>
      <c r="D447" s="42" t="s">
        <v>30</v>
      </c>
      <c r="E447" s="43" t="s">
        <v>448</v>
      </c>
      <c r="F447" s="269"/>
      <c r="G447" s="228">
        <f t="shared" si="48"/>
        <v>0</v>
      </c>
      <c r="H447" s="228">
        <f t="shared" si="48"/>
        <v>0</v>
      </c>
      <c r="I447" s="228">
        <f t="shared" si="48"/>
        <v>0</v>
      </c>
      <c r="N447" s="284"/>
    </row>
    <row r="448" spans="1:9" s="128" customFormat="1" ht="16.5" hidden="1">
      <c r="A448" s="105" t="s">
        <v>686</v>
      </c>
      <c r="B448" s="93">
        <v>905</v>
      </c>
      <c r="C448" s="42" t="s">
        <v>24</v>
      </c>
      <c r="D448" s="42" t="s">
        <v>30</v>
      </c>
      <c r="E448" s="43" t="s">
        <v>447</v>
      </c>
      <c r="F448" s="269"/>
      <c r="G448" s="228">
        <f t="shared" si="48"/>
        <v>0</v>
      </c>
      <c r="H448" s="228">
        <f t="shared" si="48"/>
        <v>0</v>
      </c>
      <c r="I448" s="228">
        <f t="shared" si="48"/>
        <v>0</v>
      </c>
    </row>
    <row r="449" spans="1:9" s="128" customFormat="1" ht="33" hidden="1">
      <c r="A449" s="105" t="s">
        <v>319</v>
      </c>
      <c r="B449" s="93">
        <v>905</v>
      </c>
      <c r="C449" s="42" t="s">
        <v>24</v>
      </c>
      <c r="D449" s="42" t="s">
        <v>30</v>
      </c>
      <c r="E449" s="43" t="s">
        <v>447</v>
      </c>
      <c r="F449" s="269">
        <v>610</v>
      </c>
      <c r="G449" s="228"/>
      <c r="H449" s="228"/>
      <c r="I449" s="228"/>
    </row>
    <row r="450" spans="1:14" ht="16.5" hidden="1">
      <c r="A450" s="105" t="s">
        <v>335</v>
      </c>
      <c r="B450" s="92">
        <v>905</v>
      </c>
      <c r="C450" s="47" t="s">
        <v>24</v>
      </c>
      <c r="D450" s="47" t="s">
        <v>29</v>
      </c>
      <c r="E450" s="72"/>
      <c r="F450" s="72"/>
      <c r="G450" s="149">
        <f aca="true" t="shared" si="49" ref="G450:I453">G451</f>
        <v>0</v>
      </c>
      <c r="H450" s="149">
        <f t="shared" si="49"/>
        <v>400</v>
      </c>
      <c r="I450" s="149">
        <f t="shared" si="49"/>
        <v>400</v>
      </c>
      <c r="N450" s="128"/>
    </row>
    <row r="451" spans="1:14" s="128" customFormat="1" ht="33" hidden="1">
      <c r="A451" s="214" t="s">
        <v>268</v>
      </c>
      <c r="B451" s="92">
        <v>905</v>
      </c>
      <c r="C451" s="47" t="s">
        <v>24</v>
      </c>
      <c r="D451" s="47" t="s">
        <v>29</v>
      </c>
      <c r="E451" s="348" t="s">
        <v>459</v>
      </c>
      <c r="F451" s="272"/>
      <c r="G451" s="149">
        <f t="shared" si="49"/>
        <v>0</v>
      </c>
      <c r="H451" s="149">
        <f t="shared" si="49"/>
        <v>400</v>
      </c>
      <c r="I451" s="149">
        <f t="shared" si="49"/>
        <v>400</v>
      </c>
      <c r="N451"/>
    </row>
    <row r="452" spans="1:9" s="128" customFormat="1" ht="50.25" hidden="1">
      <c r="A452" s="332" t="s">
        <v>482</v>
      </c>
      <c r="B452" s="93">
        <v>905</v>
      </c>
      <c r="C452" s="43" t="s">
        <v>24</v>
      </c>
      <c r="D452" s="43" t="s">
        <v>29</v>
      </c>
      <c r="E452" s="338" t="s">
        <v>716</v>
      </c>
      <c r="F452" s="290"/>
      <c r="G452" s="228">
        <f t="shared" si="49"/>
        <v>0</v>
      </c>
      <c r="H452" s="228">
        <f t="shared" si="49"/>
        <v>400</v>
      </c>
      <c r="I452" s="228">
        <f t="shared" si="49"/>
        <v>400</v>
      </c>
    </row>
    <row r="453" spans="1:9" s="128" customFormat="1" ht="33" hidden="1">
      <c r="A453" s="262" t="s">
        <v>715</v>
      </c>
      <c r="B453" s="93">
        <v>905</v>
      </c>
      <c r="C453" s="43" t="s">
        <v>24</v>
      </c>
      <c r="D453" s="43" t="s">
        <v>29</v>
      </c>
      <c r="E453" s="338" t="s">
        <v>717</v>
      </c>
      <c r="F453" s="290"/>
      <c r="G453" s="228">
        <f t="shared" si="49"/>
        <v>0</v>
      </c>
      <c r="H453" s="228">
        <f t="shared" si="49"/>
        <v>400</v>
      </c>
      <c r="I453" s="228">
        <f t="shared" si="49"/>
        <v>400</v>
      </c>
    </row>
    <row r="454" spans="1:9" s="128" customFormat="1" ht="33" hidden="1">
      <c r="A454" s="262" t="s">
        <v>738</v>
      </c>
      <c r="B454" s="93">
        <v>905</v>
      </c>
      <c r="C454" s="43" t="s">
        <v>24</v>
      </c>
      <c r="D454" s="43" t="s">
        <v>29</v>
      </c>
      <c r="E454" s="338" t="s">
        <v>717</v>
      </c>
      <c r="F454" s="290">
        <v>240</v>
      </c>
      <c r="G454" s="228"/>
      <c r="H454" s="228">
        <v>400</v>
      </c>
      <c r="I454" s="228">
        <v>400</v>
      </c>
    </row>
    <row r="455" spans="1:14" ht="33" hidden="1">
      <c r="A455" s="322" t="s">
        <v>300</v>
      </c>
      <c r="B455" s="92">
        <v>905</v>
      </c>
      <c r="C455" s="46" t="s">
        <v>24</v>
      </c>
      <c r="D455" s="47" t="s">
        <v>24</v>
      </c>
      <c r="E455" s="47"/>
      <c r="F455" s="47"/>
      <c r="G455" s="149">
        <f>G456+G469+G473+G478</f>
        <v>0</v>
      </c>
      <c r="H455" s="149">
        <f>H456+H469+H473+H478</f>
        <v>1254300</v>
      </c>
      <c r="I455" s="149">
        <f>I456+I469+I473+I478</f>
        <v>1570300</v>
      </c>
      <c r="N455" s="128"/>
    </row>
    <row r="456" spans="1:14" s="128" customFormat="1" ht="29.25" customHeight="1" hidden="1">
      <c r="A456" s="45" t="s">
        <v>136</v>
      </c>
      <c r="B456" s="92">
        <v>905</v>
      </c>
      <c r="C456" s="46" t="s">
        <v>24</v>
      </c>
      <c r="D456" s="46" t="s">
        <v>24</v>
      </c>
      <c r="E456" s="345" t="s">
        <v>484</v>
      </c>
      <c r="F456" s="271"/>
      <c r="G456" s="149">
        <f>G457+G465</f>
        <v>0</v>
      </c>
      <c r="H456" s="149">
        <f>H457+H465</f>
        <v>1251300</v>
      </c>
      <c r="I456" s="149">
        <f>I457+I465</f>
        <v>1567300</v>
      </c>
      <c r="N456"/>
    </row>
    <row r="457" spans="1:14" s="284" customFormat="1" ht="22.5" customHeight="1" hidden="1">
      <c r="A457" s="153" t="s">
        <v>333</v>
      </c>
      <c r="B457" s="95">
        <v>905</v>
      </c>
      <c r="C457" s="46" t="s">
        <v>24</v>
      </c>
      <c r="D457" s="47" t="s">
        <v>24</v>
      </c>
      <c r="E457" s="47" t="s">
        <v>495</v>
      </c>
      <c r="F457" s="295"/>
      <c r="G457" s="149">
        <f>G458</f>
        <v>0</v>
      </c>
      <c r="H457" s="149">
        <f>H458</f>
        <v>1199300</v>
      </c>
      <c r="I457" s="149">
        <f>I458</f>
        <v>1404300</v>
      </c>
      <c r="N457" s="128"/>
    </row>
    <row r="458" spans="1:9" s="284" customFormat="1" ht="20.25" customHeight="1" hidden="1">
      <c r="A458" s="108" t="s">
        <v>474</v>
      </c>
      <c r="B458" s="96">
        <v>905</v>
      </c>
      <c r="C458" s="42" t="s">
        <v>24</v>
      </c>
      <c r="D458" s="43" t="s">
        <v>24</v>
      </c>
      <c r="E458" s="43" t="s">
        <v>536</v>
      </c>
      <c r="F458" s="295"/>
      <c r="G458" s="228">
        <f>G459+G463</f>
        <v>0</v>
      </c>
      <c r="H458" s="228">
        <f>H459+H463</f>
        <v>1199300</v>
      </c>
      <c r="I458" s="228">
        <f>I459+I463</f>
        <v>1404300</v>
      </c>
    </row>
    <row r="459" spans="1:14" s="128" customFormat="1" ht="35.25" customHeight="1" hidden="1">
      <c r="A459" s="105" t="s">
        <v>535</v>
      </c>
      <c r="B459" s="96">
        <v>905</v>
      </c>
      <c r="C459" s="42" t="s">
        <v>24</v>
      </c>
      <c r="D459" s="43" t="s">
        <v>24</v>
      </c>
      <c r="E459" s="43" t="s">
        <v>536</v>
      </c>
      <c r="F459" s="269"/>
      <c r="G459" s="228">
        <f>G460+G461+G462</f>
        <v>0</v>
      </c>
      <c r="H459" s="228">
        <f>H460+H461+H462</f>
        <v>1112300</v>
      </c>
      <c r="I459" s="228">
        <f>I460+I461+I462</f>
        <v>1112300</v>
      </c>
      <c r="N459" s="284"/>
    </row>
    <row r="460" spans="1:9" s="128" customFormat="1" ht="33" hidden="1">
      <c r="A460" s="159" t="s">
        <v>347</v>
      </c>
      <c r="B460" s="96">
        <v>905</v>
      </c>
      <c r="C460" s="42" t="s">
        <v>24</v>
      </c>
      <c r="D460" s="43" t="s">
        <v>24</v>
      </c>
      <c r="E460" s="43" t="s">
        <v>537</v>
      </c>
      <c r="F460" s="269">
        <v>110</v>
      </c>
      <c r="G460" s="228"/>
      <c r="H460" s="228">
        <f>728000+219800+2000+65200</f>
        <v>1015000</v>
      </c>
      <c r="I460" s="228">
        <f>728000+219800+2000+65200</f>
        <v>1015000</v>
      </c>
    </row>
    <row r="461" spans="1:9" s="128" customFormat="1" ht="16.5" hidden="1">
      <c r="A461" s="220" t="s">
        <v>308</v>
      </c>
      <c r="B461" s="96">
        <v>905</v>
      </c>
      <c r="C461" s="42" t="s">
        <v>24</v>
      </c>
      <c r="D461" s="43" t="s">
        <v>24</v>
      </c>
      <c r="E461" s="43" t="s">
        <v>537</v>
      </c>
      <c r="F461" s="269">
        <v>240</v>
      </c>
      <c r="G461" s="68"/>
      <c r="H461" s="68">
        <v>84800</v>
      </c>
      <c r="I461" s="68">
        <v>84800</v>
      </c>
    </row>
    <row r="462" spans="1:9" s="128" customFormat="1" ht="33" hidden="1">
      <c r="A462" s="105" t="s">
        <v>300</v>
      </c>
      <c r="B462" s="96">
        <v>905</v>
      </c>
      <c r="C462" s="42" t="s">
        <v>24</v>
      </c>
      <c r="D462" s="43" t="s">
        <v>24</v>
      </c>
      <c r="E462" s="43" t="s">
        <v>537</v>
      </c>
      <c r="F462" s="269">
        <v>850</v>
      </c>
      <c r="G462" s="68"/>
      <c r="H462" s="68">
        <v>12500</v>
      </c>
      <c r="I462" s="68">
        <v>12500</v>
      </c>
    </row>
    <row r="463" spans="1:9" s="128" customFormat="1" ht="16.5" hidden="1">
      <c r="A463" s="322" t="s">
        <v>302</v>
      </c>
      <c r="B463" s="96">
        <v>905</v>
      </c>
      <c r="C463" s="42" t="s">
        <v>24</v>
      </c>
      <c r="D463" s="43" t="s">
        <v>24</v>
      </c>
      <c r="E463" s="43" t="s">
        <v>538</v>
      </c>
      <c r="F463" s="269"/>
      <c r="G463" s="228"/>
      <c r="H463" s="228">
        <f>H464</f>
        <v>87000</v>
      </c>
      <c r="I463" s="228">
        <f>I464</f>
        <v>292000</v>
      </c>
    </row>
    <row r="464" spans="1:9" s="128" customFormat="1" ht="16.5" hidden="1">
      <c r="A464" s="105" t="s">
        <v>348</v>
      </c>
      <c r="B464" s="96">
        <v>905</v>
      </c>
      <c r="C464" s="42" t="s">
        <v>24</v>
      </c>
      <c r="D464" s="43" t="s">
        <v>24</v>
      </c>
      <c r="E464" s="43" t="s">
        <v>538</v>
      </c>
      <c r="F464" s="269">
        <v>240</v>
      </c>
      <c r="G464" s="228"/>
      <c r="H464" s="228">
        <v>87000</v>
      </c>
      <c r="I464" s="228">
        <v>292000</v>
      </c>
    </row>
    <row r="465" spans="1:14" s="284" customFormat="1" ht="33" hidden="1">
      <c r="A465" s="105" t="s">
        <v>300</v>
      </c>
      <c r="B465" s="95">
        <v>905</v>
      </c>
      <c r="C465" s="46" t="s">
        <v>24</v>
      </c>
      <c r="D465" s="47" t="s">
        <v>24</v>
      </c>
      <c r="E465" s="47" t="s">
        <v>496</v>
      </c>
      <c r="F465" s="295"/>
      <c r="G465" s="149">
        <f aca="true" t="shared" si="50" ref="G465:I467">G466</f>
        <v>0</v>
      </c>
      <c r="H465" s="149">
        <f t="shared" si="50"/>
        <v>52000</v>
      </c>
      <c r="I465" s="149">
        <f t="shared" si="50"/>
        <v>163000</v>
      </c>
      <c r="N465" s="128"/>
    </row>
    <row r="466" spans="1:9" s="284" customFormat="1" ht="16.5" hidden="1">
      <c r="A466" s="108" t="s">
        <v>339</v>
      </c>
      <c r="B466" s="96">
        <v>905</v>
      </c>
      <c r="C466" s="42" t="s">
        <v>24</v>
      </c>
      <c r="D466" s="43" t="s">
        <v>24</v>
      </c>
      <c r="E466" s="43" t="s">
        <v>540</v>
      </c>
      <c r="F466" s="295"/>
      <c r="G466" s="228">
        <f t="shared" si="50"/>
        <v>0</v>
      </c>
      <c r="H466" s="228">
        <f t="shared" si="50"/>
        <v>52000</v>
      </c>
      <c r="I466" s="228">
        <f t="shared" si="50"/>
        <v>163000</v>
      </c>
    </row>
    <row r="467" spans="1:9" s="284" customFormat="1" ht="33" hidden="1">
      <c r="A467" s="105" t="s">
        <v>539</v>
      </c>
      <c r="B467" s="96">
        <v>905</v>
      </c>
      <c r="C467" s="42" t="s">
        <v>24</v>
      </c>
      <c r="D467" s="43" t="s">
        <v>24</v>
      </c>
      <c r="E467" s="43" t="s">
        <v>541</v>
      </c>
      <c r="F467" s="295"/>
      <c r="G467" s="228">
        <f t="shared" si="50"/>
        <v>0</v>
      </c>
      <c r="H467" s="228">
        <f t="shared" si="50"/>
        <v>52000</v>
      </c>
      <c r="I467" s="228">
        <f t="shared" si="50"/>
        <v>163000</v>
      </c>
    </row>
    <row r="468" spans="1:9" s="284" customFormat="1" ht="31.5" customHeight="1" hidden="1">
      <c r="A468" s="105" t="s">
        <v>340</v>
      </c>
      <c r="B468" s="96">
        <v>905</v>
      </c>
      <c r="C468" s="42" t="s">
        <v>24</v>
      </c>
      <c r="D468" s="43" t="s">
        <v>24</v>
      </c>
      <c r="E468" s="43" t="s">
        <v>541</v>
      </c>
      <c r="F468" s="269">
        <v>240</v>
      </c>
      <c r="G468" s="228"/>
      <c r="H468" s="228">
        <v>52000</v>
      </c>
      <c r="I468" s="228">
        <v>163000</v>
      </c>
    </row>
    <row r="469" spans="1:14" s="128" customFormat="1" ht="33" hidden="1">
      <c r="A469" s="105" t="s">
        <v>300</v>
      </c>
      <c r="B469" s="95">
        <v>905</v>
      </c>
      <c r="C469" s="46" t="s">
        <v>24</v>
      </c>
      <c r="D469" s="47" t="s">
        <v>24</v>
      </c>
      <c r="E469" s="289" t="s">
        <v>488</v>
      </c>
      <c r="F469" s="269"/>
      <c r="G469" s="149">
        <f aca="true" t="shared" si="51" ref="G469:I471">G470</f>
        <v>0</v>
      </c>
      <c r="H469" s="149">
        <f t="shared" si="51"/>
        <v>3000</v>
      </c>
      <c r="I469" s="149">
        <f t="shared" si="51"/>
        <v>3000</v>
      </c>
      <c r="N469" s="284"/>
    </row>
    <row r="470" spans="1:9" s="128" customFormat="1" ht="50.25" hidden="1">
      <c r="A470" s="310" t="s">
        <v>349</v>
      </c>
      <c r="B470" s="96">
        <v>905</v>
      </c>
      <c r="C470" s="42" t="s">
        <v>24</v>
      </c>
      <c r="D470" s="43" t="s">
        <v>24</v>
      </c>
      <c r="E470" s="43" t="s">
        <v>677</v>
      </c>
      <c r="F470" s="269"/>
      <c r="G470" s="228">
        <f t="shared" si="51"/>
        <v>0</v>
      </c>
      <c r="H470" s="228">
        <f t="shared" si="51"/>
        <v>3000</v>
      </c>
      <c r="I470" s="228">
        <f t="shared" si="51"/>
        <v>3000</v>
      </c>
    </row>
    <row r="471" spans="1:9" s="128" customFormat="1" ht="16.5" hidden="1">
      <c r="A471" s="102" t="s">
        <v>676</v>
      </c>
      <c r="B471" s="96">
        <v>905</v>
      </c>
      <c r="C471" s="42" t="s">
        <v>24</v>
      </c>
      <c r="D471" s="43" t="s">
        <v>24</v>
      </c>
      <c r="E471" s="43" t="s">
        <v>678</v>
      </c>
      <c r="F471" s="269"/>
      <c r="G471" s="228">
        <f t="shared" si="51"/>
        <v>0</v>
      </c>
      <c r="H471" s="228">
        <f t="shared" si="51"/>
        <v>3000</v>
      </c>
      <c r="I471" s="228">
        <f t="shared" si="51"/>
        <v>3000</v>
      </c>
    </row>
    <row r="472" spans="1:9" s="128" customFormat="1" ht="33" hidden="1">
      <c r="A472" s="102" t="s">
        <v>350</v>
      </c>
      <c r="B472" s="96">
        <v>905</v>
      </c>
      <c r="C472" s="42" t="s">
        <v>24</v>
      </c>
      <c r="D472" s="43" t="s">
        <v>24</v>
      </c>
      <c r="E472" s="43" t="s">
        <v>678</v>
      </c>
      <c r="F472" s="269">
        <v>240</v>
      </c>
      <c r="G472" s="228"/>
      <c r="H472" s="228">
        <v>3000</v>
      </c>
      <c r="I472" s="228">
        <v>3000</v>
      </c>
    </row>
    <row r="473" spans="1:9" s="128" customFormat="1" ht="33" hidden="1">
      <c r="A473" s="105" t="s">
        <v>300</v>
      </c>
      <c r="B473" s="95">
        <v>905</v>
      </c>
      <c r="C473" s="46" t="s">
        <v>24</v>
      </c>
      <c r="D473" s="47" t="s">
        <v>24</v>
      </c>
      <c r="E473" s="345" t="s">
        <v>445</v>
      </c>
      <c r="F473" s="269"/>
      <c r="G473" s="149">
        <f aca="true" t="shared" si="52" ref="G473:I476">G474</f>
        <v>0</v>
      </c>
      <c r="H473" s="149">
        <f t="shared" si="52"/>
        <v>0</v>
      </c>
      <c r="I473" s="149">
        <f t="shared" si="52"/>
        <v>0</v>
      </c>
    </row>
    <row r="474" spans="1:14" s="284" customFormat="1" ht="50.25" hidden="1">
      <c r="A474" s="108" t="s">
        <v>312</v>
      </c>
      <c r="B474" s="95">
        <v>905</v>
      </c>
      <c r="C474" s="46" t="s">
        <v>24</v>
      </c>
      <c r="D474" s="47" t="s">
        <v>24</v>
      </c>
      <c r="E474" s="47" t="s">
        <v>446</v>
      </c>
      <c r="F474" s="295"/>
      <c r="G474" s="149">
        <f t="shared" si="52"/>
        <v>0</v>
      </c>
      <c r="H474" s="149">
        <f t="shared" si="52"/>
        <v>0</v>
      </c>
      <c r="I474" s="149">
        <f t="shared" si="52"/>
        <v>0</v>
      </c>
      <c r="N474" s="128"/>
    </row>
    <row r="475" spans="1:14" s="128" customFormat="1" ht="33" hidden="1">
      <c r="A475" s="108" t="s">
        <v>318</v>
      </c>
      <c r="B475" s="96">
        <v>905</v>
      </c>
      <c r="C475" s="42" t="s">
        <v>24</v>
      </c>
      <c r="D475" s="43" t="s">
        <v>24</v>
      </c>
      <c r="E475" s="43" t="s">
        <v>448</v>
      </c>
      <c r="F475" s="269"/>
      <c r="G475" s="228">
        <f t="shared" si="52"/>
        <v>0</v>
      </c>
      <c r="H475" s="228">
        <f t="shared" si="52"/>
        <v>0</v>
      </c>
      <c r="I475" s="228">
        <f t="shared" si="52"/>
        <v>0</v>
      </c>
      <c r="N475" s="284"/>
    </row>
    <row r="476" spans="1:9" s="128" customFormat="1" ht="16.5" hidden="1">
      <c r="A476" s="105" t="s">
        <v>686</v>
      </c>
      <c r="B476" s="96">
        <v>905</v>
      </c>
      <c r="C476" s="42" t="s">
        <v>24</v>
      </c>
      <c r="D476" s="43" t="s">
        <v>24</v>
      </c>
      <c r="E476" s="43" t="s">
        <v>447</v>
      </c>
      <c r="F476" s="269"/>
      <c r="G476" s="228">
        <f t="shared" si="52"/>
        <v>0</v>
      </c>
      <c r="H476" s="228">
        <f t="shared" si="52"/>
        <v>0</v>
      </c>
      <c r="I476" s="228">
        <f t="shared" si="52"/>
        <v>0</v>
      </c>
    </row>
    <row r="477" spans="1:9" s="128" customFormat="1" ht="26.25" customHeight="1" hidden="1">
      <c r="A477" s="105" t="s">
        <v>319</v>
      </c>
      <c r="B477" s="96">
        <v>905</v>
      </c>
      <c r="C477" s="42" t="s">
        <v>24</v>
      </c>
      <c r="D477" s="43" t="s">
        <v>24</v>
      </c>
      <c r="E477" s="43" t="s">
        <v>447</v>
      </c>
      <c r="F477" s="269">
        <v>240</v>
      </c>
      <c r="G477" s="228"/>
      <c r="H477" s="228"/>
      <c r="I477" s="228"/>
    </row>
    <row r="478" spans="1:9" s="128" customFormat="1" ht="35.25" customHeight="1" hidden="1">
      <c r="A478" s="105" t="s">
        <v>300</v>
      </c>
      <c r="B478" s="95">
        <v>905</v>
      </c>
      <c r="C478" s="46" t="s">
        <v>24</v>
      </c>
      <c r="D478" s="47" t="s">
        <v>24</v>
      </c>
      <c r="E478" s="289" t="s">
        <v>455</v>
      </c>
      <c r="F478" s="269"/>
      <c r="G478" s="149">
        <f aca="true" t="shared" si="53" ref="G478:I480">G479</f>
        <v>0</v>
      </c>
      <c r="H478" s="149">
        <f t="shared" si="53"/>
        <v>0</v>
      </c>
      <c r="I478" s="149">
        <f t="shared" si="53"/>
        <v>0</v>
      </c>
    </row>
    <row r="479" spans="1:9" s="128" customFormat="1" ht="39" customHeight="1" hidden="1">
      <c r="A479" s="316" t="s">
        <v>479</v>
      </c>
      <c r="B479" s="96">
        <v>905</v>
      </c>
      <c r="C479" s="42" t="s">
        <v>24</v>
      </c>
      <c r="D479" s="43" t="s">
        <v>24</v>
      </c>
      <c r="E479" s="288" t="s">
        <v>603</v>
      </c>
      <c r="F479" s="269"/>
      <c r="G479" s="228">
        <f t="shared" si="53"/>
        <v>0</v>
      </c>
      <c r="H479" s="228">
        <f t="shared" si="53"/>
        <v>0</v>
      </c>
      <c r="I479" s="228">
        <f t="shared" si="53"/>
        <v>0</v>
      </c>
    </row>
    <row r="480" spans="1:9" s="128" customFormat="1" ht="35.25" customHeight="1" hidden="1">
      <c r="A480" s="317" t="s">
        <v>602</v>
      </c>
      <c r="B480" s="96">
        <v>905</v>
      </c>
      <c r="C480" s="42" t="s">
        <v>24</v>
      </c>
      <c r="D480" s="43" t="s">
        <v>24</v>
      </c>
      <c r="E480" s="288" t="s">
        <v>604</v>
      </c>
      <c r="F480" s="269"/>
      <c r="G480" s="228">
        <f t="shared" si="53"/>
        <v>0</v>
      </c>
      <c r="H480" s="228">
        <f t="shared" si="53"/>
        <v>0</v>
      </c>
      <c r="I480" s="228">
        <f t="shared" si="53"/>
        <v>0</v>
      </c>
    </row>
    <row r="481" spans="1:9" s="128" customFormat="1" ht="42" customHeight="1" hidden="1">
      <c r="A481" s="317" t="s">
        <v>377</v>
      </c>
      <c r="B481" s="96">
        <v>905</v>
      </c>
      <c r="C481" s="42" t="s">
        <v>24</v>
      </c>
      <c r="D481" s="43" t="s">
        <v>24</v>
      </c>
      <c r="E481" s="288" t="s">
        <v>604</v>
      </c>
      <c r="F481" s="269">
        <v>240</v>
      </c>
      <c r="G481" s="228"/>
      <c r="H481" s="228"/>
      <c r="I481" s="228"/>
    </row>
    <row r="482" spans="1:14" ht="21" customHeight="1">
      <c r="A482" s="45" t="s">
        <v>265</v>
      </c>
      <c r="B482" s="92" t="s">
        <v>781</v>
      </c>
      <c r="C482" s="47" t="s">
        <v>27</v>
      </c>
      <c r="D482" s="47"/>
      <c r="E482" s="47"/>
      <c r="F482" s="47"/>
      <c r="G482" s="123">
        <f>G483+G537</f>
        <v>11806210</v>
      </c>
      <c r="H482" s="149" t="e">
        <f>H483+H537</f>
        <v>#REF!</v>
      </c>
      <c r="I482" s="149" t="e">
        <f>I483+I537</f>
        <v>#REF!</v>
      </c>
      <c r="N482" s="128"/>
    </row>
    <row r="483" spans="1:9" ht="21" customHeight="1">
      <c r="A483" s="45" t="s">
        <v>3</v>
      </c>
      <c r="B483" s="90" t="s">
        <v>781</v>
      </c>
      <c r="C483" s="61" t="s">
        <v>27</v>
      </c>
      <c r="D483" s="61" t="s">
        <v>25</v>
      </c>
      <c r="E483" s="62"/>
      <c r="F483" s="62"/>
      <c r="G483" s="695">
        <f>G489</f>
        <v>8036000</v>
      </c>
      <c r="H483" s="76" t="e">
        <f>H484+H489+H511+H515+H524</f>
        <v>#REF!</v>
      </c>
      <c r="I483" s="76" t="e">
        <f>I484+I489+I511+I515+I524</f>
        <v>#REF!</v>
      </c>
    </row>
    <row r="484" spans="1:14" s="128" customFormat="1" ht="17.25" hidden="1">
      <c r="A484" s="60" t="s">
        <v>3</v>
      </c>
      <c r="B484" s="90" t="s">
        <v>781</v>
      </c>
      <c r="C484" s="61" t="s">
        <v>27</v>
      </c>
      <c r="D484" s="61" t="s">
        <v>25</v>
      </c>
      <c r="E484" s="345" t="s">
        <v>484</v>
      </c>
      <c r="F484" s="271"/>
      <c r="G484" s="696">
        <f aca="true" t="shared" si="54" ref="G484:I487">G485</f>
        <v>0</v>
      </c>
      <c r="H484" s="120">
        <f t="shared" si="54"/>
        <v>18000</v>
      </c>
      <c r="I484" s="120">
        <f t="shared" si="54"/>
        <v>28000</v>
      </c>
      <c r="N484"/>
    </row>
    <row r="485" spans="1:14" s="284" customFormat="1" ht="33" hidden="1">
      <c r="A485" s="153" t="s">
        <v>333</v>
      </c>
      <c r="B485" s="90" t="s">
        <v>781</v>
      </c>
      <c r="C485" s="61" t="s">
        <v>27</v>
      </c>
      <c r="D485" s="61" t="s">
        <v>25</v>
      </c>
      <c r="E485" s="47" t="s">
        <v>496</v>
      </c>
      <c r="F485" s="295"/>
      <c r="G485" s="123">
        <f t="shared" si="54"/>
        <v>0</v>
      </c>
      <c r="H485" s="149">
        <f t="shared" si="54"/>
        <v>18000</v>
      </c>
      <c r="I485" s="149">
        <f t="shared" si="54"/>
        <v>28000</v>
      </c>
      <c r="N485" s="128"/>
    </row>
    <row r="486" spans="1:9" s="284" customFormat="1" ht="16.5" hidden="1">
      <c r="A486" s="108" t="s">
        <v>339</v>
      </c>
      <c r="B486" s="96" t="s">
        <v>781</v>
      </c>
      <c r="C486" s="112" t="s">
        <v>27</v>
      </c>
      <c r="D486" s="112" t="s">
        <v>25</v>
      </c>
      <c r="E486" s="43" t="s">
        <v>540</v>
      </c>
      <c r="F486" s="295"/>
      <c r="G486" s="625">
        <f t="shared" si="54"/>
        <v>0</v>
      </c>
      <c r="H486" s="228">
        <f t="shared" si="54"/>
        <v>18000</v>
      </c>
      <c r="I486" s="228">
        <f t="shared" si="54"/>
        <v>28000</v>
      </c>
    </row>
    <row r="487" spans="1:9" s="284" customFormat="1" ht="33" hidden="1">
      <c r="A487" s="263" t="s">
        <v>539</v>
      </c>
      <c r="B487" s="96" t="s">
        <v>781</v>
      </c>
      <c r="C487" s="112" t="s">
        <v>27</v>
      </c>
      <c r="D487" s="112" t="s">
        <v>25</v>
      </c>
      <c r="E487" s="43" t="s">
        <v>541</v>
      </c>
      <c r="F487" s="295"/>
      <c r="G487" s="625">
        <f t="shared" si="54"/>
        <v>0</v>
      </c>
      <c r="H487" s="228">
        <f t="shared" si="54"/>
        <v>18000</v>
      </c>
      <c r="I487" s="228">
        <f t="shared" si="54"/>
        <v>28000</v>
      </c>
    </row>
    <row r="488" spans="1:9" s="284" customFormat="1" ht="16.5" hidden="1">
      <c r="A488" s="263" t="s">
        <v>340</v>
      </c>
      <c r="B488" s="96" t="s">
        <v>781</v>
      </c>
      <c r="C488" s="112" t="s">
        <v>27</v>
      </c>
      <c r="D488" s="112" t="s">
        <v>25</v>
      </c>
      <c r="E488" s="43" t="s">
        <v>541</v>
      </c>
      <c r="F488" s="269">
        <v>610</v>
      </c>
      <c r="G488" s="625"/>
      <c r="H488" s="228">
        <v>18000</v>
      </c>
      <c r="I488" s="228">
        <v>28000</v>
      </c>
    </row>
    <row r="489" spans="1:14" s="128" customFormat="1" ht="19.5" customHeight="1">
      <c r="A489" s="346" t="s">
        <v>947</v>
      </c>
      <c r="B489" s="95" t="s">
        <v>781</v>
      </c>
      <c r="C489" s="61" t="s">
        <v>27</v>
      </c>
      <c r="D489" s="61" t="s">
        <v>25</v>
      </c>
      <c r="E489" s="458" t="s">
        <v>812</v>
      </c>
      <c r="F489" s="269"/>
      <c r="G489" s="123">
        <f>G490</f>
        <v>8036000</v>
      </c>
      <c r="H489" s="149" t="e">
        <f>H490+#REF!+H501</f>
        <v>#REF!</v>
      </c>
      <c r="I489" s="149" t="e">
        <f>I490+#REF!+I501</f>
        <v>#REF!</v>
      </c>
      <c r="N489" s="284"/>
    </row>
    <row r="490" spans="1:14" s="284" customFormat="1" ht="37.5" customHeight="1">
      <c r="A490" s="323" t="s">
        <v>788</v>
      </c>
      <c r="B490" s="95" t="s">
        <v>781</v>
      </c>
      <c r="C490" s="61" t="s">
        <v>27</v>
      </c>
      <c r="D490" s="61" t="s">
        <v>25</v>
      </c>
      <c r="E490" s="72" t="s">
        <v>830</v>
      </c>
      <c r="F490" s="295"/>
      <c r="G490" s="123">
        <f>G491</f>
        <v>8036000</v>
      </c>
      <c r="H490" s="149" t="e">
        <f>H491</f>
        <v>#REF!</v>
      </c>
      <c r="I490" s="149" t="e">
        <f>I491</f>
        <v>#REF!</v>
      </c>
      <c r="N490" s="128"/>
    </row>
    <row r="491" spans="1:14" s="128" customFormat="1" ht="36" customHeight="1">
      <c r="A491" s="102" t="s">
        <v>789</v>
      </c>
      <c r="B491" s="95" t="s">
        <v>781</v>
      </c>
      <c r="C491" s="61" t="s">
        <v>27</v>
      </c>
      <c r="D491" s="61" t="s">
        <v>25</v>
      </c>
      <c r="E491" s="72" t="s">
        <v>838</v>
      </c>
      <c r="F491" s="295"/>
      <c r="G491" s="123">
        <f>G492+G528+G530+G534</f>
        <v>8036000</v>
      </c>
      <c r="H491" s="228" t="e">
        <f>#REF!+#REF!</f>
        <v>#REF!</v>
      </c>
      <c r="I491" s="228" t="e">
        <f>#REF!+#REF!</f>
        <v>#REF!</v>
      </c>
      <c r="N491" s="284"/>
    </row>
    <row r="492" spans="1:9" s="128" customFormat="1" ht="24.75" customHeight="1">
      <c r="A492" s="694" t="s">
        <v>308</v>
      </c>
      <c r="B492" s="96" t="s">
        <v>781</v>
      </c>
      <c r="C492" s="42" t="s">
        <v>27</v>
      </c>
      <c r="D492" s="42" t="s">
        <v>25</v>
      </c>
      <c r="E492" s="53" t="s">
        <v>831</v>
      </c>
      <c r="F492" s="269"/>
      <c r="G492" s="228">
        <f>G493+G494+G495</f>
        <v>7786000</v>
      </c>
      <c r="H492" s="228">
        <f>9723500+545600</f>
        <v>10269100</v>
      </c>
      <c r="I492" s="228">
        <f>9723500+545600</f>
        <v>10269100</v>
      </c>
    </row>
    <row r="493" spans="1:9" s="128" customFormat="1" ht="32.25" customHeight="1">
      <c r="A493" s="692" t="s">
        <v>928</v>
      </c>
      <c r="B493" s="124" t="s">
        <v>781</v>
      </c>
      <c r="C493" s="112" t="s">
        <v>27</v>
      </c>
      <c r="D493" s="112" t="s">
        <v>25</v>
      </c>
      <c r="E493" s="53" t="s">
        <v>831</v>
      </c>
      <c r="F493" s="269">
        <v>110</v>
      </c>
      <c r="G493" s="625">
        <v>5156000</v>
      </c>
      <c r="H493" s="228">
        <f>201600+60900+18000</f>
        <v>280500</v>
      </c>
      <c r="I493" s="228">
        <f>201600+60900+18000</f>
        <v>280500</v>
      </c>
    </row>
    <row r="494" spans="1:9" s="128" customFormat="1" ht="35.25" customHeight="1">
      <c r="A494" s="263" t="s">
        <v>300</v>
      </c>
      <c r="B494" s="124" t="s">
        <v>781</v>
      </c>
      <c r="C494" s="112" t="s">
        <v>27</v>
      </c>
      <c r="D494" s="112" t="s">
        <v>25</v>
      </c>
      <c r="E494" s="53" t="s">
        <v>831</v>
      </c>
      <c r="F494" s="269">
        <v>240</v>
      </c>
      <c r="G494" s="625">
        <v>2600000</v>
      </c>
      <c r="H494" s="228">
        <v>123700</v>
      </c>
      <c r="I494" s="228">
        <v>123700</v>
      </c>
    </row>
    <row r="495" spans="1:9" s="128" customFormat="1" ht="21" customHeight="1">
      <c r="A495" s="67" t="s">
        <v>302</v>
      </c>
      <c r="B495" s="124" t="s">
        <v>781</v>
      </c>
      <c r="C495" s="112" t="s">
        <v>27</v>
      </c>
      <c r="D495" s="112" t="s">
        <v>25</v>
      </c>
      <c r="E495" s="53" t="s">
        <v>831</v>
      </c>
      <c r="F495" s="269">
        <v>850</v>
      </c>
      <c r="G495" s="228">
        <v>30000</v>
      </c>
      <c r="H495" s="228">
        <v>7100</v>
      </c>
      <c r="I495" s="228">
        <v>7100</v>
      </c>
    </row>
    <row r="496" spans="1:9" s="128" customFormat="1" ht="16.5" hidden="1">
      <c r="A496" s="263" t="s">
        <v>302</v>
      </c>
      <c r="B496" s="124" t="s">
        <v>781</v>
      </c>
      <c r="C496" s="112" t="s">
        <v>27</v>
      </c>
      <c r="D496" s="112" t="s">
        <v>25</v>
      </c>
      <c r="E496" s="53" t="s">
        <v>730</v>
      </c>
      <c r="F496" s="269"/>
      <c r="G496" s="228">
        <f>G497+G498</f>
        <v>170000</v>
      </c>
      <c r="H496" s="228">
        <f>H497+H498</f>
        <v>175000</v>
      </c>
      <c r="I496" s="228">
        <f>I497+I498</f>
        <v>175000</v>
      </c>
    </row>
    <row r="497" spans="1:9" s="128" customFormat="1" ht="27.75" customHeight="1" hidden="1">
      <c r="A497" s="344" t="s">
        <v>311</v>
      </c>
      <c r="B497" s="124" t="s">
        <v>781</v>
      </c>
      <c r="C497" s="112" t="s">
        <v>27</v>
      </c>
      <c r="D497" s="112" t="s">
        <v>25</v>
      </c>
      <c r="E497" s="53" t="s">
        <v>730</v>
      </c>
      <c r="F497" s="269">
        <v>240</v>
      </c>
      <c r="G497" s="228">
        <v>170000</v>
      </c>
      <c r="H497" s="228">
        <v>175000</v>
      </c>
      <c r="I497" s="228">
        <v>175000</v>
      </c>
    </row>
    <row r="498" spans="1:9" s="128" customFormat="1" ht="33" hidden="1">
      <c r="A498" s="263" t="s">
        <v>300</v>
      </c>
      <c r="B498" s="124" t="s">
        <v>781</v>
      </c>
      <c r="C498" s="112" t="s">
        <v>27</v>
      </c>
      <c r="D498" s="112" t="s">
        <v>25</v>
      </c>
      <c r="E498" s="53" t="s">
        <v>730</v>
      </c>
      <c r="F498" s="269">
        <v>610</v>
      </c>
      <c r="G498" s="228"/>
      <c r="H498" s="228"/>
      <c r="I498" s="228"/>
    </row>
    <row r="499" spans="1:9" s="128" customFormat="1" ht="16.5" hidden="1">
      <c r="A499" s="263" t="s">
        <v>335</v>
      </c>
      <c r="B499" s="124" t="s">
        <v>781</v>
      </c>
      <c r="C499" s="112" t="s">
        <v>27</v>
      </c>
      <c r="D499" s="112" t="s">
        <v>25</v>
      </c>
      <c r="E499" s="53" t="s">
        <v>698</v>
      </c>
      <c r="F499" s="269"/>
      <c r="G499" s="228">
        <f>G500</f>
        <v>0</v>
      </c>
      <c r="H499" s="228">
        <f>H500</f>
        <v>63000</v>
      </c>
      <c r="I499" s="228">
        <f>I500</f>
        <v>160000</v>
      </c>
    </row>
    <row r="500" spans="1:9" s="128" customFormat="1" ht="16.5" hidden="1">
      <c r="A500" s="365" t="s">
        <v>625</v>
      </c>
      <c r="B500" s="124" t="s">
        <v>781</v>
      </c>
      <c r="C500" s="112" t="s">
        <v>27</v>
      </c>
      <c r="D500" s="112" t="s">
        <v>25</v>
      </c>
      <c r="E500" s="53" t="s">
        <v>698</v>
      </c>
      <c r="F500" s="269">
        <v>620</v>
      </c>
      <c r="G500" s="228"/>
      <c r="H500" s="228">
        <v>63000</v>
      </c>
      <c r="I500" s="228">
        <v>160000</v>
      </c>
    </row>
    <row r="501" spans="1:14" s="284" customFormat="1" ht="16.5" hidden="1">
      <c r="A501" s="344" t="s">
        <v>331</v>
      </c>
      <c r="B501" s="95" t="s">
        <v>781</v>
      </c>
      <c r="C501" s="46" t="s">
        <v>27</v>
      </c>
      <c r="D501" s="46" t="s">
        <v>25</v>
      </c>
      <c r="E501" s="72" t="s">
        <v>498</v>
      </c>
      <c r="F501" s="295"/>
      <c r="G501" s="149">
        <f>G502+G507</f>
        <v>0</v>
      </c>
      <c r="H501" s="149">
        <f>H502+H507</f>
        <v>125000</v>
      </c>
      <c r="I501" s="149">
        <f>I502+I507</f>
        <v>128000</v>
      </c>
      <c r="N501" s="128"/>
    </row>
    <row r="502" spans="1:9" s="284" customFormat="1" ht="16.5" hidden="1">
      <c r="A502" s="366" t="s">
        <v>477</v>
      </c>
      <c r="B502" s="124" t="s">
        <v>781</v>
      </c>
      <c r="C502" s="112" t="s">
        <v>27</v>
      </c>
      <c r="D502" s="112" t="s">
        <v>25</v>
      </c>
      <c r="E502" s="53" t="s">
        <v>634</v>
      </c>
      <c r="F502" s="295"/>
      <c r="G502" s="228">
        <f>G503+G505</f>
        <v>0</v>
      </c>
      <c r="H502" s="228">
        <f>H503+H505</f>
        <v>115000</v>
      </c>
      <c r="I502" s="228">
        <f>I503+I505</f>
        <v>115000</v>
      </c>
    </row>
    <row r="503" spans="1:9" s="284" customFormat="1" ht="16.5" hidden="1">
      <c r="A503" s="367" t="s">
        <v>633</v>
      </c>
      <c r="B503" s="111" t="s">
        <v>781</v>
      </c>
      <c r="C503" s="112" t="s">
        <v>27</v>
      </c>
      <c r="D503" s="112" t="s">
        <v>25</v>
      </c>
      <c r="E503" s="53" t="s">
        <v>635</v>
      </c>
      <c r="F503" s="295"/>
      <c r="G503" s="228">
        <f>G504</f>
        <v>0</v>
      </c>
      <c r="H503" s="228">
        <f>H504</f>
        <v>110000</v>
      </c>
      <c r="I503" s="228">
        <f>I504</f>
        <v>109000</v>
      </c>
    </row>
    <row r="504" spans="1:9" s="284" customFormat="1" ht="33" hidden="1">
      <c r="A504" s="281" t="s">
        <v>311</v>
      </c>
      <c r="B504" s="111" t="s">
        <v>781</v>
      </c>
      <c r="C504" s="112" t="s">
        <v>27</v>
      </c>
      <c r="D504" s="112" t="s">
        <v>25</v>
      </c>
      <c r="E504" s="53" t="s">
        <v>635</v>
      </c>
      <c r="F504" s="269">
        <v>610</v>
      </c>
      <c r="G504" s="228"/>
      <c r="H504" s="228">
        <v>110000</v>
      </c>
      <c r="I504" s="228">
        <v>109000</v>
      </c>
    </row>
    <row r="505" spans="1:9" s="284" customFormat="1" ht="16.5" hidden="1">
      <c r="A505" s="55" t="s">
        <v>335</v>
      </c>
      <c r="B505" s="111">
        <v>905</v>
      </c>
      <c r="C505" s="112" t="s">
        <v>27</v>
      </c>
      <c r="D505" s="112" t="s">
        <v>25</v>
      </c>
      <c r="E505" s="53" t="s">
        <v>733</v>
      </c>
      <c r="F505" s="295"/>
      <c r="G505" s="228">
        <f>G506</f>
        <v>0</v>
      </c>
      <c r="H505" s="228">
        <f>H506</f>
        <v>5000</v>
      </c>
      <c r="I505" s="228">
        <f>I506</f>
        <v>6000</v>
      </c>
    </row>
    <row r="506" spans="1:9" s="284" customFormat="1" ht="16.5" hidden="1">
      <c r="A506" s="277" t="s">
        <v>732</v>
      </c>
      <c r="B506" s="96">
        <v>905</v>
      </c>
      <c r="C506" s="112" t="s">
        <v>27</v>
      </c>
      <c r="D506" s="112" t="s">
        <v>25</v>
      </c>
      <c r="E506" s="53" t="s">
        <v>733</v>
      </c>
      <c r="F506" s="269">
        <v>610</v>
      </c>
      <c r="G506" s="228"/>
      <c r="H506" s="228">
        <v>5000</v>
      </c>
      <c r="I506" s="228">
        <v>6000</v>
      </c>
    </row>
    <row r="507" spans="1:14" s="128" customFormat="1" ht="16.5" hidden="1">
      <c r="A507" s="263" t="s">
        <v>335</v>
      </c>
      <c r="B507" s="124">
        <v>905</v>
      </c>
      <c r="C507" s="112" t="s">
        <v>27</v>
      </c>
      <c r="D507" s="112" t="s">
        <v>25</v>
      </c>
      <c r="E507" s="53" t="s">
        <v>636</v>
      </c>
      <c r="F507" s="269"/>
      <c r="G507" s="228">
        <f>G508</f>
        <v>0</v>
      </c>
      <c r="H507" s="228">
        <f>H508</f>
        <v>10000</v>
      </c>
      <c r="I507" s="228">
        <f>I508</f>
        <v>13000</v>
      </c>
      <c r="N507" s="284"/>
    </row>
    <row r="508" spans="1:9" s="128" customFormat="1" ht="33" hidden="1">
      <c r="A508" s="363" t="s">
        <v>731</v>
      </c>
      <c r="B508" s="124">
        <v>905</v>
      </c>
      <c r="C508" s="112" t="s">
        <v>27</v>
      </c>
      <c r="D508" s="112" t="s">
        <v>25</v>
      </c>
      <c r="E508" s="53" t="s">
        <v>637</v>
      </c>
      <c r="F508" s="269"/>
      <c r="G508" s="228">
        <f>G509+G510</f>
        <v>0</v>
      </c>
      <c r="H508" s="228">
        <f>H509+H510</f>
        <v>10000</v>
      </c>
      <c r="I508" s="228">
        <f>I509+I510</f>
        <v>13000</v>
      </c>
    </row>
    <row r="509" spans="1:9" s="128" customFormat="1" ht="33" hidden="1">
      <c r="A509" s="347" t="s">
        <v>422</v>
      </c>
      <c r="B509" s="124">
        <v>905</v>
      </c>
      <c r="C509" s="112" t="s">
        <v>27</v>
      </c>
      <c r="D509" s="112" t="s">
        <v>25</v>
      </c>
      <c r="E509" s="53" t="s">
        <v>637</v>
      </c>
      <c r="F509" s="269">
        <v>610</v>
      </c>
      <c r="G509" s="228"/>
      <c r="H509" s="228">
        <f>5000+5000</f>
        <v>10000</v>
      </c>
      <c r="I509" s="228">
        <f>6000+4500</f>
        <v>10500</v>
      </c>
    </row>
    <row r="510" spans="1:9" s="128" customFormat="1" ht="16.5" hidden="1">
      <c r="A510" s="263" t="s">
        <v>335</v>
      </c>
      <c r="B510" s="124">
        <v>905</v>
      </c>
      <c r="C510" s="112" t="s">
        <v>27</v>
      </c>
      <c r="D510" s="112" t="s">
        <v>25</v>
      </c>
      <c r="E510" s="53" t="s">
        <v>637</v>
      </c>
      <c r="F510" s="269">
        <v>620</v>
      </c>
      <c r="G510" s="228">
        <v>0</v>
      </c>
      <c r="H510" s="228">
        <v>0</v>
      </c>
      <c r="I510" s="228">
        <v>2500</v>
      </c>
    </row>
    <row r="511" spans="1:9" s="128" customFormat="1" ht="17.25" hidden="1">
      <c r="A511" s="344" t="s">
        <v>331</v>
      </c>
      <c r="B511" s="90">
        <v>905</v>
      </c>
      <c r="C511" s="61" t="s">
        <v>27</v>
      </c>
      <c r="D511" s="61" t="s">
        <v>25</v>
      </c>
      <c r="E511" s="457" t="s">
        <v>488</v>
      </c>
      <c r="F511" s="269"/>
      <c r="G511" s="149">
        <f aca="true" t="shared" si="55" ref="G511:I513">G512</f>
        <v>0</v>
      </c>
      <c r="H511" s="149">
        <f t="shared" si="55"/>
        <v>3000</v>
      </c>
      <c r="I511" s="149">
        <f t="shared" si="55"/>
        <v>3000</v>
      </c>
    </row>
    <row r="512" spans="1:9" s="128" customFormat="1" ht="50.25" hidden="1">
      <c r="A512" s="310" t="s">
        <v>349</v>
      </c>
      <c r="B512" s="111">
        <v>905</v>
      </c>
      <c r="C512" s="112" t="s">
        <v>27</v>
      </c>
      <c r="D512" s="112" t="s">
        <v>25</v>
      </c>
      <c r="E512" s="53" t="s">
        <v>677</v>
      </c>
      <c r="F512" s="269"/>
      <c r="G512" s="228">
        <f t="shared" si="55"/>
        <v>0</v>
      </c>
      <c r="H512" s="228">
        <f t="shared" si="55"/>
        <v>3000</v>
      </c>
      <c r="I512" s="228">
        <f t="shared" si="55"/>
        <v>3000</v>
      </c>
    </row>
    <row r="513" spans="1:9" s="128" customFormat="1" ht="30" customHeight="1" hidden="1">
      <c r="A513" s="102" t="s">
        <v>676</v>
      </c>
      <c r="B513" s="111">
        <v>905</v>
      </c>
      <c r="C513" s="112" t="s">
        <v>27</v>
      </c>
      <c r="D513" s="112" t="s">
        <v>25</v>
      </c>
      <c r="E513" s="53" t="s">
        <v>678</v>
      </c>
      <c r="F513" s="269"/>
      <c r="G513" s="228">
        <f t="shared" si="55"/>
        <v>0</v>
      </c>
      <c r="H513" s="228">
        <f t="shared" si="55"/>
        <v>3000</v>
      </c>
      <c r="I513" s="228">
        <f t="shared" si="55"/>
        <v>3000</v>
      </c>
    </row>
    <row r="514" spans="1:9" s="128" customFormat="1" ht="33" hidden="1">
      <c r="A514" s="102" t="s">
        <v>350</v>
      </c>
      <c r="B514" s="111">
        <v>905</v>
      </c>
      <c r="C514" s="112" t="s">
        <v>27</v>
      </c>
      <c r="D514" s="112" t="s">
        <v>25</v>
      </c>
      <c r="E514" s="53" t="s">
        <v>678</v>
      </c>
      <c r="F514" s="269">
        <v>610</v>
      </c>
      <c r="G514" s="228"/>
      <c r="H514" s="228">
        <v>3000</v>
      </c>
      <c r="I514" s="228">
        <v>3000</v>
      </c>
    </row>
    <row r="515" spans="1:9" s="128" customFormat="1" ht="17.25" hidden="1">
      <c r="A515" s="105" t="s">
        <v>335</v>
      </c>
      <c r="B515" s="90">
        <v>905</v>
      </c>
      <c r="C515" s="61" t="s">
        <v>27</v>
      </c>
      <c r="D515" s="61" t="s">
        <v>25</v>
      </c>
      <c r="E515" s="458" t="s">
        <v>445</v>
      </c>
      <c r="F515" s="269"/>
      <c r="G515" s="149">
        <f>G516+G520</f>
        <v>0</v>
      </c>
      <c r="H515" s="149">
        <f>H516+H520</f>
        <v>30000</v>
      </c>
      <c r="I515" s="149">
        <f>I516+I520</f>
        <v>10000</v>
      </c>
    </row>
    <row r="516" spans="1:14" s="284" customFormat="1" ht="50.25" hidden="1">
      <c r="A516" s="108" t="s">
        <v>312</v>
      </c>
      <c r="B516" s="90">
        <v>905</v>
      </c>
      <c r="C516" s="61" t="s">
        <v>27</v>
      </c>
      <c r="D516" s="61" t="s">
        <v>25</v>
      </c>
      <c r="E516" s="72" t="s">
        <v>451</v>
      </c>
      <c r="F516" s="295"/>
      <c r="G516" s="149">
        <f aca="true" t="shared" si="56" ref="G516:I518">G517</f>
        <v>0</v>
      </c>
      <c r="H516" s="149">
        <f t="shared" si="56"/>
        <v>0</v>
      </c>
      <c r="I516" s="149">
        <f t="shared" si="56"/>
        <v>10000</v>
      </c>
      <c r="N516" s="128"/>
    </row>
    <row r="517" spans="1:14" s="128" customFormat="1" ht="33" hidden="1">
      <c r="A517" s="314" t="s">
        <v>313</v>
      </c>
      <c r="B517" s="111">
        <v>905</v>
      </c>
      <c r="C517" s="112" t="s">
        <v>27</v>
      </c>
      <c r="D517" s="112" t="s">
        <v>25</v>
      </c>
      <c r="E517" s="53" t="s">
        <v>452</v>
      </c>
      <c r="F517" s="269"/>
      <c r="G517" s="228">
        <f t="shared" si="56"/>
        <v>0</v>
      </c>
      <c r="H517" s="228">
        <f t="shared" si="56"/>
        <v>0</v>
      </c>
      <c r="I517" s="228">
        <f t="shared" si="56"/>
        <v>10000</v>
      </c>
      <c r="N517" s="284"/>
    </row>
    <row r="518" spans="1:9" s="128" customFormat="1" ht="16.5" hidden="1">
      <c r="A518" s="315" t="s">
        <v>679</v>
      </c>
      <c r="B518" s="111">
        <v>905</v>
      </c>
      <c r="C518" s="112" t="s">
        <v>27</v>
      </c>
      <c r="D518" s="112" t="s">
        <v>25</v>
      </c>
      <c r="E518" s="53" t="s">
        <v>681</v>
      </c>
      <c r="F518" s="269"/>
      <c r="G518" s="228">
        <f t="shared" si="56"/>
        <v>0</v>
      </c>
      <c r="H518" s="228">
        <f t="shared" si="56"/>
        <v>0</v>
      </c>
      <c r="I518" s="228">
        <f t="shared" si="56"/>
        <v>10000</v>
      </c>
    </row>
    <row r="519" spans="1:9" s="128" customFormat="1" ht="33" hidden="1">
      <c r="A519" s="315" t="s">
        <v>680</v>
      </c>
      <c r="B519" s="111">
        <v>905</v>
      </c>
      <c r="C519" s="112" t="s">
        <v>27</v>
      </c>
      <c r="D519" s="112" t="s">
        <v>25</v>
      </c>
      <c r="E519" s="53" t="s">
        <v>681</v>
      </c>
      <c r="F519" s="269">
        <v>610</v>
      </c>
      <c r="G519" s="228">
        <v>0</v>
      </c>
      <c r="H519" s="228">
        <v>0</v>
      </c>
      <c r="I519" s="228">
        <v>10000</v>
      </c>
    </row>
    <row r="520" spans="1:14" s="284" customFormat="1" ht="16.5" hidden="1">
      <c r="A520" s="105" t="s">
        <v>335</v>
      </c>
      <c r="B520" s="90">
        <v>905</v>
      </c>
      <c r="C520" s="61" t="s">
        <v>27</v>
      </c>
      <c r="D520" s="61" t="s">
        <v>25</v>
      </c>
      <c r="E520" s="72" t="s">
        <v>446</v>
      </c>
      <c r="F520" s="295"/>
      <c r="G520" s="149">
        <f aca="true" t="shared" si="57" ref="G520:I522">G521</f>
        <v>0</v>
      </c>
      <c r="H520" s="149">
        <f t="shared" si="57"/>
        <v>30000</v>
      </c>
      <c r="I520" s="149">
        <f t="shared" si="57"/>
        <v>0</v>
      </c>
      <c r="N520" s="128"/>
    </row>
    <row r="521" spans="1:14" s="128" customFormat="1" ht="33" hidden="1">
      <c r="A521" s="108" t="s">
        <v>318</v>
      </c>
      <c r="B521" s="111">
        <v>905</v>
      </c>
      <c r="C521" s="112" t="s">
        <v>27</v>
      </c>
      <c r="D521" s="112" t="s">
        <v>25</v>
      </c>
      <c r="E521" s="53" t="s">
        <v>448</v>
      </c>
      <c r="F521" s="269"/>
      <c r="G521" s="228">
        <f t="shared" si="57"/>
        <v>0</v>
      </c>
      <c r="H521" s="228">
        <f t="shared" si="57"/>
        <v>30000</v>
      </c>
      <c r="I521" s="228">
        <f t="shared" si="57"/>
        <v>0</v>
      </c>
      <c r="N521" s="284"/>
    </row>
    <row r="522" spans="1:9" s="128" customFormat="1" ht="16.5" hidden="1">
      <c r="A522" s="105" t="s">
        <v>686</v>
      </c>
      <c r="B522" s="111">
        <v>905</v>
      </c>
      <c r="C522" s="112" t="s">
        <v>27</v>
      </c>
      <c r="D522" s="112" t="s">
        <v>25</v>
      </c>
      <c r="E522" s="53" t="s">
        <v>447</v>
      </c>
      <c r="F522" s="269"/>
      <c r="G522" s="228">
        <f t="shared" si="57"/>
        <v>0</v>
      </c>
      <c r="H522" s="228">
        <f t="shared" si="57"/>
        <v>30000</v>
      </c>
      <c r="I522" s="228">
        <f t="shared" si="57"/>
        <v>0</v>
      </c>
    </row>
    <row r="523" spans="1:9" s="128" customFormat="1" ht="12.75" customHeight="1" hidden="1">
      <c r="A523" s="105" t="s">
        <v>319</v>
      </c>
      <c r="B523" s="111">
        <v>905</v>
      </c>
      <c r="C523" s="112" t="s">
        <v>27</v>
      </c>
      <c r="D523" s="112" t="s">
        <v>25</v>
      </c>
      <c r="E523" s="53" t="s">
        <v>447</v>
      </c>
      <c r="F523" s="269">
        <v>610</v>
      </c>
      <c r="G523" s="228"/>
      <c r="H523" s="228">
        <v>30000</v>
      </c>
      <c r="I523" s="228">
        <v>0</v>
      </c>
    </row>
    <row r="524" spans="1:9" s="128" customFormat="1" ht="17.25" hidden="1">
      <c r="A524" s="105" t="s">
        <v>335</v>
      </c>
      <c r="B524" s="90">
        <v>905</v>
      </c>
      <c r="C524" s="61" t="s">
        <v>27</v>
      </c>
      <c r="D524" s="61" t="s">
        <v>25</v>
      </c>
      <c r="E524" s="457" t="s">
        <v>489</v>
      </c>
      <c r="F524" s="269"/>
      <c r="G524" s="149">
        <f>G525+G529+G530</f>
        <v>250000</v>
      </c>
      <c r="H524" s="149" t="e">
        <f>H525+H529+H530</f>
        <v>#REF!</v>
      </c>
      <c r="I524" s="149" t="e">
        <f>I525+I529+I530</f>
        <v>#REF!</v>
      </c>
    </row>
    <row r="525" spans="1:9" s="128" customFormat="1" ht="33" hidden="1">
      <c r="A525" s="310" t="s">
        <v>393</v>
      </c>
      <c r="B525" s="111">
        <v>905</v>
      </c>
      <c r="C525" s="112" t="s">
        <v>27</v>
      </c>
      <c r="D525" s="112" t="s">
        <v>25</v>
      </c>
      <c r="E525" s="78" t="s">
        <v>689</v>
      </c>
      <c r="F525" s="351"/>
      <c r="G525" s="119">
        <f aca="true" t="shared" si="58" ref="G525:I526">G526</f>
        <v>0</v>
      </c>
      <c r="H525" s="119">
        <f t="shared" si="58"/>
        <v>1036700</v>
      </c>
      <c r="I525" s="119">
        <f t="shared" si="58"/>
        <v>1036700</v>
      </c>
    </row>
    <row r="526" spans="1:9" s="128" customFormat="1" ht="24" customHeight="1" hidden="1">
      <c r="A526" s="325" t="s">
        <v>688</v>
      </c>
      <c r="B526" s="111">
        <v>905</v>
      </c>
      <c r="C526" s="112" t="s">
        <v>27</v>
      </c>
      <c r="D526" s="112" t="s">
        <v>25</v>
      </c>
      <c r="E526" s="78" t="s">
        <v>691</v>
      </c>
      <c r="F526" s="351"/>
      <c r="G526" s="119">
        <f t="shared" si="58"/>
        <v>0</v>
      </c>
      <c r="H526" s="119">
        <f t="shared" si="58"/>
        <v>1036700</v>
      </c>
      <c r="I526" s="119">
        <f t="shared" si="58"/>
        <v>1036700</v>
      </c>
    </row>
    <row r="527" spans="1:9" s="128" customFormat="1" ht="27" customHeight="1" hidden="1">
      <c r="A527" s="325" t="s">
        <v>690</v>
      </c>
      <c r="B527" s="111">
        <v>905</v>
      </c>
      <c r="C527" s="112" t="s">
        <v>27</v>
      </c>
      <c r="D527" s="112" t="s">
        <v>25</v>
      </c>
      <c r="E527" s="78" t="s">
        <v>691</v>
      </c>
      <c r="F527" s="351">
        <v>620</v>
      </c>
      <c r="G527" s="119"/>
      <c r="H527" s="119">
        <f>977700+59000</f>
        <v>1036700</v>
      </c>
      <c r="I527" s="119">
        <f>977700+59000</f>
        <v>1036700</v>
      </c>
    </row>
    <row r="528" spans="1:9" s="128" customFormat="1" ht="21" customHeight="1">
      <c r="A528" s="611" t="s">
        <v>858</v>
      </c>
      <c r="B528" s="94" t="s">
        <v>781</v>
      </c>
      <c r="C528" s="61" t="s">
        <v>27</v>
      </c>
      <c r="D528" s="61" t="s">
        <v>25</v>
      </c>
      <c r="E528" s="72" t="s">
        <v>857</v>
      </c>
      <c r="F528" s="459"/>
      <c r="G528" s="120">
        <f>G529</f>
        <v>250000</v>
      </c>
      <c r="H528" s="119"/>
      <c r="I528" s="119"/>
    </row>
    <row r="529" spans="1:9" s="128" customFormat="1" ht="33.75" customHeight="1">
      <c r="A529" s="263" t="s">
        <v>300</v>
      </c>
      <c r="B529" s="124" t="s">
        <v>781</v>
      </c>
      <c r="C529" s="112" t="s">
        <v>27</v>
      </c>
      <c r="D529" s="112" t="s">
        <v>25</v>
      </c>
      <c r="E529" s="53" t="s">
        <v>857</v>
      </c>
      <c r="F529" s="269">
        <v>240</v>
      </c>
      <c r="G529" s="119">
        <v>250000</v>
      </c>
      <c r="H529" s="119" t="e">
        <f>#REF!</f>
        <v>#REF!</v>
      </c>
      <c r="I529" s="119" t="e">
        <f>#REF!</f>
        <v>#REF!</v>
      </c>
    </row>
    <row r="530" spans="1:9" s="128" customFormat="1" ht="36" customHeight="1" hidden="1">
      <c r="A530" s="310" t="s">
        <v>986</v>
      </c>
      <c r="B530" s="741" t="s">
        <v>781</v>
      </c>
      <c r="C530" s="742" t="s">
        <v>27</v>
      </c>
      <c r="D530" s="742" t="s">
        <v>25</v>
      </c>
      <c r="E530" s="690" t="s">
        <v>995</v>
      </c>
      <c r="F530" s="459"/>
      <c r="G530" s="120">
        <f>G531</f>
        <v>0</v>
      </c>
      <c r="H530" s="119" t="e">
        <f>H531</f>
        <v>#REF!</v>
      </c>
      <c r="I530" s="119" t="e">
        <f>I531</f>
        <v>#REF!</v>
      </c>
    </row>
    <row r="531" spans="1:9" s="128" customFormat="1" ht="37.5" customHeight="1" hidden="1">
      <c r="A531" s="632" t="s">
        <v>1001</v>
      </c>
      <c r="B531" s="755" t="s">
        <v>781</v>
      </c>
      <c r="C531" s="756" t="s">
        <v>27</v>
      </c>
      <c r="D531" s="756" t="s">
        <v>25</v>
      </c>
      <c r="E531" s="691" t="s">
        <v>1000</v>
      </c>
      <c r="F531" s="351"/>
      <c r="G531" s="119">
        <f>G532</f>
        <v>0</v>
      </c>
      <c r="H531" s="119" t="e">
        <f>#REF!</f>
        <v>#REF!</v>
      </c>
      <c r="I531" s="119" t="e">
        <f>#REF!</f>
        <v>#REF!</v>
      </c>
    </row>
    <row r="532" spans="1:9" s="128" customFormat="1" ht="74.25" customHeight="1" hidden="1">
      <c r="A532" s="105" t="s">
        <v>994</v>
      </c>
      <c r="B532" s="755" t="s">
        <v>781</v>
      </c>
      <c r="C532" s="756" t="s">
        <v>27</v>
      </c>
      <c r="D532" s="756" t="s">
        <v>25</v>
      </c>
      <c r="E532" s="691" t="s">
        <v>1000</v>
      </c>
      <c r="F532" s="351"/>
      <c r="G532" s="689">
        <f>G533</f>
        <v>0</v>
      </c>
      <c r="H532" s="119"/>
      <c r="I532" s="119"/>
    </row>
    <row r="533" spans="1:10" s="128" customFormat="1" ht="39" customHeight="1" hidden="1">
      <c r="A533" s="105" t="s">
        <v>300</v>
      </c>
      <c r="B533" s="755" t="s">
        <v>781</v>
      </c>
      <c r="C533" s="756" t="s">
        <v>27</v>
      </c>
      <c r="D533" s="756" t="s">
        <v>25</v>
      </c>
      <c r="E533" s="691" t="s">
        <v>1000</v>
      </c>
      <c r="F533" s="351">
        <v>240</v>
      </c>
      <c r="G533" s="689"/>
      <c r="H533" s="119"/>
      <c r="I533" s="119"/>
      <c r="J533" s="636"/>
    </row>
    <row r="534" spans="1:9" s="128" customFormat="1" ht="0" customHeight="1" hidden="1">
      <c r="A534" s="310" t="s">
        <v>788</v>
      </c>
      <c r="B534" s="741" t="s">
        <v>781</v>
      </c>
      <c r="C534" s="742" t="s">
        <v>27</v>
      </c>
      <c r="D534" s="742" t="s">
        <v>25</v>
      </c>
      <c r="E534" s="690" t="s">
        <v>830</v>
      </c>
      <c r="F534" s="459"/>
      <c r="G534" s="696">
        <f>G535</f>
        <v>0</v>
      </c>
      <c r="H534" s="119"/>
      <c r="I534" s="119"/>
    </row>
    <row r="535" spans="1:9" s="128" customFormat="1" ht="51" customHeight="1" hidden="1">
      <c r="A535" s="764" t="s">
        <v>974</v>
      </c>
      <c r="B535" s="755" t="s">
        <v>781</v>
      </c>
      <c r="C535" s="756" t="s">
        <v>27</v>
      </c>
      <c r="D535" s="756" t="s">
        <v>25</v>
      </c>
      <c r="E535" s="691" t="s">
        <v>993</v>
      </c>
      <c r="F535" s="351"/>
      <c r="G535" s="119">
        <f>G536</f>
        <v>0</v>
      </c>
      <c r="H535" s="119"/>
      <c r="I535" s="119"/>
    </row>
    <row r="536" spans="1:10" s="128" customFormat="1" ht="33" customHeight="1" hidden="1">
      <c r="A536" s="105" t="s">
        <v>300</v>
      </c>
      <c r="B536" s="755" t="s">
        <v>781</v>
      </c>
      <c r="C536" s="756" t="s">
        <v>27</v>
      </c>
      <c r="D536" s="756" t="s">
        <v>25</v>
      </c>
      <c r="E536" s="691" t="s">
        <v>993</v>
      </c>
      <c r="F536" s="351">
        <v>240</v>
      </c>
      <c r="G536" s="689"/>
      <c r="H536" s="119"/>
      <c r="I536" s="119"/>
      <c r="J536" s="636"/>
    </row>
    <row r="537" spans="1:14" ht="30" customHeight="1">
      <c r="A537" s="45" t="s">
        <v>175</v>
      </c>
      <c r="B537" s="98" t="s">
        <v>781</v>
      </c>
      <c r="C537" s="47" t="s">
        <v>27</v>
      </c>
      <c r="D537" s="47" t="s">
        <v>28</v>
      </c>
      <c r="E537" s="72"/>
      <c r="F537" s="47"/>
      <c r="G537" s="149">
        <f>G538+G548</f>
        <v>3770210</v>
      </c>
      <c r="H537" s="149">
        <f>H538+H548</f>
        <v>11617100</v>
      </c>
      <c r="I537" s="149">
        <f>I538+I548</f>
        <v>12077100</v>
      </c>
      <c r="N537" s="128"/>
    </row>
    <row r="538" spans="1:14" s="128" customFormat="1" ht="17.25" customHeight="1" hidden="1">
      <c r="A538" s="45"/>
      <c r="B538" s="92" t="s">
        <v>781</v>
      </c>
      <c r="C538" s="46" t="s">
        <v>27</v>
      </c>
      <c r="D538" s="46" t="s">
        <v>28</v>
      </c>
      <c r="E538" s="453" t="s">
        <v>484</v>
      </c>
      <c r="F538" s="271"/>
      <c r="G538" s="120">
        <f>G539+G543</f>
        <v>0</v>
      </c>
      <c r="H538" s="120">
        <f>H539+H543</f>
        <v>106000</v>
      </c>
      <c r="I538" s="120">
        <f>I539+I543</f>
        <v>566000</v>
      </c>
      <c r="N538"/>
    </row>
    <row r="539" spans="1:14" s="284" customFormat="1" ht="22.5" customHeight="1" hidden="1">
      <c r="A539" s="153"/>
      <c r="B539" s="95" t="s">
        <v>781</v>
      </c>
      <c r="C539" s="46" t="s">
        <v>27</v>
      </c>
      <c r="D539" s="46" t="s">
        <v>28</v>
      </c>
      <c r="E539" s="454" t="s">
        <v>495</v>
      </c>
      <c r="F539" s="295"/>
      <c r="G539" s="149">
        <f>G541</f>
        <v>0</v>
      </c>
      <c r="H539" s="149">
        <f>H541</f>
        <v>98000</v>
      </c>
      <c r="I539" s="149">
        <f>I541</f>
        <v>507000</v>
      </c>
      <c r="N539" s="128"/>
    </row>
    <row r="540" spans="1:9" s="284" customFormat="1" ht="19.5" customHeight="1" hidden="1">
      <c r="A540" s="108"/>
      <c r="B540" s="96" t="s">
        <v>781</v>
      </c>
      <c r="C540" s="42" t="s">
        <v>27</v>
      </c>
      <c r="D540" s="42" t="s">
        <v>28</v>
      </c>
      <c r="E540" s="455" t="s">
        <v>536</v>
      </c>
      <c r="F540" s="295"/>
      <c r="G540" s="228">
        <f aca="true" t="shared" si="59" ref="G540:I541">G541</f>
        <v>0</v>
      </c>
      <c r="H540" s="228">
        <f t="shared" si="59"/>
        <v>98000</v>
      </c>
      <c r="I540" s="228">
        <f t="shared" si="59"/>
        <v>507000</v>
      </c>
    </row>
    <row r="541" spans="1:14" s="128" customFormat="1" ht="21" customHeight="1" hidden="1">
      <c r="A541" s="55"/>
      <c r="B541" s="96" t="s">
        <v>781</v>
      </c>
      <c r="C541" s="42" t="s">
        <v>27</v>
      </c>
      <c r="D541" s="42" t="s">
        <v>28</v>
      </c>
      <c r="E541" s="455" t="s">
        <v>538</v>
      </c>
      <c r="F541" s="269"/>
      <c r="G541" s="228">
        <f t="shared" si="59"/>
        <v>0</v>
      </c>
      <c r="H541" s="228">
        <f t="shared" si="59"/>
        <v>98000</v>
      </c>
      <c r="I541" s="228">
        <f t="shared" si="59"/>
        <v>507000</v>
      </c>
      <c r="N541" s="284"/>
    </row>
    <row r="542" spans="1:9" s="128" customFormat="1" ht="16.5" hidden="1">
      <c r="A542" s="105"/>
      <c r="B542" s="96" t="s">
        <v>781</v>
      </c>
      <c r="C542" s="42" t="s">
        <v>27</v>
      </c>
      <c r="D542" s="42" t="s">
        <v>28</v>
      </c>
      <c r="E542" s="455" t="s">
        <v>538</v>
      </c>
      <c r="F542" s="269">
        <v>240</v>
      </c>
      <c r="G542" s="228"/>
      <c r="H542" s="228">
        <v>98000</v>
      </c>
      <c r="I542" s="228">
        <v>507000</v>
      </c>
    </row>
    <row r="543" spans="1:14" s="284" customFormat="1" ht="16.5" hidden="1">
      <c r="A543" s="105"/>
      <c r="B543" s="92" t="s">
        <v>781</v>
      </c>
      <c r="C543" s="46" t="s">
        <v>27</v>
      </c>
      <c r="D543" s="46" t="s">
        <v>28</v>
      </c>
      <c r="E543" s="454" t="s">
        <v>496</v>
      </c>
      <c r="F543" s="295"/>
      <c r="G543" s="149">
        <f aca="true" t="shared" si="60" ref="G543:I544">G544</f>
        <v>0</v>
      </c>
      <c r="H543" s="149">
        <f t="shared" si="60"/>
        <v>8000</v>
      </c>
      <c r="I543" s="149">
        <f t="shared" si="60"/>
        <v>59000</v>
      </c>
      <c r="N543" s="128"/>
    </row>
    <row r="544" spans="1:9" s="284" customFormat="1" ht="16.5" hidden="1">
      <c r="A544" s="108"/>
      <c r="B544" s="93" t="s">
        <v>781</v>
      </c>
      <c r="C544" s="42" t="s">
        <v>27</v>
      </c>
      <c r="D544" s="42" t="s">
        <v>28</v>
      </c>
      <c r="E544" s="455" t="s">
        <v>540</v>
      </c>
      <c r="F544" s="295"/>
      <c r="G544" s="228">
        <f t="shared" si="60"/>
        <v>0</v>
      </c>
      <c r="H544" s="228">
        <f t="shared" si="60"/>
        <v>8000</v>
      </c>
      <c r="I544" s="228">
        <f t="shared" si="60"/>
        <v>59000</v>
      </c>
    </row>
    <row r="545" spans="1:9" s="284" customFormat="1" ht="16.5" hidden="1">
      <c r="A545" s="105"/>
      <c r="B545" s="93" t="s">
        <v>781</v>
      </c>
      <c r="C545" s="42" t="s">
        <v>27</v>
      </c>
      <c r="D545" s="42" t="s">
        <v>28</v>
      </c>
      <c r="E545" s="455" t="s">
        <v>541</v>
      </c>
      <c r="F545" s="295"/>
      <c r="G545" s="228">
        <f>G546+G547</f>
        <v>0</v>
      </c>
      <c r="H545" s="228">
        <f>H546+H547</f>
        <v>8000</v>
      </c>
      <c r="I545" s="228">
        <f>I546+I547</f>
        <v>59000</v>
      </c>
    </row>
    <row r="546" spans="1:9" s="284" customFormat="1" ht="16.5" hidden="1">
      <c r="A546" s="105"/>
      <c r="B546" s="93" t="s">
        <v>781</v>
      </c>
      <c r="C546" s="42" t="s">
        <v>27</v>
      </c>
      <c r="D546" s="42" t="s">
        <v>28</v>
      </c>
      <c r="E546" s="455" t="s">
        <v>541</v>
      </c>
      <c r="F546" s="269">
        <v>240</v>
      </c>
      <c r="G546" s="228">
        <v>0</v>
      </c>
      <c r="H546" s="228">
        <v>0</v>
      </c>
      <c r="I546" s="228">
        <v>38000</v>
      </c>
    </row>
    <row r="547" spans="1:9" s="284" customFormat="1" ht="16.5" hidden="1">
      <c r="A547" s="105"/>
      <c r="B547" s="93" t="s">
        <v>781</v>
      </c>
      <c r="C547" s="42" t="s">
        <v>27</v>
      </c>
      <c r="D547" s="42" t="s">
        <v>28</v>
      </c>
      <c r="E547" s="455" t="s">
        <v>541</v>
      </c>
      <c r="F547" s="269">
        <v>630</v>
      </c>
      <c r="G547" s="228"/>
      <c r="H547" s="228">
        <v>8000</v>
      </c>
      <c r="I547" s="228">
        <v>21000</v>
      </c>
    </row>
    <row r="548" spans="1:14" s="128" customFormat="1" ht="21" customHeight="1">
      <c r="A548" s="346" t="s">
        <v>947</v>
      </c>
      <c r="B548" s="95" t="s">
        <v>781</v>
      </c>
      <c r="C548" s="61" t="s">
        <v>27</v>
      </c>
      <c r="D548" s="61" t="s">
        <v>28</v>
      </c>
      <c r="E548" s="458" t="s">
        <v>812</v>
      </c>
      <c r="F548" s="269"/>
      <c r="G548" s="149">
        <f aca="true" t="shared" si="61" ref="G548:I549">G549</f>
        <v>3770210</v>
      </c>
      <c r="H548" s="149">
        <f t="shared" si="61"/>
        <v>11511100</v>
      </c>
      <c r="I548" s="149">
        <f t="shared" si="61"/>
        <v>11511100</v>
      </c>
      <c r="N548" s="284"/>
    </row>
    <row r="549" spans="1:14" s="284" customFormat="1" ht="33" customHeight="1">
      <c r="A549" s="324" t="s">
        <v>788</v>
      </c>
      <c r="B549" s="94" t="s">
        <v>781</v>
      </c>
      <c r="C549" s="61" t="s">
        <v>27</v>
      </c>
      <c r="D549" s="61" t="s">
        <v>28</v>
      </c>
      <c r="E549" s="72" t="s">
        <v>830</v>
      </c>
      <c r="F549" s="295"/>
      <c r="G549" s="149">
        <f t="shared" si="61"/>
        <v>3770210</v>
      </c>
      <c r="H549" s="149">
        <f t="shared" si="61"/>
        <v>11511100</v>
      </c>
      <c r="I549" s="149">
        <f t="shared" si="61"/>
        <v>11511100</v>
      </c>
      <c r="N549" s="128"/>
    </row>
    <row r="550" spans="1:14" s="285" customFormat="1" ht="38.25" customHeight="1">
      <c r="A550" s="399" t="s">
        <v>863</v>
      </c>
      <c r="B550" s="94" t="s">
        <v>781</v>
      </c>
      <c r="C550" s="46" t="s">
        <v>27</v>
      </c>
      <c r="D550" s="46" t="s">
        <v>28</v>
      </c>
      <c r="E550" s="72" t="s">
        <v>861</v>
      </c>
      <c r="F550" s="295"/>
      <c r="G550" s="149">
        <f>G551+G555</f>
        <v>3770210</v>
      </c>
      <c r="H550" s="228">
        <f>H551+H555</f>
        <v>11511100</v>
      </c>
      <c r="I550" s="228">
        <f>I551+I555</f>
        <v>11511100</v>
      </c>
      <c r="N550" s="284"/>
    </row>
    <row r="551" spans="1:9" s="285" customFormat="1" ht="18" customHeight="1" hidden="1">
      <c r="A551" s="481" t="s">
        <v>639</v>
      </c>
      <c r="B551" s="124" t="s">
        <v>781</v>
      </c>
      <c r="C551" s="42" t="s">
        <v>27</v>
      </c>
      <c r="D551" s="42" t="s">
        <v>28</v>
      </c>
      <c r="E551" s="53" t="s">
        <v>640</v>
      </c>
      <c r="F551" s="269"/>
      <c r="G551" s="228">
        <f>G552+G553+G554</f>
        <v>0</v>
      </c>
      <c r="H551" s="228">
        <f>H552+H553+H554</f>
        <v>2880200</v>
      </c>
      <c r="I551" s="228">
        <f>I552+I553+I554</f>
        <v>2880200</v>
      </c>
    </row>
    <row r="552" spans="1:14" s="128" customFormat="1" ht="16.5" hidden="1">
      <c r="A552" s="347" t="s">
        <v>299</v>
      </c>
      <c r="B552" s="124" t="s">
        <v>781</v>
      </c>
      <c r="C552" s="42" t="s">
        <v>27</v>
      </c>
      <c r="D552" s="42" t="s">
        <v>28</v>
      </c>
      <c r="E552" s="53" t="s">
        <v>640</v>
      </c>
      <c r="F552" s="269">
        <v>120</v>
      </c>
      <c r="G552" s="228"/>
      <c r="H552" s="228">
        <f>1796800+542700+15000+160900</f>
        <v>2515400</v>
      </c>
      <c r="I552" s="228">
        <f>1796800+542700+15000+160900</f>
        <v>2515400</v>
      </c>
      <c r="N552" s="285"/>
    </row>
    <row r="553" spans="1:9" s="128" customFormat="1" ht="33" hidden="1">
      <c r="A553" s="263" t="s">
        <v>297</v>
      </c>
      <c r="B553" s="124" t="s">
        <v>781</v>
      </c>
      <c r="C553" s="42" t="s">
        <v>27</v>
      </c>
      <c r="D553" s="42" t="s">
        <v>28</v>
      </c>
      <c r="E553" s="53" t="s">
        <v>640</v>
      </c>
      <c r="F553" s="269">
        <v>240</v>
      </c>
      <c r="G553" s="228"/>
      <c r="H553" s="228">
        <v>343100</v>
      </c>
      <c r="I553" s="228">
        <v>343100</v>
      </c>
    </row>
    <row r="554" spans="1:9" s="128" customFormat="1" ht="21" customHeight="1" hidden="1">
      <c r="A554" s="263" t="s">
        <v>300</v>
      </c>
      <c r="B554" s="124" t="s">
        <v>781</v>
      </c>
      <c r="C554" s="42" t="s">
        <v>27</v>
      </c>
      <c r="D554" s="42" t="s">
        <v>28</v>
      </c>
      <c r="E554" s="53" t="s">
        <v>640</v>
      </c>
      <c r="F554" s="269">
        <v>850</v>
      </c>
      <c r="G554" s="228"/>
      <c r="H554" s="228">
        <v>21700</v>
      </c>
      <c r="I554" s="228">
        <v>21700</v>
      </c>
    </row>
    <row r="555" spans="1:14" s="285" customFormat="1" ht="28.5" customHeight="1">
      <c r="A555" s="105" t="s">
        <v>297</v>
      </c>
      <c r="B555" s="124" t="s">
        <v>781</v>
      </c>
      <c r="C555" s="42" t="s">
        <v>27</v>
      </c>
      <c r="D555" s="42" t="s">
        <v>28</v>
      </c>
      <c r="E555" s="53" t="s">
        <v>833</v>
      </c>
      <c r="F555" s="269"/>
      <c r="G555" s="228">
        <f>G556+G557+G558</f>
        <v>3770210</v>
      </c>
      <c r="H555" s="228">
        <f>H556+H557+H558</f>
        <v>8630900</v>
      </c>
      <c r="I555" s="228">
        <f>I556+I557+I558</f>
        <v>8630900</v>
      </c>
      <c r="N555" s="128"/>
    </row>
    <row r="556" spans="1:14" s="128" customFormat="1" ht="32.25" customHeight="1">
      <c r="A556" s="693" t="s">
        <v>927</v>
      </c>
      <c r="B556" s="111" t="s">
        <v>781</v>
      </c>
      <c r="C556" s="42" t="s">
        <v>27</v>
      </c>
      <c r="D556" s="42" t="s">
        <v>28</v>
      </c>
      <c r="E556" s="53" t="s">
        <v>833</v>
      </c>
      <c r="F556" s="269">
        <v>120</v>
      </c>
      <c r="G556" s="625">
        <v>3465210</v>
      </c>
      <c r="H556" s="228">
        <f>6036100+1822900+540500</f>
        <v>8399500</v>
      </c>
      <c r="I556" s="228">
        <f>6036100+1822900+540500</f>
        <v>8399500</v>
      </c>
      <c r="N556" s="285"/>
    </row>
    <row r="557" spans="1:9" s="128" customFormat="1" ht="39.75" customHeight="1">
      <c r="A557" s="105" t="s">
        <v>300</v>
      </c>
      <c r="B557" s="111" t="s">
        <v>781</v>
      </c>
      <c r="C557" s="42" t="s">
        <v>27</v>
      </c>
      <c r="D557" s="42" t="s">
        <v>28</v>
      </c>
      <c r="E557" s="53" t="s">
        <v>833</v>
      </c>
      <c r="F557" s="269">
        <v>240</v>
      </c>
      <c r="G557" s="625">
        <v>300000</v>
      </c>
      <c r="H557" s="228">
        <v>226400</v>
      </c>
      <c r="I557" s="228">
        <v>226400</v>
      </c>
    </row>
    <row r="558" spans="1:9" s="128" customFormat="1" ht="21.75" customHeight="1">
      <c r="A558" s="105" t="s">
        <v>302</v>
      </c>
      <c r="B558" s="111" t="s">
        <v>781</v>
      </c>
      <c r="C558" s="112" t="s">
        <v>27</v>
      </c>
      <c r="D558" s="112" t="s">
        <v>28</v>
      </c>
      <c r="E558" s="53" t="s">
        <v>833</v>
      </c>
      <c r="F558" s="269">
        <v>850</v>
      </c>
      <c r="G558" s="228">
        <v>5000</v>
      </c>
      <c r="H558" s="228">
        <v>5000</v>
      </c>
      <c r="I558" s="228">
        <v>5000</v>
      </c>
    </row>
    <row r="559" spans="1:14" ht="16.5">
      <c r="A559" s="45" t="s">
        <v>59</v>
      </c>
      <c r="B559" s="92" t="s">
        <v>781</v>
      </c>
      <c r="C559" s="46" t="s">
        <v>32</v>
      </c>
      <c r="D559" s="47"/>
      <c r="E559" s="72"/>
      <c r="F559" s="72"/>
      <c r="G559" s="229">
        <f>G560+G565</f>
        <v>1444700</v>
      </c>
      <c r="H559" s="229" t="e">
        <f>H565</f>
        <v>#REF!</v>
      </c>
      <c r="I559" s="229" t="e">
        <f>I565</f>
        <v>#REF!</v>
      </c>
      <c r="N559" s="128"/>
    </row>
    <row r="560" spans="1:9" ht="16.5">
      <c r="A560" s="45" t="s">
        <v>108</v>
      </c>
      <c r="B560" s="92" t="s">
        <v>781</v>
      </c>
      <c r="C560" s="46" t="s">
        <v>32</v>
      </c>
      <c r="D560" s="47" t="s">
        <v>25</v>
      </c>
      <c r="E560" s="72"/>
      <c r="F560" s="72"/>
      <c r="G560" s="229">
        <f>G561</f>
        <v>1372700</v>
      </c>
      <c r="H560" s="229"/>
      <c r="I560" s="229"/>
    </row>
    <row r="561" spans="1:9" ht="35.25" customHeight="1">
      <c r="A561" s="45" t="s">
        <v>948</v>
      </c>
      <c r="B561" s="92" t="s">
        <v>781</v>
      </c>
      <c r="C561" s="46" t="s">
        <v>32</v>
      </c>
      <c r="D561" s="47" t="s">
        <v>25</v>
      </c>
      <c r="E561" s="72" t="s">
        <v>815</v>
      </c>
      <c r="F561" s="72"/>
      <c r="G561" s="229">
        <f>G562</f>
        <v>1372700</v>
      </c>
      <c r="H561" s="229"/>
      <c r="I561" s="229"/>
    </row>
    <row r="562" spans="1:9" ht="36" customHeight="1">
      <c r="A562" s="108" t="s">
        <v>663</v>
      </c>
      <c r="B562" s="92" t="s">
        <v>781</v>
      </c>
      <c r="C562" s="46" t="s">
        <v>32</v>
      </c>
      <c r="D562" s="47" t="s">
        <v>25</v>
      </c>
      <c r="E562" s="72" t="s">
        <v>837</v>
      </c>
      <c r="F562" s="53"/>
      <c r="G562" s="229">
        <f>G563</f>
        <v>1372700</v>
      </c>
      <c r="H562" s="229"/>
      <c r="I562" s="229"/>
    </row>
    <row r="563" spans="1:9" ht="20.25" customHeight="1">
      <c r="A563" s="108" t="s">
        <v>665</v>
      </c>
      <c r="B563" s="93" t="s">
        <v>781</v>
      </c>
      <c r="C563" s="42" t="s">
        <v>32</v>
      </c>
      <c r="D563" s="43" t="s">
        <v>25</v>
      </c>
      <c r="E563" s="53" t="s">
        <v>834</v>
      </c>
      <c r="F563" s="53"/>
      <c r="G563" s="229">
        <f>G564</f>
        <v>1372700</v>
      </c>
      <c r="H563" s="229"/>
      <c r="I563" s="229"/>
    </row>
    <row r="564" spans="1:9" ht="18.75" customHeight="1">
      <c r="A564" s="105" t="s">
        <v>933</v>
      </c>
      <c r="B564" s="93" t="s">
        <v>781</v>
      </c>
      <c r="C564" s="42" t="s">
        <v>32</v>
      </c>
      <c r="D564" s="43" t="s">
        <v>25</v>
      </c>
      <c r="E564" s="53" t="s">
        <v>834</v>
      </c>
      <c r="F564" s="53">
        <v>310</v>
      </c>
      <c r="G564" s="769">
        <v>1372700</v>
      </c>
      <c r="H564" s="229"/>
      <c r="I564" s="229"/>
    </row>
    <row r="565" spans="1:9" ht="21.75" customHeight="1">
      <c r="A565" s="108" t="s">
        <v>168</v>
      </c>
      <c r="B565" s="648" t="s">
        <v>781</v>
      </c>
      <c r="C565" s="121" t="s">
        <v>32</v>
      </c>
      <c r="D565" s="121" t="s">
        <v>34</v>
      </c>
      <c r="E565" s="121"/>
      <c r="F565" s="121"/>
      <c r="G565" s="123">
        <f aca="true" t="shared" si="62" ref="G565:I568">G566</f>
        <v>72000</v>
      </c>
      <c r="H565" s="149" t="e">
        <f t="shared" si="62"/>
        <v>#REF!</v>
      </c>
      <c r="I565" s="149" t="e">
        <f t="shared" si="62"/>
        <v>#REF!</v>
      </c>
    </row>
    <row r="566" spans="1:14" s="128" customFormat="1" ht="38.25" customHeight="1">
      <c r="A566" s="108" t="s">
        <v>948</v>
      </c>
      <c r="B566" s="648" t="s">
        <v>781</v>
      </c>
      <c r="C566" s="121" t="s">
        <v>32</v>
      </c>
      <c r="D566" s="121" t="s">
        <v>34</v>
      </c>
      <c r="E566" s="716" t="s">
        <v>815</v>
      </c>
      <c r="F566" s="650"/>
      <c r="G566" s="123">
        <f>G567</f>
        <v>72000</v>
      </c>
      <c r="H566" s="149" t="e">
        <f>#REF!</f>
        <v>#REF!</v>
      </c>
      <c r="I566" s="149" t="e">
        <f>#REF!</f>
        <v>#REF!</v>
      </c>
      <c r="N566"/>
    </row>
    <row r="567" spans="1:9" s="128" customFormat="1" ht="32.25" customHeight="1">
      <c r="A567" s="310" t="s">
        <v>663</v>
      </c>
      <c r="B567" s="648" t="s">
        <v>781</v>
      </c>
      <c r="C567" s="121" t="s">
        <v>32</v>
      </c>
      <c r="D567" s="121" t="s">
        <v>34</v>
      </c>
      <c r="E567" s="121" t="s">
        <v>837</v>
      </c>
      <c r="F567" s="717"/>
      <c r="G567" s="123">
        <f>G568+G570+G572</f>
        <v>72000</v>
      </c>
      <c r="H567" s="228">
        <f t="shared" si="62"/>
        <v>95000</v>
      </c>
      <c r="I567" s="228">
        <f t="shared" si="62"/>
        <v>95000</v>
      </c>
    </row>
    <row r="568" spans="1:9" s="128" customFormat="1" ht="58.5" customHeight="1">
      <c r="A568" s="102" t="s">
        <v>895</v>
      </c>
      <c r="B568" s="707" t="s">
        <v>781</v>
      </c>
      <c r="C568" s="623" t="s">
        <v>32</v>
      </c>
      <c r="D568" s="623" t="s">
        <v>34</v>
      </c>
      <c r="E568" s="623" t="s">
        <v>868</v>
      </c>
      <c r="F568" s="650"/>
      <c r="G568" s="625">
        <f t="shared" si="62"/>
        <v>22000</v>
      </c>
      <c r="H568" s="228">
        <f t="shared" si="62"/>
        <v>95000</v>
      </c>
      <c r="I568" s="228">
        <f t="shared" si="62"/>
        <v>95000</v>
      </c>
    </row>
    <row r="569" spans="1:9" s="128" customFormat="1" ht="38.25" customHeight="1">
      <c r="A569" s="102" t="s">
        <v>935</v>
      </c>
      <c r="B569" s="707" t="s">
        <v>781</v>
      </c>
      <c r="C569" s="623" t="s">
        <v>32</v>
      </c>
      <c r="D569" s="623" t="s">
        <v>34</v>
      </c>
      <c r="E569" s="623" t="s">
        <v>868</v>
      </c>
      <c r="F569" s="650">
        <v>110</v>
      </c>
      <c r="G569" s="625">
        <v>22000</v>
      </c>
      <c r="H569" s="228">
        <v>95000</v>
      </c>
      <c r="I569" s="228">
        <v>95000</v>
      </c>
    </row>
    <row r="570" spans="1:9" s="128" customFormat="1" ht="34.5" customHeight="1" hidden="1">
      <c r="A570" s="456" t="s">
        <v>887</v>
      </c>
      <c r="B570" s="708" t="s">
        <v>781</v>
      </c>
      <c r="C570" s="623" t="s">
        <v>32</v>
      </c>
      <c r="D570" s="623" t="s">
        <v>34</v>
      </c>
      <c r="E570" s="623" t="s">
        <v>929</v>
      </c>
      <c r="F570" s="650"/>
      <c r="G570" s="625">
        <f>G571</f>
        <v>0</v>
      </c>
      <c r="H570" s="228"/>
      <c r="I570" s="228"/>
    </row>
    <row r="571" spans="1:9" s="128" customFormat="1" ht="22.5" customHeight="1" hidden="1">
      <c r="A571" s="456" t="s">
        <v>321</v>
      </c>
      <c r="B571" s="708" t="s">
        <v>781</v>
      </c>
      <c r="C571" s="623" t="s">
        <v>32</v>
      </c>
      <c r="D571" s="623" t="s">
        <v>34</v>
      </c>
      <c r="E571" s="623" t="s">
        <v>929</v>
      </c>
      <c r="F571" s="650">
        <v>310</v>
      </c>
      <c r="G571" s="625"/>
      <c r="H571" s="228"/>
      <c r="I571" s="228"/>
    </row>
    <row r="572" spans="1:9" s="128" customFormat="1" ht="26.25" customHeight="1">
      <c r="A572" s="456" t="s">
        <v>325</v>
      </c>
      <c r="B572" s="707" t="s">
        <v>781</v>
      </c>
      <c r="C572" s="623" t="s">
        <v>32</v>
      </c>
      <c r="D572" s="623" t="s">
        <v>34</v>
      </c>
      <c r="E572" s="623" t="s">
        <v>835</v>
      </c>
      <c r="F572" s="650"/>
      <c r="G572" s="625">
        <f>G573</f>
        <v>50000</v>
      </c>
      <c r="H572" s="228"/>
      <c r="I572" s="228"/>
    </row>
    <row r="573" spans="1:9" s="128" customFormat="1" ht="33" customHeight="1">
      <c r="A573" s="456" t="s">
        <v>934</v>
      </c>
      <c r="B573" s="707" t="s">
        <v>781</v>
      </c>
      <c r="C573" s="623" t="s">
        <v>32</v>
      </c>
      <c r="D573" s="623" t="s">
        <v>34</v>
      </c>
      <c r="E573" s="623" t="s">
        <v>835</v>
      </c>
      <c r="F573" s="650">
        <v>320</v>
      </c>
      <c r="G573" s="625">
        <v>50000</v>
      </c>
      <c r="H573" s="228"/>
      <c r="I573" s="228"/>
    </row>
    <row r="574" spans="1:14" ht="20.25" customHeight="1">
      <c r="A574" s="107" t="s">
        <v>45</v>
      </c>
      <c r="B574" s="92" t="s">
        <v>781</v>
      </c>
      <c r="C574" s="47" t="s">
        <v>33</v>
      </c>
      <c r="D574" s="47"/>
      <c r="E574" s="47"/>
      <c r="F574" s="72"/>
      <c r="G574" s="149">
        <f>G575</f>
        <v>200000</v>
      </c>
      <c r="H574" s="149">
        <f>H575</f>
        <v>130000</v>
      </c>
      <c r="I574" s="149">
        <f>I575</f>
        <v>130000</v>
      </c>
      <c r="N574" s="128"/>
    </row>
    <row r="575" spans="1:9" ht="18.75" customHeight="1">
      <c r="A575" s="108" t="s">
        <v>180</v>
      </c>
      <c r="B575" s="109" t="s">
        <v>781</v>
      </c>
      <c r="C575" s="47" t="s">
        <v>33</v>
      </c>
      <c r="D575" s="46" t="s">
        <v>25</v>
      </c>
      <c r="E575" s="47"/>
      <c r="F575" s="72"/>
      <c r="G575" s="73">
        <f>G576+G583</f>
        <v>200000</v>
      </c>
      <c r="H575" s="73">
        <f>H576+H583</f>
        <v>130000</v>
      </c>
      <c r="I575" s="73">
        <f>I576+I583</f>
        <v>130000</v>
      </c>
    </row>
    <row r="576" spans="1:14" s="284" customFormat="1" ht="36.75" customHeight="1">
      <c r="A576" s="108" t="s">
        <v>949</v>
      </c>
      <c r="B576" s="109" t="s">
        <v>781</v>
      </c>
      <c r="C576" s="47" t="s">
        <v>33</v>
      </c>
      <c r="D576" s="46" t="s">
        <v>25</v>
      </c>
      <c r="E576" s="289" t="s">
        <v>813</v>
      </c>
      <c r="F576" s="295"/>
      <c r="G576" s="149">
        <f>G577+G580</f>
        <v>200000</v>
      </c>
      <c r="H576" s="149">
        <f>H577+H580</f>
        <v>130000</v>
      </c>
      <c r="I576" s="149">
        <f>I577+I580</f>
        <v>130000</v>
      </c>
      <c r="N576"/>
    </row>
    <row r="577" spans="1:14" s="128" customFormat="1" ht="21" customHeight="1">
      <c r="A577" s="105" t="s">
        <v>641</v>
      </c>
      <c r="B577" s="300" t="s">
        <v>781</v>
      </c>
      <c r="C577" s="43" t="s">
        <v>33</v>
      </c>
      <c r="D577" s="42" t="s">
        <v>25</v>
      </c>
      <c r="E577" s="43" t="s">
        <v>814</v>
      </c>
      <c r="F577" s="269"/>
      <c r="G577" s="228">
        <f aca="true" t="shared" si="63" ref="G577:I578">G578</f>
        <v>200000</v>
      </c>
      <c r="H577" s="228">
        <f t="shared" si="63"/>
        <v>80000</v>
      </c>
      <c r="I577" s="228">
        <f t="shared" si="63"/>
        <v>80000</v>
      </c>
      <c r="N577" s="284"/>
    </row>
    <row r="578" spans="1:9" s="128" customFormat="1" ht="19.5" customHeight="1">
      <c r="A578" s="105" t="s">
        <v>353</v>
      </c>
      <c r="B578" s="300" t="s">
        <v>781</v>
      </c>
      <c r="C578" s="43" t="s">
        <v>33</v>
      </c>
      <c r="D578" s="42" t="s">
        <v>25</v>
      </c>
      <c r="E578" s="43" t="s">
        <v>836</v>
      </c>
      <c r="F578" s="269"/>
      <c r="G578" s="228">
        <f t="shared" si="63"/>
        <v>200000</v>
      </c>
      <c r="H578" s="228">
        <f t="shared" si="63"/>
        <v>80000</v>
      </c>
      <c r="I578" s="228">
        <f t="shared" si="63"/>
        <v>80000</v>
      </c>
    </row>
    <row r="579" spans="1:9" s="128" customFormat="1" ht="37.5" customHeight="1" thickBot="1">
      <c r="A579" s="105" t="s">
        <v>300</v>
      </c>
      <c r="B579" s="300" t="s">
        <v>781</v>
      </c>
      <c r="C579" s="43" t="s">
        <v>33</v>
      </c>
      <c r="D579" s="42" t="s">
        <v>25</v>
      </c>
      <c r="E579" s="43" t="s">
        <v>836</v>
      </c>
      <c r="F579" s="269">
        <v>240</v>
      </c>
      <c r="G579" s="228">
        <v>200000</v>
      </c>
      <c r="H579" s="228">
        <v>80000</v>
      </c>
      <c r="I579" s="228">
        <v>80000</v>
      </c>
    </row>
    <row r="580" spans="1:9" s="128" customFormat="1" ht="18.75" customHeight="1" hidden="1">
      <c r="A580" s="105" t="s">
        <v>300</v>
      </c>
      <c r="B580" s="300" t="s">
        <v>781</v>
      </c>
      <c r="C580" s="43" t="s">
        <v>33</v>
      </c>
      <c r="D580" s="42" t="s">
        <v>25</v>
      </c>
      <c r="E580" s="43" t="s">
        <v>700</v>
      </c>
      <c r="F580" s="269"/>
      <c r="G580" s="228">
        <f aca="true" t="shared" si="64" ref="G580:I581">G581</f>
        <v>0</v>
      </c>
      <c r="H580" s="228">
        <f t="shared" si="64"/>
        <v>50000</v>
      </c>
      <c r="I580" s="228">
        <f t="shared" si="64"/>
        <v>50000</v>
      </c>
    </row>
    <row r="581" spans="1:9" s="128" customFormat="1" ht="19.5" customHeight="1" hidden="1">
      <c r="A581" s="105" t="s">
        <v>644</v>
      </c>
      <c r="B581" s="300" t="s">
        <v>781</v>
      </c>
      <c r="C581" s="43" t="s">
        <v>33</v>
      </c>
      <c r="D581" s="42" t="s">
        <v>25</v>
      </c>
      <c r="E581" s="43" t="s">
        <v>701</v>
      </c>
      <c r="F581" s="269"/>
      <c r="G581" s="228">
        <f t="shared" si="64"/>
        <v>0</v>
      </c>
      <c r="H581" s="228">
        <f t="shared" si="64"/>
        <v>50000</v>
      </c>
      <c r="I581" s="228">
        <f t="shared" si="64"/>
        <v>50000</v>
      </c>
    </row>
    <row r="582" spans="1:9" s="128" customFormat="1" ht="15" customHeight="1" hidden="1">
      <c r="A582" s="105" t="s">
        <v>353</v>
      </c>
      <c r="B582" s="300" t="s">
        <v>781</v>
      </c>
      <c r="C582" s="43" t="s">
        <v>33</v>
      </c>
      <c r="D582" s="42" t="s">
        <v>25</v>
      </c>
      <c r="E582" s="43" t="s">
        <v>701</v>
      </c>
      <c r="F582" s="269">
        <v>240</v>
      </c>
      <c r="G582" s="228"/>
      <c r="H582" s="228">
        <v>50000</v>
      </c>
      <c r="I582" s="228">
        <v>50000</v>
      </c>
    </row>
    <row r="583" spans="1:9" s="128" customFormat="1" ht="18" hidden="1" thickBot="1">
      <c r="A583" s="105" t="s">
        <v>335</v>
      </c>
      <c r="B583" s="109" t="s">
        <v>781</v>
      </c>
      <c r="C583" s="47" t="s">
        <v>33</v>
      </c>
      <c r="D583" s="46" t="s">
        <v>25</v>
      </c>
      <c r="E583" s="345" t="s">
        <v>445</v>
      </c>
      <c r="F583" s="269"/>
      <c r="G583" s="149">
        <f aca="true" t="shared" si="65" ref="G583:I586">G584</f>
        <v>0</v>
      </c>
      <c r="H583" s="149">
        <f t="shared" si="65"/>
        <v>0</v>
      </c>
      <c r="I583" s="149">
        <f t="shared" si="65"/>
        <v>0</v>
      </c>
    </row>
    <row r="584" spans="1:14" s="284" customFormat="1" ht="51" hidden="1" thickBot="1">
      <c r="A584" s="108" t="s">
        <v>312</v>
      </c>
      <c r="B584" s="109" t="s">
        <v>781</v>
      </c>
      <c r="C584" s="47" t="s">
        <v>33</v>
      </c>
      <c r="D584" s="46" t="s">
        <v>25</v>
      </c>
      <c r="E584" s="47" t="s">
        <v>451</v>
      </c>
      <c r="F584" s="295"/>
      <c r="G584" s="149">
        <f t="shared" si="65"/>
        <v>0</v>
      </c>
      <c r="H584" s="149">
        <f t="shared" si="65"/>
        <v>0</v>
      </c>
      <c r="I584" s="149">
        <f t="shared" si="65"/>
        <v>0</v>
      </c>
      <c r="N584" s="128"/>
    </row>
    <row r="585" spans="1:14" s="128" customFormat="1" ht="33.75" hidden="1" thickBot="1">
      <c r="A585" s="314" t="s">
        <v>313</v>
      </c>
      <c r="B585" s="300" t="s">
        <v>781</v>
      </c>
      <c r="C585" s="43" t="s">
        <v>33</v>
      </c>
      <c r="D585" s="42" t="s">
        <v>25</v>
      </c>
      <c r="E585" s="43" t="s">
        <v>452</v>
      </c>
      <c r="F585" s="269"/>
      <c r="G585" s="228">
        <f t="shared" si="65"/>
        <v>0</v>
      </c>
      <c r="H585" s="228">
        <f t="shared" si="65"/>
        <v>0</v>
      </c>
      <c r="I585" s="228">
        <f t="shared" si="65"/>
        <v>0</v>
      </c>
      <c r="N585" s="284"/>
    </row>
    <row r="586" spans="1:9" s="128" customFormat="1" ht="17.25" hidden="1" thickBot="1">
      <c r="A586" s="315" t="s">
        <v>679</v>
      </c>
      <c r="B586" s="300" t="s">
        <v>781</v>
      </c>
      <c r="C586" s="43" t="s">
        <v>33</v>
      </c>
      <c r="D586" s="42" t="s">
        <v>25</v>
      </c>
      <c r="E586" s="43" t="s">
        <v>681</v>
      </c>
      <c r="F586" s="269"/>
      <c r="G586" s="228">
        <f t="shared" si="65"/>
        <v>0</v>
      </c>
      <c r="H586" s="228">
        <f t="shared" si="65"/>
        <v>0</v>
      </c>
      <c r="I586" s="228">
        <f t="shared" si="65"/>
        <v>0</v>
      </c>
    </row>
    <row r="587" spans="1:9" s="128" customFormat="1" ht="33.75" hidden="1" thickBot="1">
      <c r="A587" s="315" t="s">
        <v>680</v>
      </c>
      <c r="B587" s="300" t="s">
        <v>781</v>
      </c>
      <c r="C587" s="43" t="s">
        <v>33</v>
      </c>
      <c r="D587" s="42" t="s">
        <v>25</v>
      </c>
      <c r="E587" s="43" t="s">
        <v>681</v>
      </c>
      <c r="F587" s="269">
        <v>240</v>
      </c>
      <c r="G587" s="228"/>
      <c r="H587" s="228"/>
      <c r="I587" s="228"/>
    </row>
    <row r="588" spans="1:14" ht="33.75" hidden="1" thickBot="1">
      <c r="A588" s="105" t="s">
        <v>300</v>
      </c>
      <c r="B588" s="106" t="s">
        <v>781</v>
      </c>
      <c r="C588" s="43" t="s">
        <v>33</v>
      </c>
      <c r="D588" s="42" t="s">
        <v>25</v>
      </c>
      <c r="E588" s="53" t="s">
        <v>320</v>
      </c>
      <c r="F588" s="53"/>
      <c r="G588" s="68">
        <f aca="true" t="shared" si="66" ref="G588:I589">G589</f>
        <v>0</v>
      </c>
      <c r="H588" s="68">
        <f t="shared" si="66"/>
        <v>0</v>
      </c>
      <c r="I588" s="68">
        <f t="shared" si="66"/>
        <v>0</v>
      </c>
      <c r="N588" s="128"/>
    </row>
    <row r="589" spans="1:9" ht="33.75" hidden="1" thickBot="1">
      <c r="A589" s="49" t="s">
        <v>376</v>
      </c>
      <c r="B589" s="106" t="s">
        <v>781</v>
      </c>
      <c r="C589" s="43" t="s">
        <v>33</v>
      </c>
      <c r="D589" s="42" t="s">
        <v>25</v>
      </c>
      <c r="E589" s="53" t="s">
        <v>378</v>
      </c>
      <c r="F589" s="53"/>
      <c r="G589" s="63">
        <f t="shared" si="66"/>
        <v>0</v>
      </c>
      <c r="H589" s="63">
        <f t="shared" si="66"/>
        <v>0</v>
      </c>
      <c r="I589" s="63">
        <f t="shared" si="66"/>
        <v>0</v>
      </c>
    </row>
    <row r="590" spans="1:9" ht="17.25" hidden="1" thickBot="1">
      <c r="A590" s="67" t="s">
        <v>377</v>
      </c>
      <c r="B590" s="106" t="s">
        <v>781</v>
      </c>
      <c r="C590" s="43" t="s">
        <v>33</v>
      </c>
      <c r="D590" s="42" t="s">
        <v>25</v>
      </c>
      <c r="E590" s="53" t="s">
        <v>378</v>
      </c>
      <c r="F590" s="53" t="s">
        <v>301</v>
      </c>
      <c r="G590" s="68">
        <f>9000-9000</f>
        <v>0</v>
      </c>
      <c r="H590" s="68">
        <f>9000-9000</f>
        <v>0</v>
      </c>
      <c r="I590" s="68">
        <f>9000-9000</f>
        <v>0</v>
      </c>
    </row>
    <row r="591" spans="1:9" ht="0.75" customHeight="1" hidden="1" thickBot="1">
      <c r="A591" s="219" t="s">
        <v>300</v>
      </c>
      <c r="B591" s="114" t="s">
        <v>781</v>
      </c>
      <c r="C591" s="115"/>
      <c r="D591" s="88"/>
      <c r="E591" s="88"/>
      <c r="F591" s="88"/>
      <c r="G591" s="89">
        <f>G592+G604+G611+G629+G639</f>
        <v>0</v>
      </c>
      <c r="H591" s="89">
        <f>H592+H604+H611+H629+H639</f>
        <v>11250000</v>
      </c>
      <c r="I591" s="89">
        <f>I592+I604+I611+I629+I639</f>
        <v>10494000</v>
      </c>
    </row>
    <row r="592" spans="1:14" s="9" customFormat="1" ht="33.75" hidden="1" thickBot="1">
      <c r="A592" s="113" t="s">
        <v>407</v>
      </c>
      <c r="B592" s="90" t="s">
        <v>781</v>
      </c>
      <c r="C592" s="62" t="s">
        <v>25</v>
      </c>
      <c r="D592" s="116"/>
      <c r="E592" s="116"/>
      <c r="F592" s="116"/>
      <c r="G592" s="120">
        <f>G593</f>
        <v>0</v>
      </c>
      <c r="H592" s="120">
        <f>H593</f>
        <v>5690200</v>
      </c>
      <c r="I592" s="120">
        <f>I593</f>
        <v>5690200</v>
      </c>
      <c r="N592"/>
    </row>
    <row r="593" spans="1:14" ht="17.25" hidden="1" thickBot="1">
      <c r="A593" s="60" t="s">
        <v>117</v>
      </c>
      <c r="B593" s="90" t="s">
        <v>781</v>
      </c>
      <c r="C593" s="46" t="s">
        <v>25</v>
      </c>
      <c r="D593" s="46" t="s">
        <v>35</v>
      </c>
      <c r="E593" s="47"/>
      <c r="F593" s="47"/>
      <c r="G593" s="73">
        <f>G594+G601</f>
        <v>0</v>
      </c>
      <c r="H593" s="73">
        <f>H594+H601</f>
        <v>5690200</v>
      </c>
      <c r="I593" s="73">
        <f>I594+I601</f>
        <v>5690200</v>
      </c>
      <c r="N593" s="9"/>
    </row>
    <row r="594" spans="1:14" s="128" customFormat="1" ht="51" customHeight="1" hidden="1">
      <c r="A594" s="45" t="s">
        <v>118</v>
      </c>
      <c r="B594" s="95" t="s">
        <v>781</v>
      </c>
      <c r="C594" s="46" t="s">
        <v>25</v>
      </c>
      <c r="D594" s="46" t="s">
        <v>35</v>
      </c>
      <c r="E594" s="289" t="s">
        <v>457</v>
      </c>
      <c r="F594" s="269"/>
      <c r="G594" s="149">
        <f aca="true" t="shared" si="67" ref="G594:I596">G595</f>
        <v>0</v>
      </c>
      <c r="H594" s="149">
        <f t="shared" si="67"/>
        <v>5417500</v>
      </c>
      <c r="I594" s="149">
        <f t="shared" si="67"/>
        <v>5417500</v>
      </c>
      <c r="N594"/>
    </row>
    <row r="595" spans="1:14" s="284" customFormat="1" ht="18" customHeight="1" hidden="1">
      <c r="A595" s="108" t="s">
        <v>364</v>
      </c>
      <c r="B595" s="95" t="s">
        <v>781</v>
      </c>
      <c r="C595" s="46" t="s">
        <v>25</v>
      </c>
      <c r="D595" s="46" t="s">
        <v>35</v>
      </c>
      <c r="E595" s="47" t="s">
        <v>552</v>
      </c>
      <c r="F595" s="295"/>
      <c r="G595" s="149">
        <f t="shared" si="67"/>
        <v>0</v>
      </c>
      <c r="H595" s="149">
        <f t="shared" si="67"/>
        <v>5417500</v>
      </c>
      <c r="I595" s="149">
        <f t="shared" si="67"/>
        <v>5417500</v>
      </c>
      <c r="N595" s="128"/>
    </row>
    <row r="596" spans="1:14" s="128" customFormat="1" ht="18" customHeight="1" hidden="1">
      <c r="A596" s="329" t="s">
        <v>551</v>
      </c>
      <c r="B596" s="111" t="s">
        <v>781</v>
      </c>
      <c r="C596" s="42" t="s">
        <v>25</v>
      </c>
      <c r="D596" s="42" t="s">
        <v>35</v>
      </c>
      <c r="E596" s="43" t="s">
        <v>553</v>
      </c>
      <c r="F596" s="269"/>
      <c r="G596" s="228">
        <f t="shared" si="67"/>
        <v>0</v>
      </c>
      <c r="H596" s="228">
        <f t="shared" si="67"/>
        <v>5417500</v>
      </c>
      <c r="I596" s="228">
        <f t="shared" si="67"/>
        <v>5417500</v>
      </c>
      <c r="N596" s="284"/>
    </row>
    <row r="597" spans="1:9" s="128" customFormat="1" ht="18" customHeight="1" hidden="1">
      <c r="A597" s="317" t="s">
        <v>374</v>
      </c>
      <c r="B597" s="111" t="s">
        <v>781</v>
      </c>
      <c r="C597" s="42" t="s">
        <v>25</v>
      </c>
      <c r="D597" s="42" t="s">
        <v>35</v>
      </c>
      <c r="E597" s="43" t="s">
        <v>554</v>
      </c>
      <c r="F597" s="269"/>
      <c r="G597" s="228">
        <f>G598+G599+G600</f>
        <v>0</v>
      </c>
      <c r="H597" s="228">
        <f>H598+H599+H600</f>
        <v>5417500</v>
      </c>
      <c r="I597" s="228">
        <f>I598+I599+I600</f>
        <v>5417500</v>
      </c>
    </row>
    <row r="598" spans="1:9" s="128" customFormat="1" ht="17.25" hidden="1" thickBot="1">
      <c r="A598" s="317" t="s">
        <v>299</v>
      </c>
      <c r="B598" s="111" t="s">
        <v>781</v>
      </c>
      <c r="C598" s="42" t="s">
        <v>25</v>
      </c>
      <c r="D598" s="42" t="s">
        <v>35</v>
      </c>
      <c r="E598" s="43" t="s">
        <v>554</v>
      </c>
      <c r="F598" s="269">
        <v>120</v>
      </c>
      <c r="G598" s="228"/>
      <c r="H598" s="228">
        <f>3078000+929600+19500+275600</f>
        <v>4302700</v>
      </c>
      <c r="I598" s="228">
        <f>3078000+929600+19500+275600</f>
        <v>4302700</v>
      </c>
    </row>
    <row r="599" spans="1:9" s="128" customFormat="1" ht="33.75" hidden="1" thickBot="1">
      <c r="A599" s="105" t="s">
        <v>297</v>
      </c>
      <c r="B599" s="111" t="s">
        <v>781</v>
      </c>
      <c r="C599" s="42" t="s">
        <v>25</v>
      </c>
      <c r="D599" s="42" t="s">
        <v>35</v>
      </c>
      <c r="E599" s="43" t="s">
        <v>554</v>
      </c>
      <c r="F599" s="269">
        <v>240</v>
      </c>
      <c r="G599" s="228"/>
      <c r="H599" s="228">
        <v>1094800</v>
      </c>
      <c r="I599" s="228">
        <v>1094800</v>
      </c>
    </row>
    <row r="600" spans="1:9" s="128" customFormat="1" ht="33.75" hidden="1" thickBot="1">
      <c r="A600" s="105" t="s">
        <v>300</v>
      </c>
      <c r="B600" s="111" t="s">
        <v>781</v>
      </c>
      <c r="C600" s="42" t="s">
        <v>25</v>
      </c>
      <c r="D600" s="42" t="s">
        <v>35</v>
      </c>
      <c r="E600" s="43" t="s">
        <v>554</v>
      </c>
      <c r="F600" s="269">
        <v>850</v>
      </c>
      <c r="G600" s="228"/>
      <c r="H600" s="228">
        <v>20000</v>
      </c>
      <c r="I600" s="228">
        <v>20000</v>
      </c>
    </row>
    <row r="601" spans="1:14" s="1" customFormat="1" ht="6" customHeight="1" hidden="1">
      <c r="A601" s="105" t="s">
        <v>302</v>
      </c>
      <c r="B601" s="92" t="s">
        <v>781</v>
      </c>
      <c r="C601" s="46" t="s">
        <v>25</v>
      </c>
      <c r="D601" s="46" t="s">
        <v>35</v>
      </c>
      <c r="E601" s="296" t="s">
        <v>434</v>
      </c>
      <c r="F601" s="47"/>
      <c r="G601" s="73">
        <f aca="true" t="shared" si="68" ref="G601:I602">G602</f>
        <v>0</v>
      </c>
      <c r="H601" s="73">
        <f t="shared" si="68"/>
        <v>272700</v>
      </c>
      <c r="I601" s="73">
        <f t="shared" si="68"/>
        <v>272700</v>
      </c>
      <c r="N601" s="128"/>
    </row>
    <row r="602" spans="1:14" ht="15.75" customHeight="1" hidden="1">
      <c r="A602" s="45" t="s">
        <v>409</v>
      </c>
      <c r="B602" s="96" t="s">
        <v>781</v>
      </c>
      <c r="C602" s="43" t="s">
        <v>25</v>
      </c>
      <c r="D602" s="43" t="s">
        <v>35</v>
      </c>
      <c r="E602" s="43" t="s">
        <v>450</v>
      </c>
      <c r="F602" s="43"/>
      <c r="G602" s="68">
        <f t="shared" si="68"/>
        <v>0</v>
      </c>
      <c r="H602" s="68">
        <f t="shared" si="68"/>
        <v>272700</v>
      </c>
      <c r="I602" s="68">
        <f t="shared" si="68"/>
        <v>272700</v>
      </c>
      <c r="N602" s="1"/>
    </row>
    <row r="603" spans="1:9" ht="17.25" hidden="1" thickBot="1">
      <c r="A603" s="220" t="s">
        <v>380</v>
      </c>
      <c r="B603" s="96" t="s">
        <v>781</v>
      </c>
      <c r="C603" s="43" t="s">
        <v>25</v>
      </c>
      <c r="D603" s="43" t="s">
        <v>35</v>
      </c>
      <c r="E603" s="43" t="s">
        <v>450</v>
      </c>
      <c r="F603" s="43" t="s">
        <v>398</v>
      </c>
      <c r="G603" s="68"/>
      <c r="H603" s="68">
        <v>272700</v>
      </c>
      <c r="I603" s="68">
        <v>272700</v>
      </c>
    </row>
    <row r="604" spans="1:9" ht="17.25" hidden="1" thickBot="1">
      <c r="A604" s="220" t="s">
        <v>399</v>
      </c>
      <c r="B604" s="92" t="s">
        <v>781</v>
      </c>
      <c r="C604" s="47" t="s">
        <v>28</v>
      </c>
      <c r="D604" s="47"/>
      <c r="E604" s="47"/>
      <c r="F604" s="47"/>
      <c r="G604" s="149">
        <f aca="true" t="shared" si="69" ref="G604:I609">G605</f>
        <v>0</v>
      </c>
      <c r="H604" s="149">
        <f t="shared" si="69"/>
        <v>2144400</v>
      </c>
      <c r="I604" s="149">
        <f t="shared" si="69"/>
        <v>2144400</v>
      </c>
    </row>
    <row r="605" spans="1:9" ht="17.25" hidden="1" thickBot="1">
      <c r="A605" s="45" t="s">
        <v>119</v>
      </c>
      <c r="B605" s="92" t="s">
        <v>781</v>
      </c>
      <c r="C605" s="47" t="s">
        <v>28</v>
      </c>
      <c r="D605" s="47" t="s">
        <v>27</v>
      </c>
      <c r="E605" s="47"/>
      <c r="F605" s="47"/>
      <c r="G605" s="149">
        <f t="shared" si="69"/>
        <v>0</v>
      </c>
      <c r="H605" s="149">
        <f t="shared" si="69"/>
        <v>2144400</v>
      </c>
      <c r="I605" s="149">
        <f t="shared" si="69"/>
        <v>2144400</v>
      </c>
    </row>
    <row r="606" spans="1:14" s="128" customFormat="1" ht="18" hidden="1" thickBot="1">
      <c r="A606" s="45" t="s">
        <v>18</v>
      </c>
      <c r="B606" s="92" t="s">
        <v>781</v>
      </c>
      <c r="C606" s="47" t="s">
        <v>28</v>
      </c>
      <c r="D606" s="47" t="s">
        <v>27</v>
      </c>
      <c r="E606" s="289" t="s">
        <v>454</v>
      </c>
      <c r="F606" s="269"/>
      <c r="G606" s="149">
        <f t="shared" si="69"/>
        <v>0</v>
      </c>
      <c r="H606" s="149">
        <f t="shared" si="69"/>
        <v>2144400</v>
      </c>
      <c r="I606" s="149">
        <f t="shared" si="69"/>
        <v>2144400</v>
      </c>
      <c r="N606"/>
    </row>
    <row r="607" spans="1:14" s="284" customFormat="1" ht="33.75" hidden="1" thickBot="1">
      <c r="A607" s="108" t="s">
        <v>314</v>
      </c>
      <c r="B607" s="92" t="s">
        <v>781</v>
      </c>
      <c r="C607" s="47" t="s">
        <v>28</v>
      </c>
      <c r="D607" s="47" t="s">
        <v>27</v>
      </c>
      <c r="E607" s="47" t="s">
        <v>503</v>
      </c>
      <c r="F607" s="295"/>
      <c r="G607" s="149">
        <f t="shared" si="69"/>
        <v>0</v>
      </c>
      <c r="H607" s="149">
        <f t="shared" si="69"/>
        <v>2144400</v>
      </c>
      <c r="I607" s="149">
        <f t="shared" si="69"/>
        <v>2144400</v>
      </c>
      <c r="N607" s="128"/>
    </row>
    <row r="608" spans="1:14" s="128" customFormat="1" ht="17.25" hidden="1" thickBot="1">
      <c r="A608" s="108" t="s">
        <v>315</v>
      </c>
      <c r="B608" s="93" t="s">
        <v>781</v>
      </c>
      <c r="C608" s="43" t="s">
        <v>28</v>
      </c>
      <c r="D608" s="43" t="s">
        <v>27</v>
      </c>
      <c r="E608" s="43" t="s">
        <v>607</v>
      </c>
      <c r="F608" s="269"/>
      <c r="G608" s="228">
        <f t="shared" si="69"/>
        <v>0</v>
      </c>
      <c r="H608" s="228">
        <f t="shared" si="69"/>
        <v>2144400</v>
      </c>
      <c r="I608" s="228">
        <f t="shared" si="69"/>
        <v>2144400</v>
      </c>
      <c r="N608" s="284"/>
    </row>
    <row r="609" spans="1:9" s="128" customFormat="1" ht="52.5" customHeight="1" hidden="1">
      <c r="A609" s="326" t="s">
        <v>605</v>
      </c>
      <c r="B609" s="93" t="s">
        <v>781</v>
      </c>
      <c r="C609" s="43" t="s">
        <v>28</v>
      </c>
      <c r="D609" s="43" t="s">
        <v>27</v>
      </c>
      <c r="E609" s="43" t="s">
        <v>608</v>
      </c>
      <c r="F609" s="269"/>
      <c r="G609" s="228">
        <f t="shared" si="69"/>
        <v>0</v>
      </c>
      <c r="H609" s="228">
        <f t="shared" si="69"/>
        <v>2144400</v>
      </c>
      <c r="I609" s="228">
        <f t="shared" si="69"/>
        <v>2144400</v>
      </c>
    </row>
    <row r="610" spans="1:9" s="128" customFormat="1" ht="51" hidden="1" thickBot="1">
      <c r="A610" s="326" t="s">
        <v>606</v>
      </c>
      <c r="B610" s="93" t="s">
        <v>781</v>
      </c>
      <c r="C610" s="43" t="s">
        <v>28</v>
      </c>
      <c r="D610" s="43" t="s">
        <v>27</v>
      </c>
      <c r="E610" s="43" t="s">
        <v>608</v>
      </c>
      <c r="F610" s="269">
        <v>810</v>
      </c>
      <c r="G610" s="228"/>
      <c r="H610" s="228">
        <v>2144400</v>
      </c>
      <c r="I610" s="228">
        <v>2144400</v>
      </c>
    </row>
    <row r="611" spans="1:14" ht="51" hidden="1" thickBot="1">
      <c r="A611" s="67" t="s">
        <v>464</v>
      </c>
      <c r="B611" s="92" t="s">
        <v>781</v>
      </c>
      <c r="C611" s="47" t="s">
        <v>24</v>
      </c>
      <c r="D611" s="47"/>
      <c r="E611" s="47"/>
      <c r="F611" s="47"/>
      <c r="G611" s="149">
        <f>G612+G618+G624</f>
        <v>0</v>
      </c>
      <c r="H611" s="149">
        <f>H612+H618+H624</f>
        <v>3315400</v>
      </c>
      <c r="I611" s="149">
        <f>I612+I618+I624</f>
        <v>2549400</v>
      </c>
      <c r="N611" s="128"/>
    </row>
    <row r="612" spans="1:9" ht="17.25" hidden="1" thickBot="1">
      <c r="A612" s="45" t="s">
        <v>379</v>
      </c>
      <c r="B612" s="231" t="s">
        <v>781</v>
      </c>
      <c r="C612" s="232" t="s">
        <v>24</v>
      </c>
      <c r="D612" s="62" t="s">
        <v>25</v>
      </c>
      <c r="E612" s="62"/>
      <c r="F612" s="47"/>
      <c r="G612" s="149">
        <f aca="true" t="shared" si="70" ref="G612:I616">G613</f>
        <v>0</v>
      </c>
      <c r="H612" s="149">
        <f t="shared" si="70"/>
        <v>625000</v>
      </c>
      <c r="I612" s="149">
        <f t="shared" si="70"/>
        <v>900000</v>
      </c>
    </row>
    <row r="613" spans="1:14" s="128" customFormat="1" ht="18" hidden="1" thickBot="1">
      <c r="A613" s="230" t="s">
        <v>22</v>
      </c>
      <c r="B613" s="231" t="s">
        <v>781</v>
      </c>
      <c r="C613" s="232" t="s">
        <v>24</v>
      </c>
      <c r="D613" s="62" t="s">
        <v>25</v>
      </c>
      <c r="E613" s="345" t="s">
        <v>484</v>
      </c>
      <c r="F613" s="271"/>
      <c r="G613" s="120">
        <f t="shared" si="70"/>
        <v>0</v>
      </c>
      <c r="H613" s="120">
        <f t="shared" si="70"/>
        <v>625000</v>
      </c>
      <c r="I613" s="120">
        <f t="shared" si="70"/>
        <v>900000</v>
      </c>
      <c r="N613"/>
    </row>
    <row r="614" spans="1:14" s="284" customFormat="1" ht="33.75" hidden="1" thickBot="1">
      <c r="A614" s="153" t="s">
        <v>333</v>
      </c>
      <c r="B614" s="231" t="s">
        <v>781</v>
      </c>
      <c r="C614" s="232" t="s">
        <v>24</v>
      </c>
      <c r="D614" s="62" t="s">
        <v>25</v>
      </c>
      <c r="E614" s="47" t="s">
        <v>493</v>
      </c>
      <c r="F614" s="295"/>
      <c r="G614" s="120">
        <f t="shared" si="70"/>
        <v>0</v>
      </c>
      <c r="H614" s="120">
        <f t="shared" si="70"/>
        <v>625000</v>
      </c>
      <c r="I614" s="120">
        <f t="shared" si="70"/>
        <v>900000</v>
      </c>
      <c r="N614" s="128"/>
    </row>
    <row r="615" spans="1:14" s="128" customFormat="1" ht="33.75" hidden="1" thickBot="1">
      <c r="A615" s="108" t="s">
        <v>483</v>
      </c>
      <c r="B615" s="333" t="s">
        <v>781</v>
      </c>
      <c r="C615" s="334" t="s">
        <v>24</v>
      </c>
      <c r="D615" s="56" t="s">
        <v>25</v>
      </c>
      <c r="E615" s="43" t="s">
        <v>513</v>
      </c>
      <c r="F615" s="269"/>
      <c r="G615" s="119">
        <f t="shared" si="70"/>
        <v>0</v>
      </c>
      <c r="H615" s="119">
        <f t="shared" si="70"/>
        <v>625000</v>
      </c>
      <c r="I615" s="119">
        <f t="shared" si="70"/>
        <v>900000</v>
      </c>
      <c r="N615" s="284"/>
    </row>
    <row r="616" spans="1:9" s="128" customFormat="1" ht="17.25" hidden="1" thickBot="1">
      <c r="A616" s="105" t="s">
        <v>466</v>
      </c>
      <c r="B616" s="333" t="s">
        <v>781</v>
      </c>
      <c r="C616" s="334" t="s">
        <v>24</v>
      </c>
      <c r="D616" s="56" t="s">
        <v>25</v>
      </c>
      <c r="E616" s="43" t="s">
        <v>515</v>
      </c>
      <c r="F616" s="269"/>
      <c r="G616" s="119">
        <f t="shared" si="70"/>
        <v>0</v>
      </c>
      <c r="H616" s="119">
        <f t="shared" si="70"/>
        <v>625000</v>
      </c>
      <c r="I616" s="119">
        <f t="shared" si="70"/>
        <v>900000</v>
      </c>
    </row>
    <row r="617" spans="1:9" s="128" customFormat="1" ht="33.75" hidden="1" thickBot="1">
      <c r="A617" s="105" t="s">
        <v>382</v>
      </c>
      <c r="B617" s="333" t="s">
        <v>781</v>
      </c>
      <c r="C617" s="334" t="s">
        <v>24</v>
      </c>
      <c r="D617" s="56" t="s">
        <v>25</v>
      </c>
      <c r="E617" s="43" t="s">
        <v>515</v>
      </c>
      <c r="F617" s="269">
        <v>240</v>
      </c>
      <c r="G617" s="119"/>
      <c r="H617" s="119">
        <v>625000</v>
      </c>
      <c r="I617" s="119">
        <v>900000</v>
      </c>
    </row>
    <row r="618" spans="1:14" ht="33.75" hidden="1" thickBot="1">
      <c r="A618" s="105" t="s">
        <v>300</v>
      </c>
      <c r="B618" s="92" t="s">
        <v>781</v>
      </c>
      <c r="C618" s="46" t="s">
        <v>24</v>
      </c>
      <c r="D618" s="46" t="s">
        <v>30</v>
      </c>
      <c r="E618" s="47"/>
      <c r="F618" s="47"/>
      <c r="G618" s="73">
        <f aca="true" t="shared" si="71" ref="G618:I622">G619</f>
        <v>0</v>
      </c>
      <c r="H618" s="73">
        <f t="shared" si="71"/>
        <v>2690000</v>
      </c>
      <c r="I618" s="73">
        <f t="shared" si="71"/>
        <v>1649000</v>
      </c>
      <c r="N618" s="128"/>
    </row>
    <row r="619" spans="1:14" s="128" customFormat="1" ht="18" hidden="1" thickBot="1">
      <c r="A619" s="45" t="s">
        <v>2</v>
      </c>
      <c r="B619" s="231" t="s">
        <v>781</v>
      </c>
      <c r="C619" s="232" t="s">
        <v>24</v>
      </c>
      <c r="D619" s="62" t="s">
        <v>30</v>
      </c>
      <c r="E619" s="345" t="s">
        <v>484</v>
      </c>
      <c r="F619" s="271"/>
      <c r="G619" s="120">
        <f t="shared" si="71"/>
        <v>0</v>
      </c>
      <c r="H619" s="120">
        <f t="shared" si="71"/>
        <v>2690000</v>
      </c>
      <c r="I619" s="120">
        <f t="shared" si="71"/>
        <v>1649000</v>
      </c>
      <c r="N619"/>
    </row>
    <row r="620" spans="1:14" s="284" customFormat="1" ht="33.75" hidden="1" thickBot="1">
      <c r="A620" s="153" t="s">
        <v>333</v>
      </c>
      <c r="B620" s="231" t="s">
        <v>781</v>
      </c>
      <c r="C620" s="232" t="s">
        <v>24</v>
      </c>
      <c r="D620" s="62" t="s">
        <v>30</v>
      </c>
      <c r="E620" s="47" t="s">
        <v>493</v>
      </c>
      <c r="F620" s="295"/>
      <c r="G620" s="120">
        <f t="shared" si="71"/>
        <v>0</v>
      </c>
      <c r="H620" s="120">
        <f t="shared" si="71"/>
        <v>2690000</v>
      </c>
      <c r="I620" s="120">
        <f t="shared" si="71"/>
        <v>1649000</v>
      </c>
      <c r="N620" s="128"/>
    </row>
    <row r="621" spans="1:14" s="128" customFormat="1" ht="33.75" hidden="1" thickBot="1">
      <c r="A621" s="108" t="s">
        <v>483</v>
      </c>
      <c r="B621" s="333" t="s">
        <v>781</v>
      </c>
      <c r="C621" s="334" t="s">
        <v>24</v>
      </c>
      <c r="D621" s="56" t="s">
        <v>30</v>
      </c>
      <c r="E621" s="43" t="s">
        <v>518</v>
      </c>
      <c r="F621" s="269"/>
      <c r="G621" s="228">
        <f t="shared" si="71"/>
        <v>0</v>
      </c>
      <c r="H621" s="228">
        <f t="shared" si="71"/>
        <v>2690000</v>
      </c>
      <c r="I621" s="228">
        <f t="shared" si="71"/>
        <v>1649000</v>
      </c>
      <c r="N621" s="284"/>
    </row>
    <row r="622" spans="1:9" s="128" customFormat="1" ht="33.75" hidden="1" thickBot="1">
      <c r="A622" s="105" t="s">
        <v>467</v>
      </c>
      <c r="B622" s="333" t="s">
        <v>781</v>
      </c>
      <c r="C622" s="334" t="s">
        <v>24</v>
      </c>
      <c r="D622" s="56" t="s">
        <v>30</v>
      </c>
      <c r="E622" s="43" t="s">
        <v>521</v>
      </c>
      <c r="F622" s="269"/>
      <c r="G622" s="119">
        <f t="shared" si="71"/>
        <v>0</v>
      </c>
      <c r="H622" s="119">
        <f t="shared" si="71"/>
        <v>2690000</v>
      </c>
      <c r="I622" s="119">
        <f t="shared" si="71"/>
        <v>1649000</v>
      </c>
    </row>
    <row r="623" spans="1:9" s="128" customFormat="1" ht="33.75" hidden="1" thickBot="1">
      <c r="A623" s="105" t="s">
        <v>382</v>
      </c>
      <c r="B623" s="333" t="s">
        <v>781</v>
      </c>
      <c r="C623" s="334" t="s">
        <v>24</v>
      </c>
      <c r="D623" s="56" t="s">
        <v>30</v>
      </c>
      <c r="E623" s="43" t="s">
        <v>521</v>
      </c>
      <c r="F623" s="269">
        <v>240</v>
      </c>
      <c r="G623" s="119"/>
      <c r="H623" s="119">
        <v>2690000</v>
      </c>
      <c r="I623" s="119">
        <v>1649000</v>
      </c>
    </row>
    <row r="624" spans="1:14" ht="33.75" hidden="1" thickBot="1">
      <c r="A624" s="105" t="s">
        <v>300</v>
      </c>
      <c r="B624" s="231" t="s">
        <v>781</v>
      </c>
      <c r="C624" s="47" t="s">
        <v>24</v>
      </c>
      <c r="D624" s="47" t="s">
        <v>29</v>
      </c>
      <c r="E624" s="72"/>
      <c r="F624" s="72"/>
      <c r="G624" s="120">
        <f aca="true" t="shared" si="72" ref="G624:I627">G625</f>
        <v>0</v>
      </c>
      <c r="H624" s="120">
        <f t="shared" si="72"/>
        <v>400</v>
      </c>
      <c r="I624" s="120">
        <f t="shared" si="72"/>
        <v>400</v>
      </c>
      <c r="N624" s="128"/>
    </row>
    <row r="625" spans="1:14" s="128" customFormat="1" ht="33.75" hidden="1" thickBot="1">
      <c r="A625" s="214" t="s">
        <v>268</v>
      </c>
      <c r="B625" s="231" t="s">
        <v>781</v>
      </c>
      <c r="C625" s="47" t="s">
        <v>24</v>
      </c>
      <c r="D625" s="47" t="s">
        <v>29</v>
      </c>
      <c r="E625" s="348" t="s">
        <v>459</v>
      </c>
      <c r="F625" s="272"/>
      <c r="G625" s="120">
        <f t="shared" si="72"/>
        <v>0</v>
      </c>
      <c r="H625" s="120">
        <f t="shared" si="72"/>
        <v>400</v>
      </c>
      <c r="I625" s="120">
        <f t="shared" si="72"/>
        <v>400</v>
      </c>
      <c r="N625"/>
    </row>
    <row r="626" spans="1:9" s="128" customFormat="1" ht="51" hidden="1" thickBot="1">
      <c r="A626" s="332" t="s">
        <v>482</v>
      </c>
      <c r="B626" s="333" t="s">
        <v>781</v>
      </c>
      <c r="C626" s="43" t="s">
        <v>24</v>
      </c>
      <c r="D626" s="43" t="s">
        <v>29</v>
      </c>
      <c r="E626" s="338" t="s">
        <v>716</v>
      </c>
      <c r="F626" s="290"/>
      <c r="G626" s="119">
        <f t="shared" si="72"/>
        <v>0</v>
      </c>
      <c r="H626" s="119">
        <f t="shared" si="72"/>
        <v>400</v>
      </c>
      <c r="I626" s="119">
        <f t="shared" si="72"/>
        <v>400</v>
      </c>
    </row>
    <row r="627" spans="1:9" s="128" customFormat="1" ht="33.75" hidden="1" thickBot="1">
      <c r="A627" s="262" t="s">
        <v>715</v>
      </c>
      <c r="B627" s="333" t="s">
        <v>781</v>
      </c>
      <c r="C627" s="43" t="s">
        <v>24</v>
      </c>
      <c r="D627" s="43" t="s">
        <v>29</v>
      </c>
      <c r="E627" s="338" t="s">
        <v>717</v>
      </c>
      <c r="F627" s="290"/>
      <c r="G627" s="119">
        <f t="shared" si="72"/>
        <v>0</v>
      </c>
      <c r="H627" s="119">
        <f t="shared" si="72"/>
        <v>400</v>
      </c>
      <c r="I627" s="119">
        <f t="shared" si="72"/>
        <v>400</v>
      </c>
    </row>
    <row r="628" spans="1:9" s="128" customFormat="1" ht="33.75" hidden="1" thickBot="1">
      <c r="A628" s="262" t="s">
        <v>738</v>
      </c>
      <c r="B628" s="333" t="s">
        <v>781</v>
      </c>
      <c r="C628" s="43" t="s">
        <v>24</v>
      </c>
      <c r="D628" s="43" t="s">
        <v>29</v>
      </c>
      <c r="E628" s="338" t="s">
        <v>717</v>
      </c>
      <c r="F628" s="290">
        <v>240</v>
      </c>
      <c r="G628" s="228"/>
      <c r="H628" s="228">
        <v>400</v>
      </c>
      <c r="I628" s="228">
        <v>400</v>
      </c>
    </row>
    <row r="629" spans="1:14" s="1" customFormat="1" ht="33.75" hidden="1" thickBot="1">
      <c r="A629" s="322" t="s">
        <v>300</v>
      </c>
      <c r="B629" s="92" t="s">
        <v>781</v>
      </c>
      <c r="C629" s="47" t="s">
        <v>27</v>
      </c>
      <c r="D629" s="47"/>
      <c r="E629" s="47"/>
      <c r="F629" s="47"/>
      <c r="G629" s="120">
        <f aca="true" t="shared" si="73" ref="G629:I631">G630</f>
        <v>0</v>
      </c>
      <c r="H629" s="120">
        <f t="shared" si="73"/>
        <v>50000</v>
      </c>
      <c r="I629" s="120">
        <f t="shared" si="73"/>
        <v>60000</v>
      </c>
      <c r="N629" s="128"/>
    </row>
    <row r="630" spans="1:9" s="1" customFormat="1" ht="17.25" hidden="1" thickBot="1">
      <c r="A630" s="45" t="s">
        <v>265</v>
      </c>
      <c r="B630" s="92" t="s">
        <v>781</v>
      </c>
      <c r="C630" s="61" t="s">
        <v>27</v>
      </c>
      <c r="D630" s="61" t="s">
        <v>25</v>
      </c>
      <c r="E630" s="47"/>
      <c r="F630" s="47"/>
      <c r="G630" s="73">
        <f t="shared" si="73"/>
        <v>0</v>
      </c>
      <c r="H630" s="73">
        <f t="shared" si="73"/>
        <v>50000</v>
      </c>
      <c r="I630" s="73">
        <f t="shared" si="73"/>
        <v>60000</v>
      </c>
    </row>
    <row r="631" spans="1:14" s="128" customFormat="1" ht="18" hidden="1" thickBot="1">
      <c r="A631" s="60" t="s">
        <v>3</v>
      </c>
      <c r="B631" s="92" t="s">
        <v>781</v>
      </c>
      <c r="C631" s="61" t="s">
        <v>27</v>
      </c>
      <c r="D631" s="61" t="s">
        <v>25</v>
      </c>
      <c r="E631" s="345" t="s">
        <v>444</v>
      </c>
      <c r="F631" s="269"/>
      <c r="G631" s="149">
        <f t="shared" si="73"/>
        <v>0</v>
      </c>
      <c r="H631" s="149">
        <f t="shared" si="73"/>
        <v>50000</v>
      </c>
      <c r="I631" s="149">
        <f t="shared" si="73"/>
        <v>60000</v>
      </c>
      <c r="N631" s="1"/>
    </row>
    <row r="632" spans="1:14" s="284" customFormat="1" ht="33.75" hidden="1" thickBot="1">
      <c r="A632" s="108" t="s">
        <v>309</v>
      </c>
      <c r="B632" s="92" t="s">
        <v>781</v>
      </c>
      <c r="C632" s="61" t="s">
        <v>27</v>
      </c>
      <c r="D632" s="61" t="s">
        <v>25</v>
      </c>
      <c r="E632" s="47" t="s">
        <v>497</v>
      </c>
      <c r="F632" s="295"/>
      <c r="G632" s="149">
        <f>G633+G636</f>
        <v>0</v>
      </c>
      <c r="H632" s="149">
        <f>H633+H636</f>
        <v>50000</v>
      </c>
      <c r="I632" s="149">
        <f>I633+I636</f>
        <v>60000</v>
      </c>
      <c r="N632" s="128"/>
    </row>
    <row r="633" spans="1:14" s="128" customFormat="1" ht="17.25" hidden="1" thickBot="1">
      <c r="A633" s="310" t="s">
        <v>476</v>
      </c>
      <c r="B633" s="93" t="s">
        <v>781</v>
      </c>
      <c r="C633" s="112" t="s">
        <v>27</v>
      </c>
      <c r="D633" s="112" t="s">
        <v>25</v>
      </c>
      <c r="E633" s="43" t="s">
        <v>617</v>
      </c>
      <c r="F633" s="269"/>
      <c r="G633" s="228">
        <f aca="true" t="shared" si="74" ref="G633:I634">G634</f>
        <v>0</v>
      </c>
      <c r="H633" s="228">
        <f t="shared" si="74"/>
        <v>50000</v>
      </c>
      <c r="I633" s="228">
        <f t="shared" si="74"/>
        <v>60000</v>
      </c>
      <c r="N633" s="284"/>
    </row>
    <row r="634" spans="1:9" s="128" customFormat="1" ht="17.25" hidden="1" thickBot="1">
      <c r="A634" s="102" t="s">
        <v>616</v>
      </c>
      <c r="B634" s="93" t="s">
        <v>781</v>
      </c>
      <c r="C634" s="112" t="s">
        <v>27</v>
      </c>
      <c r="D634" s="112" t="s">
        <v>25</v>
      </c>
      <c r="E634" s="43" t="s">
        <v>620</v>
      </c>
      <c r="F634" s="269"/>
      <c r="G634" s="228">
        <f t="shared" si="74"/>
        <v>0</v>
      </c>
      <c r="H634" s="228">
        <f t="shared" si="74"/>
        <v>50000</v>
      </c>
      <c r="I634" s="228">
        <f t="shared" si="74"/>
        <v>60000</v>
      </c>
    </row>
    <row r="635" spans="1:9" s="128" customFormat="1" ht="33.75" hidden="1" thickBot="1">
      <c r="A635" s="102" t="s">
        <v>382</v>
      </c>
      <c r="B635" s="93" t="s">
        <v>781</v>
      </c>
      <c r="C635" s="112" t="s">
        <v>27</v>
      </c>
      <c r="D635" s="112" t="s">
        <v>25</v>
      </c>
      <c r="E635" s="43" t="s">
        <v>620</v>
      </c>
      <c r="F635" s="269">
        <v>240</v>
      </c>
      <c r="G635" s="228"/>
      <c r="H635" s="228">
        <v>50000</v>
      </c>
      <c r="I635" s="228">
        <v>60000</v>
      </c>
    </row>
    <row r="636" spans="1:9" s="128" customFormat="1" ht="33.75" hidden="1" thickBot="1">
      <c r="A636" s="105" t="s">
        <v>300</v>
      </c>
      <c r="B636" s="93" t="s">
        <v>781</v>
      </c>
      <c r="C636" s="112" t="s">
        <v>27</v>
      </c>
      <c r="D636" s="112" t="s">
        <v>25</v>
      </c>
      <c r="E636" s="43" t="s">
        <v>624</v>
      </c>
      <c r="F636" s="269"/>
      <c r="G636" s="228">
        <f aca="true" t="shared" si="75" ref="G636:I637">G637</f>
        <v>0</v>
      </c>
      <c r="H636" s="228">
        <f t="shared" si="75"/>
        <v>0</v>
      </c>
      <c r="I636" s="228">
        <f t="shared" si="75"/>
        <v>0</v>
      </c>
    </row>
    <row r="637" spans="1:9" s="128" customFormat="1" ht="17.25" hidden="1" thickBot="1">
      <c r="A637" s="102" t="s">
        <v>623</v>
      </c>
      <c r="B637" s="93" t="s">
        <v>781</v>
      </c>
      <c r="C637" s="112" t="s">
        <v>27</v>
      </c>
      <c r="D637" s="112" t="s">
        <v>25</v>
      </c>
      <c r="E637" s="43" t="s">
        <v>626</v>
      </c>
      <c r="F637" s="269"/>
      <c r="G637" s="228">
        <f t="shared" si="75"/>
        <v>0</v>
      </c>
      <c r="H637" s="228">
        <f t="shared" si="75"/>
        <v>0</v>
      </c>
      <c r="I637" s="228">
        <f t="shared" si="75"/>
        <v>0</v>
      </c>
    </row>
    <row r="638" spans="1:9" s="128" customFormat="1" ht="33.75" hidden="1" thickBot="1">
      <c r="A638" s="102" t="s">
        <v>382</v>
      </c>
      <c r="B638" s="93" t="s">
        <v>781</v>
      </c>
      <c r="C638" s="112" t="s">
        <v>27</v>
      </c>
      <c r="D638" s="112" t="s">
        <v>25</v>
      </c>
      <c r="E638" s="43" t="s">
        <v>626</v>
      </c>
      <c r="F638" s="269">
        <v>240</v>
      </c>
      <c r="G638" s="228">
        <v>0</v>
      </c>
      <c r="H638" s="228">
        <v>0</v>
      </c>
      <c r="I638" s="228">
        <v>0</v>
      </c>
    </row>
    <row r="639" spans="1:14" ht="33.75" hidden="1" thickBot="1">
      <c r="A639" s="105" t="s">
        <v>300</v>
      </c>
      <c r="B639" s="92" t="s">
        <v>781</v>
      </c>
      <c r="C639" s="47" t="s">
        <v>33</v>
      </c>
      <c r="D639" s="47"/>
      <c r="E639" s="47"/>
      <c r="F639" s="72"/>
      <c r="G639" s="149">
        <f aca="true" t="shared" si="76" ref="G639:I643">G640</f>
        <v>0</v>
      </c>
      <c r="H639" s="149">
        <f t="shared" si="76"/>
        <v>50000</v>
      </c>
      <c r="I639" s="149">
        <f t="shared" si="76"/>
        <v>50000</v>
      </c>
      <c r="N639" s="128"/>
    </row>
    <row r="640" spans="1:9" ht="17.25" hidden="1" thickBot="1">
      <c r="A640" s="107" t="s">
        <v>45</v>
      </c>
      <c r="B640" s="109" t="s">
        <v>781</v>
      </c>
      <c r="C640" s="47" t="s">
        <v>33</v>
      </c>
      <c r="D640" s="46" t="s">
        <v>25</v>
      </c>
      <c r="E640" s="47"/>
      <c r="F640" s="72"/>
      <c r="G640" s="73">
        <f t="shared" si="76"/>
        <v>0</v>
      </c>
      <c r="H640" s="73">
        <f t="shared" si="76"/>
        <v>50000</v>
      </c>
      <c r="I640" s="73">
        <f t="shared" si="76"/>
        <v>50000</v>
      </c>
    </row>
    <row r="641" spans="1:14" s="284" customFormat="1" ht="18" hidden="1" thickBot="1">
      <c r="A641" s="108" t="s">
        <v>180</v>
      </c>
      <c r="B641" s="109" t="s">
        <v>781</v>
      </c>
      <c r="C641" s="47" t="s">
        <v>33</v>
      </c>
      <c r="D641" s="46" t="s">
        <v>25</v>
      </c>
      <c r="E641" s="289" t="s">
        <v>485</v>
      </c>
      <c r="F641" s="295"/>
      <c r="G641" s="149">
        <f t="shared" si="76"/>
        <v>0</v>
      </c>
      <c r="H641" s="149">
        <f t="shared" si="76"/>
        <v>50000</v>
      </c>
      <c r="I641" s="149">
        <f t="shared" si="76"/>
        <v>50000</v>
      </c>
      <c r="N641"/>
    </row>
    <row r="642" spans="1:14" s="128" customFormat="1" ht="21" customHeight="1" hidden="1">
      <c r="A642" s="108" t="s">
        <v>346</v>
      </c>
      <c r="B642" s="300" t="s">
        <v>781</v>
      </c>
      <c r="C642" s="43" t="s">
        <v>33</v>
      </c>
      <c r="D642" s="42" t="s">
        <v>25</v>
      </c>
      <c r="E642" s="43" t="s">
        <v>645</v>
      </c>
      <c r="F642" s="269"/>
      <c r="G642" s="228">
        <f t="shared" si="76"/>
        <v>0</v>
      </c>
      <c r="H642" s="228">
        <f t="shared" si="76"/>
        <v>50000</v>
      </c>
      <c r="I642" s="228">
        <f t="shared" si="76"/>
        <v>50000</v>
      </c>
      <c r="N642" s="284"/>
    </row>
    <row r="643" spans="1:9" s="128" customFormat="1" ht="16.5" customHeight="1" hidden="1">
      <c r="A643" s="105" t="s">
        <v>702</v>
      </c>
      <c r="B643" s="300" t="s">
        <v>781</v>
      </c>
      <c r="C643" s="43" t="s">
        <v>33</v>
      </c>
      <c r="D643" s="42" t="s">
        <v>25</v>
      </c>
      <c r="E643" s="43" t="s">
        <v>703</v>
      </c>
      <c r="F643" s="269"/>
      <c r="G643" s="228">
        <f t="shared" si="76"/>
        <v>0</v>
      </c>
      <c r="H643" s="228">
        <f t="shared" si="76"/>
        <v>50000</v>
      </c>
      <c r="I643" s="228">
        <f t="shared" si="76"/>
        <v>50000</v>
      </c>
    </row>
    <row r="644" spans="1:9" s="128" customFormat="1" ht="21" customHeight="1" hidden="1">
      <c r="A644" s="105" t="s">
        <v>357</v>
      </c>
      <c r="B644" s="300" t="s">
        <v>781</v>
      </c>
      <c r="C644" s="43" t="s">
        <v>33</v>
      </c>
      <c r="D644" s="42" t="s">
        <v>25</v>
      </c>
      <c r="E644" s="43" t="s">
        <v>703</v>
      </c>
      <c r="F644" s="269">
        <v>410</v>
      </c>
      <c r="G644" s="228"/>
      <c r="H644" s="228">
        <v>50000</v>
      </c>
      <c r="I644" s="228">
        <v>50000</v>
      </c>
    </row>
    <row r="645" spans="1:14" ht="17.25" hidden="1" thickBot="1">
      <c r="A645" s="105" t="s">
        <v>358</v>
      </c>
      <c r="B645" s="87" t="s">
        <v>781</v>
      </c>
      <c r="C645" s="88"/>
      <c r="D645" s="88"/>
      <c r="E645" s="88"/>
      <c r="F645" s="88"/>
      <c r="G645" s="89">
        <f>G646+G654+G660+G666+G677+G714+G722+G729+G735</f>
        <v>0</v>
      </c>
      <c r="H645" s="89">
        <f>H646+H654+H660+H666+H677+H714+H722+H729+H735</f>
        <v>64693500</v>
      </c>
      <c r="I645" s="89">
        <f>I646+I654+I660+I666+I677+I714+I722+I729+I735</f>
        <v>64030900</v>
      </c>
      <c r="J645" s="17"/>
      <c r="N645" s="128"/>
    </row>
    <row r="646" spans="1:9" ht="33.75" hidden="1" thickBot="1">
      <c r="A646" s="86" t="s">
        <v>236</v>
      </c>
      <c r="B646" s="90" t="s">
        <v>781</v>
      </c>
      <c r="C646" s="62" t="s">
        <v>25</v>
      </c>
      <c r="D646" s="62"/>
      <c r="E646" s="62"/>
      <c r="F646" s="62"/>
      <c r="G646" s="120">
        <f aca="true" t="shared" si="77" ref="G646:I649">G647</f>
        <v>0</v>
      </c>
      <c r="H646" s="120">
        <f t="shared" si="77"/>
        <v>7774900</v>
      </c>
      <c r="I646" s="120">
        <f t="shared" si="77"/>
        <v>7774900</v>
      </c>
    </row>
    <row r="647" spans="1:9" ht="34.5" customHeight="1" hidden="1">
      <c r="A647" s="60" t="s">
        <v>117</v>
      </c>
      <c r="B647" s="92" t="s">
        <v>781</v>
      </c>
      <c r="C647" s="46" t="s">
        <v>25</v>
      </c>
      <c r="D647" s="46" t="s">
        <v>31</v>
      </c>
      <c r="E647" s="47"/>
      <c r="F647" s="47"/>
      <c r="G647" s="120">
        <f t="shared" si="77"/>
        <v>0</v>
      </c>
      <c r="H647" s="120">
        <f t="shared" si="77"/>
        <v>7774900</v>
      </c>
      <c r="I647" s="120">
        <f t="shared" si="77"/>
        <v>7774900</v>
      </c>
    </row>
    <row r="648" spans="1:14" s="128" customFormat="1" ht="33.75" hidden="1" thickBot="1">
      <c r="A648" s="45" t="s">
        <v>146</v>
      </c>
      <c r="B648" s="92" t="s">
        <v>781</v>
      </c>
      <c r="C648" s="46" t="s">
        <v>25</v>
      </c>
      <c r="D648" s="46" t="s">
        <v>31</v>
      </c>
      <c r="E648" s="348" t="s">
        <v>459</v>
      </c>
      <c r="F648" s="272"/>
      <c r="G648" s="229">
        <f t="shared" si="77"/>
        <v>0</v>
      </c>
      <c r="H648" s="229">
        <f t="shared" si="77"/>
        <v>7774900</v>
      </c>
      <c r="I648" s="229">
        <f t="shared" si="77"/>
        <v>7774900</v>
      </c>
      <c r="N648"/>
    </row>
    <row r="649" spans="1:9" s="128" customFormat="1" ht="51" hidden="1" thickBot="1">
      <c r="A649" s="332" t="s">
        <v>482</v>
      </c>
      <c r="B649" s="93" t="s">
        <v>781</v>
      </c>
      <c r="C649" s="42" t="s">
        <v>25</v>
      </c>
      <c r="D649" s="42" t="s">
        <v>31</v>
      </c>
      <c r="E649" s="349" t="s">
        <v>559</v>
      </c>
      <c r="F649" s="290"/>
      <c r="G649" s="68">
        <f t="shared" si="77"/>
        <v>0</v>
      </c>
      <c r="H649" s="68">
        <f t="shared" si="77"/>
        <v>7774900</v>
      </c>
      <c r="I649" s="68">
        <f t="shared" si="77"/>
        <v>7774900</v>
      </c>
    </row>
    <row r="650" spans="1:9" s="128" customFormat="1" ht="18" hidden="1" thickBot="1">
      <c r="A650" s="261" t="s">
        <v>558</v>
      </c>
      <c r="B650" s="93" t="s">
        <v>781</v>
      </c>
      <c r="C650" s="42" t="s">
        <v>25</v>
      </c>
      <c r="D650" s="42" t="s">
        <v>31</v>
      </c>
      <c r="E650" s="349" t="s">
        <v>564</v>
      </c>
      <c r="F650" s="290"/>
      <c r="G650" s="68">
        <f>G651+G652+G653</f>
        <v>0</v>
      </c>
      <c r="H650" s="68">
        <f>H651+H652+H653</f>
        <v>7774900</v>
      </c>
      <c r="I650" s="68">
        <f>I651+I652+I653</f>
        <v>7774900</v>
      </c>
    </row>
    <row r="651" spans="1:9" s="128" customFormat="1" ht="18" hidden="1" thickBot="1">
      <c r="A651" s="261" t="s">
        <v>299</v>
      </c>
      <c r="B651" s="93" t="s">
        <v>781</v>
      </c>
      <c r="C651" s="42" t="s">
        <v>25</v>
      </c>
      <c r="D651" s="42" t="s">
        <v>31</v>
      </c>
      <c r="E651" s="349" t="s">
        <v>564</v>
      </c>
      <c r="F651" s="269">
        <v>120</v>
      </c>
      <c r="G651" s="68"/>
      <c r="H651" s="68">
        <f>4859900+1467700+14000+435800</f>
        <v>6777400</v>
      </c>
      <c r="I651" s="68">
        <f>4859900+1467700+14000+435800</f>
        <v>6777400</v>
      </c>
    </row>
    <row r="652" spans="1:9" s="128" customFormat="1" ht="33.75" hidden="1" thickBot="1">
      <c r="A652" s="105" t="s">
        <v>297</v>
      </c>
      <c r="B652" s="93" t="s">
        <v>781</v>
      </c>
      <c r="C652" s="42" t="s">
        <v>25</v>
      </c>
      <c r="D652" s="42" t="s">
        <v>31</v>
      </c>
      <c r="E652" s="349" t="s">
        <v>564</v>
      </c>
      <c r="F652" s="269">
        <v>240</v>
      </c>
      <c r="G652" s="68"/>
      <c r="H652" s="68">
        <v>951600</v>
      </c>
      <c r="I652" s="68">
        <v>951600</v>
      </c>
    </row>
    <row r="653" spans="1:9" s="128" customFormat="1" ht="33.75" hidden="1" thickBot="1">
      <c r="A653" s="105" t="s">
        <v>300</v>
      </c>
      <c r="B653" s="93" t="s">
        <v>781</v>
      </c>
      <c r="C653" s="42" t="s">
        <v>25</v>
      </c>
      <c r="D653" s="42" t="s">
        <v>31</v>
      </c>
      <c r="E653" s="349" t="s">
        <v>564</v>
      </c>
      <c r="F653" s="269">
        <v>850</v>
      </c>
      <c r="G653" s="68"/>
      <c r="H653" s="68">
        <v>45900</v>
      </c>
      <c r="I653" s="68">
        <v>45900</v>
      </c>
    </row>
    <row r="654" spans="1:14" ht="17.25" hidden="1" thickBot="1">
      <c r="A654" s="322" t="s">
        <v>302</v>
      </c>
      <c r="B654" s="410" t="s">
        <v>781</v>
      </c>
      <c r="C654" s="411" t="s">
        <v>30</v>
      </c>
      <c r="D654" s="412"/>
      <c r="E654" s="412"/>
      <c r="F654" s="412"/>
      <c r="G654" s="413">
        <f aca="true" t="shared" si="78" ref="G654:I658">G655</f>
        <v>0</v>
      </c>
      <c r="H654" s="149">
        <f t="shared" si="78"/>
        <v>0</v>
      </c>
      <c r="I654" s="149">
        <f t="shared" si="78"/>
        <v>0</v>
      </c>
      <c r="N654" s="128"/>
    </row>
    <row r="655" spans="1:9" ht="17.25" hidden="1" thickBot="1">
      <c r="A655" s="409" t="s">
        <v>181</v>
      </c>
      <c r="B655" s="415" t="s">
        <v>781</v>
      </c>
      <c r="C655" s="416" t="s">
        <v>30</v>
      </c>
      <c r="D655" s="417" t="s">
        <v>34</v>
      </c>
      <c r="E655" s="417"/>
      <c r="F655" s="417"/>
      <c r="G655" s="418">
        <f t="shared" si="78"/>
        <v>0</v>
      </c>
      <c r="H655" s="120">
        <f t="shared" si="78"/>
        <v>0</v>
      </c>
      <c r="I655" s="120">
        <f t="shared" si="78"/>
        <v>0</v>
      </c>
    </row>
    <row r="656" spans="1:14" s="1" customFormat="1" ht="54.75" customHeight="1" hidden="1">
      <c r="A656" s="414" t="s">
        <v>182</v>
      </c>
      <c r="B656" s="419" t="s">
        <v>781</v>
      </c>
      <c r="C656" s="416" t="s">
        <v>30</v>
      </c>
      <c r="D656" s="417" t="s">
        <v>34</v>
      </c>
      <c r="E656" s="420" t="s">
        <v>434</v>
      </c>
      <c r="F656" s="412"/>
      <c r="G656" s="421">
        <f t="shared" si="78"/>
        <v>0</v>
      </c>
      <c r="H656" s="73">
        <f t="shared" si="78"/>
        <v>0</v>
      </c>
      <c r="I656" s="73">
        <f t="shared" si="78"/>
        <v>0</v>
      </c>
      <c r="N656"/>
    </row>
    <row r="657" spans="1:14" ht="18.75" customHeight="1" hidden="1">
      <c r="A657" s="409" t="s">
        <v>409</v>
      </c>
      <c r="B657" s="419" t="s">
        <v>781</v>
      </c>
      <c r="C657" s="416" t="s">
        <v>30</v>
      </c>
      <c r="D657" s="417" t="s">
        <v>34</v>
      </c>
      <c r="E657" s="412" t="s">
        <v>449</v>
      </c>
      <c r="F657" s="422"/>
      <c r="G657" s="421">
        <f t="shared" si="78"/>
        <v>0</v>
      </c>
      <c r="H657" s="73">
        <f t="shared" si="78"/>
        <v>0</v>
      </c>
      <c r="I657" s="73">
        <f t="shared" si="78"/>
        <v>0</v>
      </c>
      <c r="N657" s="1"/>
    </row>
    <row r="658" spans="1:9" ht="17.25" hidden="1" thickBot="1">
      <c r="A658" s="409" t="s">
        <v>118</v>
      </c>
      <c r="B658" s="424" t="s">
        <v>781</v>
      </c>
      <c r="C658" s="425" t="s">
        <v>30</v>
      </c>
      <c r="D658" s="426" t="s">
        <v>34</v>
      </c>
      <c r="E658" s="427" t="s">
        <v>714</v>
      </c>
      <c r="F658" s="427"/>
      <c r="G658" s="428">
        <f t="shared" si="78"/>
        <v>0</v>
      </c>
      <c r="H658" s="119">
        <f t="shared" si="78"/>
        <v>0</v>
      </c>
      <c r="I658" s="119">
        <f t="shared" si="78"/>
        <v>0</v>
      </c>
    </row>
    <row r="659" spans="1:9" ht="33.75" hidden="1" thickBot="1">
      <c r="A659" s="423" t="s">
        <v>183</v>
      </c>
      <c r="B659" s="424" t="s">
        <v>781</v>
      </c>
      <c r="C659" s="425" t="s">
        <v>30</v>
      </c>
      <c r="D659" s="426" t="s">
        <v>34</v>
      </c>
      <c r="E659" s="427" t="s">
        <v>714</v>
      </c>
      <c r="F659" s="427" t="s">
        <v>360</v>
      </c>
      <c r="G659" s="428"/>
      <c r="H659" s="119">
        <v>0</v>
      </c>
      <c r="I659" s="119">
        <v>0</v>
      </c>
    </row>
    <row r="660" spans="1:14" s="1" customFormat="1" ht="17.25" hidden="1" thickBot="1">
      <c r="A660" s="429" t="s">
        <v>359</v>
      </c>
      <c r="B660" s="92" t="s">
        <v>781</v>
      </c>
      <c r="C660" s="47" t="s">
        <v>34</v>
      </c>
      <c r="D660" s="47"/>
      <c r="E660" s="47"/>
      <c r="F660" s="47"/>
      <c r="G660" s="149">
        <f aca="true" t="shared" si="79" ref="G660:I664">G661</f>
        <v>0</v>
      </c>
      <c r="H660" s="149">
        <f t="shared" si="79"/>
        <v>215000</v>
      </c>
      <c r="I660" s="149">
        <f t="shared" si="79"/>
        <v>215000</v>
      </c>
      <c r="N660"/>
    </row>
    <row r="661" spans="1:14" ht="17.25" hidden="1" thickBot="1">
      <c r="A661" s="45" t="s">
        <v>75</v>
      </c>
      <c r="B661" s="92" t="s">
        <v>781</v>
      </c>
      <c r="C661" s="46" t="s">
        <v>34</v>
      </c>
      <c r="D661" s="46" t="s">
        <v>26</v>
      </c>
      <c r="E661" s="46"/>
      <c r="F661" s="46"/>
      <c r="G661" s="73">
        <f t="shared" si="79"/>
        <v>0</v>
      </c>
      <c r="H661" s="73">
        <f t="shared" si="79"/>
        <v>215000</v>
      </c>
      <c r="I661" s="73">
        <f t="shared" si="79"/>
        <v>215000</v>
      </c>
      <c r="N661" s="1"/>
    </row>
    <row r="662" spans="1:14" s="128" customFormat="1" ht="33.75" hidden="1" thickBot="1">
      <c r="A662" s="45" t="s">
        <v>177</v>
      </c>
      <c r="B662" s="92" t="s">
        <v>781</v>
      </c>
      <c r="C662" s="46" t="s">
        <v>34</v>
      </c>
      <c r="D662" s="46" t="s">
        <v>26</v>
      </c>
      <c r="E662" s="289" t="s">
        <v>453</v>
      </c>
      <c r="F662" s="269"/>
      <c r="G662" s="149">
        <f t="shared" si="79"/>
        <v>0</v>
      </c>
      <c r="H662" s="149">
        <f t="shared" si="79"/>
        <v>215000</v>
      </c>
      <c r="I662" s="149">
        <f t="shared" si="79"/>
        <v>215000</v>
      </c>
      <c r="N662"/>
    </row>
    <row r="663" spans="1:9" s="128" customFormat="1" ht="67.5" hidden="1" thickBot="1">
      <c r="A663" s="108" t="s">
        <v>475</v>
      </c>
      <c r="B663" s="93" t="s">
        <v>781</v>
      </c>
      <c r="C663" s="42" t="s">
        <v>34</v>
      </c>
      <c r="D663" s="42" t="s">
        <v>26</v>
      </c>
      <c r="E663" s="43" t="s">
        <v>543</v>
      </c>
      <c r="F663" s="269"/>
      <c r="G663" s="228">
        <f t="shared" si="79"/>
        <v>0</v>
      </c>
      <c r="H663" s="228">
        <f t="shared" si="79"/>
        <v>215000</v>
      </c>
      <c r="I663" s="228">
        <f t="shared" si="79"/>
        <v>215000</v>
      </c>
    </row>
    <row r="664" spans="1:9" s="128" customFormat="1" ht="17.25" hidden="1" thickBot="1">
      <c r="A664" s="105" t="s">
        <v>542</v>
      </c>
      <c r="B664" s="93" t="s">
        <v>781</v>
      </c>
      <c r="C664" s="42" t="s">
        <v>34</v>
      </c>
      <c r="D664" s="42" t="s">
        <v>26</v>
      </c>
      <c r="E664" s="43" t="s">
        <v>735</v>
      </c>
      <c r="F664" s="269"/>
      <c r="G664" s="228">
        <f t="shared" si="79"/>
        <v>0</v>
      </c>
      <c r="H664" s="228">
        <f t="shared" si="79"/>
        <v>215000</v>
      </c>
      <c r="I664" s="228">
        <f t="shared" si="79"/>
        <v>215000</v>
      </c>
    </row>
    <row r="665" spans="1:9" s="128" customFormat="1" ht="51" hidden="1" thickBot="1">
      <c r="A665" s="105" t="s">
        <v>400</v>
      </c>
      <c r="B665" s="93" t="s">
        <v>781</v>
      </c>
      <c r="C665" s="42" t="s">
        <v>34</v>
      </c>
      <c r="D665" s="42" t="s">
        <v>26</v>
      </c>
      <c r="E665" s="43" t="s">
        <v>735</v>
      </c>
      <c r="F665" s="269">
        <v>540</v>
      </c>
      <c r="G665" s="228"/>
      <c r="H665" s="228">
        <v>215000</v>
      </c>
      <c r="I665" s="228">
        <v>215000</v>
      </c>
    </row>
    <row r="666" spans="1:14" ht="17.25" hidden="1" thickBot="1">
      <c r="A666" s="105" t="s">
        <v>93</v>
      </c>
      <c r="B666" s="95" t="s">
        <v>781</v>
      </c>
      <c r="C666" s="75" t="s">
        <v>28</v>
      </c>
      <c r="D666" s="75"/>
      <c r="E666" s="75"/>
      <c r="F666" s="75"/>
      <c r="G666" s="149">
        <f>G667</f>
        <v>0</v>
      </c>
      <c r="H666" s="149">
        <f>H667</f>
        <v>75000</v>
      </c>
      <c r="I666" s="149">
        <f>I667</f>
        <v>75000</v>
      </c>
      <c r="N666" s="128"/>
    </row>
    <row r="667" spans="1:9" ht="17.25" hidden="1" thickBot="1">
      <c r="A667" s="117" t="s">
        <v>119</v>
      </c>
      <c r="B667" s="90" t="s">
        <v>781</v>
      </c>
      <c r="C667" s="62" t="s">
        <v>28</v>
      </c>
      <c r="D667" s="62" t="s">
        <v>61</v>
      </c>
      <c r="E667" s="62"/>
      <c r="F667" s="43"/>
      <c r="G667" s="149">
        <f>G668+G673</f>
        <v>0</v>
      </c>
      <c r="H667" s="149">
        <f>H668+H673</f>
        <v>75000</v>
      </c>
      <c r="I667" s="149">
        <f>I668+I673</f>
        <v>75000</v>
      </c>
    </row>
    <row r="668" spans="1:14" s="128" customFormat="1" ht="18" hidden="1" thickBot="1">
      <c r="A668" s="60" t="s">
        <v>36</v>
      </c>
      <c r="B668" s="90" t="s">
        <v>781</v>
      </c>
      <c r="C668" s="62" t="s">
        <v>28</v>
      </c>
      <c r="D668" s="62" t="s">
        <v>61</v>
      </c>
      <c r="E668" s="289" t="s">
        <v>490</v>
      </c>
      <c r="F668" s="269"/>
      <c r="G668" s="149">
        <f aca="true" t="shared" si="80" ref="G668:I671">G669</f>
        <v>0</v>
      </c>
      <c r="H668" s="149">
        <f t="shared" si="80"/>
        <v>20000</v>
      </c>
      <c r="I668" s="149">
        <f t="shared" si="80"/>
        <v>20000</v>
      </c>
      <c r="N668"/>
    </row>
    <row r="669" spans="1:14" s="284" customFormat="1" ht="17.25" hidden="1" thickBot="1">
      <c r="A669" s="108" t="s">
        <v>322</v>
      </c>
      <c r="B669" s="111" t="s">
        <v>781</v>
      </c>
      <c r="C669" s="56" t="s">
        <v>28</v>
      </c>
      <c r="D669" s="56" t="s">
        <v>61</v>
      </c>
      <c r="E669" s="47" t="s">
        <v>502</v>
      </c>
      <c r="F669" s="295"/>
      <c r="G669" s="149">
        <f t="shared" si="80"/>
        <v>0</v>
      </c>
      <c r="H669" s="149">
        <f t="shared" si="80"/>
        <v>20000</v>
      </c>
      <c r="I669" s="149">
        <f t="shared" si="80"/>
        <v>20000</v>
      </c>
      <c r="N669" s="128"/>
    </row>
    <row r="670" spans="1:14" s="128" customFormat="1" ht="33.75" customHeight="1" hidden="1">
      <c r="A670" s="108" t="s">
        <v>363</v>
      </c>
      <c r="B670" s="111" t="s">
        <v>781</v>
      </c>
      <c r="C670" s="56" t="s">
        <v>28</v>
      </c>
      <c r="D670" s="56" t="s">
        <v>61</v>
      </c>
      <c r="E670" s="43" t="s">
        <v>583</v>
      </c>
      <c r="F670" s="269"/>
      <c r="G670" s="228">
        <f t="shared" si="80"/>
        <v>0</v>
      </c>
      <c r="H670" s="228">
        <f t="shared" si="80"/>
        <v>20000</v>
      </c>
      <c r="I670" s="228">
        <f t="shared" si="80"/>
        <v>20000</v>
      </c>
      <c r="N670" s="284"/>
    </row>
    <row r="671" spans="1:9" s="128" customFormat="1" ht="55.5" customHeight="1" hidden="1">
      <c r="A671" s="327" t="s">
        <v>586</v>
      </c>
      <c r="B671" s="111" t="s">
        <v>781</v>
      </c>
      <c r="C671" s="56" t="s">
        <v>28</v>
      </c>
      <c r="D671" s="56" t="s">
        <v>61</v>
      </c>
      <c r="E671" s="43" t="s">
        <v>589</v>
      </c>
      <c r="F671" s="269"/>
      <c r="G671" s="228">
        <f t="shared" si="80"/>
        <v>0</v>
      </c>
      <c r="H671" s="228">
        <f t="shared" si="80"/>
        <v>20000</v>
      </c>
      <c r="I671" s="228">
        <f t="shared" si="80"/>
        <v>20000</v>
      </c>
    </row>
    <row r="672" spans="1:9" s="128" customFormat="1" ht="51" hidden="1" thickBot="1">
      <c r="A672" s="327" t="s">
        <v>588</v>
      </c>
      <c r="B672" s="111" t="s">
        <v>781</v>
      </c>
      <c r="C672" s="56" t="s">
        <v>28</v>
      </c>
      <c r="D672" s="56" t="s">
        <v>61</v>
      </c>
      <c r="E672" s="43" t="s">
        <v>589</v>
      </c>
      <c r="F672" s="269">
        <v>540</v>
      </c>
      <c r="G672" s="228"/>
      <c r="H672" s="228">
        <v>20000</v>
      </c>
      <c r="I672" s="228">
        <v>20000</v>
      </c>
    </row>
    <row r="673" spans="1:9" s="128" customFormat="1" ht="18" hidden="1" thickBot="1">
      <c r="A673" s="82" t="s">
        <v>93</v>
      </c>
      <c r="B673" s="95" t="s">
        <v>781</v>
      </c>
      <c r="C673" s="47" t="s">
        <v>28</v>
      </c>
      <c r="D673" s="47" t="s">
        <v>61</v>
      </c>
      <c r="E673" s="289" t="s">
        <v>458</v>
      </c>
      <c r="F673" s="295"/>
      <c r="G673" s="149">
        <f aca="true" t="shared" si="81" ref="G673:I675">G674</f>
        <v>0</v>
      </c>
      <c r="H673" s="149">
        <f t="shared" si="81"/>
        <v>55000</v>
      </c>
      <c r="I673" s="149">
        <f t="shared" si="81"/>
        <v>55000</v>
      </c>
    </row>
    <row r="674" spans="1:9" s="128" customFormat="1" ht="33.75" hidden="1" thickBot="1">
      <c r="A674" s="108" t="s">
        <v>695</v>
      </c>
      <c r="B674" s="96" t="s">
        <v>781</v>
      </c>
      <c r="C674" s="43" t="s">
        <v>28</v>
      </c>
      <c r="D674" s="43" t="s">
        <v>61</v>
      </c>
      <c r="E674" s="43" t="s">
        <v>697</v>
      </c>
      <c r="F674" s="269"/>
      <c r="G674" s="228">
        <f t="shared" si="81"/>
        <v>0</v>
      </c>
      <c r="H674" s="228">
        <f t="shared" si="81"/>
        <v>55000</v>
      </c>
      <c r="I674" s="228">
        <f t="shared" si="81"/>
        <v>55000</v>
      </c>
    </row>
    <row r="675" spans="1:9" s="128" customFormat="1" ht="37.5" customHeight="1" hidden="1">
      <c r="A675" s="105" t="s">
        <v>696</v>
      </c>
      <c r="B675" s="96" t="s">
        <v>781</v>
      </c>
      <c r="C675" s="43" t="s">
        <v>28</v>
      </c>
      <c r="D675" s="43" t="s">
        <v>61</v>
      </c>
      <c r="E675" s="43" t="s">
        <v>699</v>
      </c>
      <c r="F675" s="269"/>
      <c r="G675" s="228">
        <f t="shared" si="81"/>
        <v>0</v>
      </c>
      <c r="H675" s="228">
        <f t="shared" si="81"/>
        <v>55000</v>
      </c>
      <c r="I675" s="228">
        <f t="shared" si="81"/>
        <v>55000</v>
      </c>
    </row>
    <row r="676" spans="1:9" s="128" customFormat="1" ht="33.75" hidden="1" thickBot="1">
      <c r="A676" s="105" t="s">
        <v>402</v>
      </c>
      <c r="B676" s="96" t="s">
        <v>781</v>
      </c>
      <c r="C676" s="43" t="s">
        <v>28</v>
      </c>
      <c r="D676" s="43" t="s">
        <v>61</v>
      </c>
      <c r="E676" s="43" t="s">
        <v>699</v>
      </c>
      <c r="F676" s="269">
        <v>540</v>
      </c>
      <c r="G676" s="228"/>
      <c r="H676" s="228">
        <v>55000</v>
      </c>
      <c r="I676" s="228">
        <v>55000</v>
      </c>
    </row>
    <row r="677" spans="1:14" s="1" customFormat="1" ht="17.25" hidden="1" thickBot="1">
      <c r="A677" s="82" t="s">
        <v>93</v>
      </c>
      <c r="B677" s="95" t="s">
        <v>781</v>
      </c>
      <c r="C677" s="47" t="s">
        <v>29</v>
      </c>
      <c r="D677" s="47"/>
      <c r="E677" s="47"/>
      <c r="F677" s="47"/>
      <c r="G677" s="149">
        <f>G678+G684+G704</f>
        <v>0</v>
      </c>
      <c r="H677" s="149">
        <f>H678+H684+H704</f>
        <v>2409500</v>
      </c>
      <c r="I677" s="149">
        <f>I678+I684+I704</f>
        <v>2387000</v>
      </c>
      <c r="N677" s="128"/>
    </row>
    <row r="678" spans="1:14" ht="17.25" hidden="1" thickBot="1">
      <c r="A678" s="45" t="s">
        <v>121</v>
      </c>
      <c r="B678" s="335" t="s">
        <v>781</v>
      </c>
      <c r="C678" s="336" t="s">
        <v>29</v>
      </c>
      <c r="D678" s="127" t="s">
        <v>25</v>
      </c>
      <c r="E678" s="127"/>
      <c r="F678" s="127"/>
      <c r="G678" s="73">
        <f>G679</f>
        <v>0</v>
      </c>
      <c r="H678" s="73">
        <f>H679</f>
        <v>20000</v>
      </c>
      <c r="I678" s="73">
        <f>I679</f>
        <v>20000</v>
      </c>
      <c r="N678" s="1"/>
    </row>
    <row r="679" spans="1:14" s="128" customFormat="1" ht="1.5" customHeight="1" hidden="1">
      <c r="A679" s="238" t="s">
        <v>122</v>
      </c>
      <c r="B679" s="90" t="s">
        <v>781</v>
      </c>
      <c r="C679" s="336" t="s">
        <v>29</v>
      </c>
      <c r="D679" s="127" t="s">
        <v>25</v>
      </c>
      <c r="E679" s="289" t="s">
        <v>490</v>
      </c>
      <c r="F679" s="269"/>
      <c r="G679" s="149">
        <f>G680</f>
        <v>0</v>
      </c>
      <c r="H679" s="149">
        <f aca="true" t="shared" si="82" ref="H679:I682">H680</f>
        <v>20000</v>
      </c>
      <c r="I679" s="149">
        <f t="shared" si="82"/>
        <v>20000</v>
      </c>
      <c r="N679"/>
    </row>
    <row r="680" spans="1:14" s="284" customFormat="1" ht="17.25" hidden="1" thickBot="1">
      <c r="A680" s="108" t="s">
        <v>322</v>
      </c>
      <c r="B680" s="335" t="s">
        <v>781</v>
      </c>
      <c r="C680" s="336" t="s">
        <v>29</v>
      </c>
      <c r="D680" s="127" t="s">
        <v>25</v>
      </c>
      <c r="E680" s="62" t="s">
        <v>501</v>
      </c>
      <c r="F680" s="350"/>
      <c r="G680" s="120">
        <f>G681</f>
        <v>0</v>
      </c>
      <c r="H680" s="120">
        <f t="shared" si="82"/>
        <v>20000</v>
      </c>
      <c r="I680" s="120">
        <f t="shared" si="82"/>
        <v>20000</v>
      </c>
      <c r="N680" s="128"/>
    </row>
    <row r="681" spans="1:14" s="128" customFormat="1" ht="33.75" hidden="1" thickBot="1">
      <c r="A681" s="153" t="s">
        <v>383</v>
      </c>
      <c r="B681" s="337" t="s">
        <v>781</v>
      </c>
      <c r="C681" s="151" t="s">
        <v>29</v>
      </c>
      <c r="D681" s="133" t="s">
        <v>25</v>
      </c>
      <c r="E681" s="43" t="s">
        <v>587</v>
      </c>
      <c r="F681" s="269"/>
      <c r="G681" s="228">
        <f>G682</f>
        <v>0</v>
      </c>
      <c r="H681" s="228">
        <f t="shared" si="82"/>
        <v>20000</v>
      </c>
      <c r="I681" s="228">
        <f t="shared" si="82"/>
        <v>20000</v>
      </c>
      <c r="N681" s="284"/>
    </row>
    <row r="682" spans="1:9" s="128" customFormat="1" ht="33.75" hidden="1" thickBot="1">
      <c r="A682" s="261" t="s">
        <v>581</v>
      </c>
      <c r="B682" s="337" t="s">
        <v>781</v>
      </c>
      <c r="C682" s="151" t="s">
        <v>29</v>
      </c>
      <c r="D682" s="133" t="s">
        <v>25</v>
      </c>
      <c r="E682" s="43" t="s">
        <v>590</v>
      </c>
      <c r="F682" s="269"/>
      <c r="G682" s="228">
        <f>G683</f>
        <v>0</v>
      </c>
      <c r="H682" s="228">
        <f t="shared" si="82"/>
        <v>20000</v>
      </c>
      <c r="I682" s="228">
        <f t="shared" si="82"/>
        <v>20000</v>
      </c>
    </row>
    <row r="683" spans="1:9" s="128" customFormat="1" ht="67.5" hidden="1" thickBot="1">
      <c r="A683" s="261" t="s">
        <v>403</v>
      </c>
      <c r="B683" s="337" t="s">
        <v>781</v>
      </c>
      <c r="C683" s="151" t="s">
        <v>29</v>
      </c>
      <c r="D683" s="133" t="s">
        <v>25</v>
      </c>
      <c r="E683" s="43" t="s">
        <v>590</v>
      </c>
      <c r="F683" s="269">
        <v>540</v>
      </c>
      <c r="G683" s="228"/>
      <c r="H683" s="228">
        <v>20000</v>
      </c>
      <c r="I683" s="228">
        <v>20000</v>
      </c>
    </row>
    <row r="684" spans="1:14" ht="17.25" hidden="1" thickBot="1">
      <c r="A684" s="82" t="s">
        <v>93</v>
      </c>
      <c r="B684" s="95" t="s">
        <v>781</v>
      </c>
      <c r="C684" s="46" t="s">
        <v>29</v>
      </c>
      <c r="D684" s="46" t="s">
        <v>30</v>
      </c>
      <c r="E684" s="54"/>
      <c r="F684" s="43"/>
      <c r="G684" s="149">
        <f>G685+G689+G700</f>
        <v>0</v>
      </c>
      <c r="H684" s="149">
        <f>H685+H689+H700</f>
        <v>2310000</v>
      </c>
      <c r="I684" s="149">
        <f>I685+I689+I700</f>
        <v>2310000</v>
      </c>
      <c r="N684" s="128"/>
    </row>
    <row r="685" spans="1:14" s="128" customFormat="1" ht="18" hidden="1" thickBot="1">
      <c r="A685" s="45" t="s">
        <v>123</v>
      </c>
      <c r="B685" s="95" t="s">
        <v>781</v>
      </c>
      <c r="C685" s="46" t="s">
        <v>29</v>
      </c>
      <c r="D685" s="46" t="s">
        <v>30</v>
      </c>
      <c r="E685" s="289" t="s">
        <v>456</v>
      </c>
      <c r="F685" s="269"/>
      <c r="G685" s="149">
        <f aca="true" t="shared" si="83" ref="G685:I687">G686</f>
        <v>0</v>
      </c>
      <c r="H685" s="149">
        <f t="shared" si="83"/>
        <v>70000</v>
      </c>
      <c r="I685" s="149">
        <f t="shared" si="83"/>
        <v>70000</v>
      </c>
      <c r="N685"/>
    </row>
    <row r="686" spans="1:9" s="128" customFormat="1" ht="35.25" customHeight="1" hidden="1">
      <c r="A686" s="108" t="s">
        <v>341</v>
      </c>
      <c r="B686" s="96" t="s">
        <v>781</v>
      </c>
      <c r="C686" s="42" t="s">
        <v>29</v>
      </c>
      <c r="D686" s="42" t="s">
        <v>30</v>
      </c>
      <c r="E686" s="291" t="s">
        <v>546</v>
      </c>
      <c r="F686" s="269"/>
      <c r="G686" s="228">
        <f t="shared" si="83"/>
        <v>0</v>
      </c>
      <c r="H686" s="228">
        <f t="shared" si="83"/>
        <v>70000</v>
      </c>
      <c r="I686" s="228">
        <f t="shared" si="83"/>
        <v>70000</v>
      </c>
    </row>
    <row r="687" spans="1:9" s="128" customFormat="1" ht="33.75" hidden="1" thickBot="1">
      <c r="A687" s="67" t="s">
        <v>545</v>
      </c>
      <c r="B687" s="96" t="s">
        <v>781</v>
      </c>
      <c r="C687" s="42" t="s">
        <v>29</v>
      </c>
      <c r="D687" s="42" t="s">
        <v>30</v>
      </c>
      <c r="E687" s="288" t="s">
        <v>547</v>
      </c>
      <c r="F687" s="269"/>
      <c r="G687" s="228">
        <f t="shared" si="83"/>
        <v>0</v>
      </c>
      <c r="H687" s="228">
        <f t="shared" si="83"/>
        <v>70000</v>
      </c>
      <c r="I687" s="228">
        <f t="shared" si="83"/>
        <v>70000</v>
      </c>
    </row>
    <row r="688" spans="1:9" s="128" customFormat="1" ht="51" hidden="1" thickBot="1">
      <c r="A688" s="67" t="s">
        <v>401</v>
      </c>
      <c r="B688" s="96" t="s">
        <v>781</v>
      </c>
      <c r="C688" s="42" t="s">
        <v>29</v>
      </c>
      <c r="D688" s="42" t="s">
        <v>30</v>
      </c>
      <c r="E688" s="288" t="s">
        <v>547</v>
      </c>
      <c r="F688" s="269">
        <v>540</v>
      </c>
      <c r="G688" s="228"/>
      <c r="H688" s="228">
        <v>70000</v>
      </c>
      <c r="I688" s="228">
        <v>70000</v>
      </c>
    </row>
    <row r="689" spans="1:9" s="128" customFormat="1" ht="51" customHeight="1" hidden="1">
      <c r="A689" s="82" t="s">
        <v>93</v>
      </c>
      <c r="B689" s="95" t="s">
        <v>781</v>
      </c>
      <c r="C689" s="46" t="s">
        <v>29</v>
      </c>
      <c r="D689" s="46" t="s">
        <v>30</v>
      </c>
      <c r="E689" s="289" t="s">
        <v>457</v>
      </c>
      <c r="F689" s="269"/>
      <c r="G689" s="149">
        <f>G690+G696</f>
        <v>0</v>
      </c>
      <c r="H689" s="149">
        <f>H690+H696</f>
        <v>2230000</v>
      </c>
      <c r="I689" s="149">
        <f>I690+I696</f>
        <v>2230000</v>
      </c>
    </row>
    <row r="690" spans="1:14" s="284" customFormat="1" ht="51" hidden="1" thickBot="1">
      <c r="A690" s="108" t="s">
        <v>364</v>
      </c>
      <c r="B690" s="95" t="s">
        <v>781</v>
      </c>
      <c r="C690" s="46" t="s">
        <v>29</v>
      </c>
      <c r="D690" s="46" t="s">
        <v>30</v>
      </c>
      <c r="E690" s="47" t="s">
        <v>500</v>
      </c>
      <c r="F690" s="295"/>
      <c r="G690" s="149">
        <f>G691</f>
        <v>0</v>
      </c>
      <c r="H690" s="149">
        <f>H691</f>
        <v>2200000</v>
      </c>
      <c r="I690" s="149">
        <f>I691</f>
        <v>2200000</v>
      </c>
      <c r="N690" s="128"/>
    </row>
    <row r="691" spans="1:14" s="128" customFormat="1" ht="33.75" hidden="1" thickBot="1">
      <c r="A691" s="108" t="s">
        <v>189</v>
      </c>
      <c r="B691" s="96" t="s">
        <v>781</v>
      </c>
      <c r="C691" s="42" t="s">
        <v>29</v>
      </c>
      <c r="D691" s="42" t="s">
        <v>30</v>
      </c>
      <c r="E691" s="43" t="s">
        <v>593</v>
      </c>
      <c r="F691" s="269"/>
      <c r="G691" s="228">
        <f>G692+G694</f>
        <v>0</v>
      </c>
      <c r="H691" s="228">
        <f>H692+H694</f>
        <v>2200000</v>
      </c>
      <c r="I691" s="228">
        <f>I692+I694</f>
        <v>2200000</v>
      </c>
      <c r="N691" s="284"/>
    </row>
    <row r="692" spans="1:9" s="128" customFormat="1" ht="17.25" hidden="1" thickBot="1">
      <c r="A692" s="105" t="s">
        <v>594</v>
      </c>
      <c r="B692" s="96" t="s">
        <v>781</v>
      </c>
      <c r="C692" s="42" t="s">
        <v>29</v>
      </c>
      <c r="D692" s="42" t="s">
        <v>30</v>
      </c>
      <c r="E692" s="43" t="s">
        <v>596</v>
      </c>
      <c r="F692" s="269"/>
      <c r="G692" s="228">
        <f>G693</f>
        <v>0</v>
      </c>
      <c r="H692" s="228">
        <f>H693</f>
        <v>200000</v>
      </c>
      <c r="I692" s="228">
        <f>I693</f>
        <v>200000</v>
      </c>
    </row>
    <row r="693" spans="1:9" s="128" customFormat="1" ht="51" hidden="1" thickBot="1">
      <c r="A693" s="328" t="s">
        <v>592</v>
      </c>
      <c r="B693" s="96" t="s">
        <v>781</v>
      </c>
      <c r="C693" s="42" t="s">
        <v>29</v>
      </c>
      <c r="D693" s="42" t="s">
        <v>30</v>
      </c>
      <c r="E693" s="43" t="s">
        <v>596</v>
      </c>
      <c r="F693" s="269">
        <v>540</v>
      </c>
      <c r="G693" s="228"/>
      <c r="H693" s="228">
        <v>200000</v>
      </c>
      <c r="I693" s="228">
        <v>200000</v>
      </c>
    </row>
    <row r="694" spans="1:9" s="128" customFormat="1" ht="17.25" hidden="1" thickBot="1">
      <c r="A694" s="82" t="s">
        <v>93</v>
      </c>
      <c r="B694" s="96" t="s">
        <v>781</v>
      </c>
      <c r="C694" s="42" t="s">
        <v>29</v>
      </c>
      <c r="D694" s="42" t="s">
        <v>30</v>
      </c>
      <c r="E694" s="43" t="s">
        <v>597</v>
      </c>
      <c r="F694" s="269"/>
      <c r="G694" s="228">
        <f>G695</f>
        <v>0</v>
      </c>
      <c r="H694" s="228">
        <f>H695</f>
        <v>2000000</v>
      </c>
      <c r="I694" s="228">
        <f>I695</f>
        <v>2000000</v>
      </c>
    </row>
    <row r="695" spans="1:9" s="128" customFormat="1" ht="51" hidden="1" thickBot="1">
      <c r="A695" s="41" t="s">
        <v>595</v>
      </c>
      <c r="B695" s="96" t="s">
        <v>781</v>
      </c>
      <c r="C695" s="42" t="s">
        <v>29</v>
      </c>
      <c r="D695" s="42" t="s">
        <v>30</v>
      </c>
      <c r="E695" s="43" t="s">
        <v>597</v>
      </c>
      <c r="F695" s="269">
        <v>540</v>
      </c>
      <c r="G695" s="228"/>
      <c r="H695" s="228">
        <v>2000000</v>
      </c>
      <c r="I695" s="228">
        <v>2000000</v>
      </c>
    </row>
    <row r="696" spans="1:14" s="284" customFormat="1" ht="17.25" hidden="1" thickBot="1">
      <c r="A696" s="82" t="s">
        <v>93</v>
      </c>
      <c r="B696" s="95" t="s">
        <v>781</v>
      </c>
      <c r="C696" s="46" t="s">
        <v>29</v>
      </c>
      <c r="D696" s="46" t="s">
        <v>30</v>
      </c>
      <c r="E696" s="47" t="s">
        <v>499</v>
      </c>
      <c r="F696" s="295"/>
      <c r="G696" s="149">
        <f aca="true" t="shared" si="84" ref="G696:I698">G697</f>
        <v>0</v>
      </c>
      <c r="H696" s="149">
        <f t="shared" si="84"/>
        <v>30000</v>
      </c>
      <c r="I696" s="149">
        <f t="shared" si="84"/>
        <v>30000</v>
      </c>
      <c r="N696" s="128"/>
    </row>
    <row r="697" spans="1:14" s="128" customFormat="1" ht="17.25" hidden="1" thickBot="1">
      <c r="A697" s="108" t="s">
        <v>243</v>
      </c>
      <c r="B697" s="96" t="s">
        <v>781</v>
      </c>
      <c r="C697" s="42" t="s">
        <v>29</v>
      </c>
      <c r="D697" s="42" t="s">
        <v>30</v>
      </c>
      <c r="E697" s="43" t="s">
        <v>549</v>
      </c>
      <c r="F697" s="269"/>
      <c r="G697" s="228">
        <f t="shared" si="84"/>
        <v>0</v>
      </c>
      <c r="H697" s="228">
        <f t="shared" si="84"/>
        <v>30000</v>
      </c>
      <c r="I697" s="228">
        <f t="shared" si="84"/>
        <v>30000</v>
      </c>
      <c r="N697" s="284"/>
    </row>
    <row r="698" spans="1:9" s="128" customFormat="1" ht="17.25" hidden="1" thickBot="1">
      <c r="A698" s="326" t="s">
        <v>548</v>
      </c>
      <c r="B698" s="96" t="s">
        <v>781</v>
      </c>
      <c r="C698" s="42" t="s">
        <v>29</v>
      </c>
      <c r="D698" s="42" t="s">
        <v>30</v>
      </c>
      <c r="E698" s="43" t="s">
        <v>550</v>
      </c>
      <c r="F698" s="269"/>
      <c r="G698" s="228">
        <f t="shared" si="84"/>
        <v>0</v>
      </c>
      <c r="H698" s="228">
        <f t="shared" si="84"/>
        <v>30000</v>
      </c>
      <c r="I698" s="228">
        <f t="shared" si="84"/>
        <v>30000</v>
      </c>
    </row>
    <row r="699" spans="1:9" s="128" customFormat="1" ht="51" hidden="1" thickBot="1">
      <c r="A699" s="326" t="s">
        <v>404</v>
      </c>
      <c r="B699" s="96" t="s">
        <v>781</v>
      </c>
      <c r="C699" s="42" t="s">
        <v>29</v>
      </c>
      <c r="D699" s="42" t="s">
        <v>30</v>
      </c>
      <c r="E699" s="43" t="s">
        <v>550</v>
      </c>
      <c r="F699" s="269">
        <v>540</v>
      </c>
      <c r="G699" s="228"/>
      <c r="H699" s="228">
        <v>30000</v>
      </c>
      <c r="I699" s="228">
        <v>30000</v>
      </c>
    </row>
    <row r="700" spans="1:14" s="284" customFormat="1" ht="18" hidden="1" thickBot="1">
      <c r="A700" s="82" t="s">
        <v>93</v>
      </c>
      <c r="B700" s="95" t="s">
        <v>781</v>
      </c>
      <c r="C700" s="46" t="s">
        <v>29</v>
      </c>
      <c r="D700" s="46" t="s">
        <v>30</v>
      </c>
      <c r="E700" s="348" t="s">
        <v>492</v>
      </c>
      <c r="F700" s="295"/>
      <c r="G700" s="149">
        <f aca="true" t="shared" si="85" ref="G700:I702">G701</f>
        <v>0</v>
      </c>
      <c r="H700" s="149">
        <f t="shared" si="85"/>
        <v>10000</v>
      </c>
      <c r="I700" s="149">
        <f t="shared" si="85"/>
        <v>10000</v>
      </c>
      <c r="N700" s="128"/>
    </row>
    <row r="701" spans="1:14" s="128" customFormat="1" ht="33.75" hidden="1" thickBot="1">
      <c r="A701" s="331" t="s">
        <v>481</v>
      </c>
      <c r="B701" s="96" t="s">
        <v>781</v>
      </c>
      <c r="C701" s="42" t="s">
        <v>29</v>
      </c>
      <c r="D701" s="42" t="s">
        <v>30</v>
      </c>
      <c r="E701" s="349" t="s">
        <v>556</v>
      </c>
      <c r="F701" s="269"/>
      <c r="G701" s="228">
        <f t="shared" si="85"/>
        <v>0</v>
      </c>
      <c r="H701" s="228">
        <f t="shared" si="85"/>
        <v>10000</v>
      </c>
      <c r="I701" s="228">
        <f t="shared" si="85"/>
        <v>10000</v>
      </c>
      <c r="N701" s="284"/>
    </row>
    <row r="702" spans="1:9" s="128" customFormat="1" ht="34.5" customHeight="1" hidden="1">
      <c r="A702" s="261" t="s">
        <v>555</v>
      </c>
      <c r="B702" s="96" t="s">
        <v>781</v>
      </c>
      <c r="C702" s="42" t="s">
        <v>29</v>
      </c>
      <c r="D702" s="42" t="s">
        <v>30</v>
      </c>
      <c r="E702" s="349" t="s">
        <v>557</v>
      </c>
      <c r="F702" s="269"/>
      <c r="G702" s="228">
        <f t="shared" si="85"/>
        <v>0</v>
      </c>
      <c r="H702" s="228">
        <f t="shared" si="85"/>
        <v>10000</v>
      </c>
      <c r="I702" s="228">
        <f t="shared" si="85"/>
        <v>10000</v>
      </c>
    </row>
    <row r="703" spans="1:9" s="128" customFormat="1" ht="33.75" hidden="1" thickBot="1">
      <c r="A703" s="261" t="s">
        <v>405</v>
      </c>
      <c r="B703" s="96" t="s">
        <v>781</v>
      </c>
      <c r="C703" s="42" t="s">
        <v>29</v>
      </c>
      <c r="D703" s="42" t="s">
        <v>30</v>
      </c>
      <c r="E703" s="291" t="s">
        <v>557</v>
      </c>
      <c r="F703" s="269">
        <v>540</v>
      </c>
      <c r="G703" s="228"/>
      <c r="H703" s="228">
        <v>10000</v>
      </c>
      <c r="I703" s="228">
        <v>10000</v>
      </c>
    </row>
    <row r="704" spans="1:14" s="1" customFormat="1" ht="17.25" hidden="1" thickBot="1">
      <c r="A704" s="82" t="s">
        <v>93</v>
      </c>
      <c r="B704" s="92" t="s">
        <v>781</v>
      </c>
      <c r="C704" s="47" t="s">
        <v>29</v>
      </c>
      <c r="D704" s="47" t="s">
        <v>34</v>
      </c>
      <c r="E704" s="65"/>
      <c r="F704" s="47"/>
      <c r="G704" s="149">
        <f>G705+G710</f>
        <v>0</v>
      </c>
      <c r="H704" s="149">
        <f>H705+H710</f>
        <v>79500</v>
      </c>
      <c r="I704" s="149">
        <f>I705+I710</f>
        <v>57000</v>
      </c>
      <c r="N704" s="128"/>
    </row>
    <row r="705" spans="1:14" s="128" customFormat="1" ht="18" hidden="1" thickBot="1">
      <c r="A705" s="45" t="s">
        <v>54</v>
      </c>
      <c r="B705" s="92" t="s">
        <v>781</v>
      </c>
      <c r="C705" s="47" t="s">
        <v>29</v>
      </c>
      <c r="D705" s="47" t="s">
        <v>34</v>
      </c>
      <c r="E705" s="289" t="s">
        <v>445</v>
      </c>
      <c r="F705" s="269"/>
      <c r="G705" s="149">
        <f aca="true" t="shared" si="86" ref="G705:I708">G706</f>
        <v>0</v>
      </c>
      <c r="H705" s="149">
        <f t="shared" si="86"/>
        <v>60000</v>
      </c>
      <c r="I705" s="149">
        <f t="shared" si="86"/>
        <v>40000</v>
      </c>
      <c r="N705" s="1"/>
    </row>
    <row r="706" spans="1:14" s="284" customFormat="1" ht="51" hidden="1" thickBot="1">
      <c r="A706" s="108" t="s">
        <v>312</v>
      </c>
      <c r="B706" s="92" t="s">
        <v>781</v>
      </c>
      <c r="C706" s="47" t="s">
        <v>29</v>
      </c>
      <c r="D706" s="47" t="s">
        <v>34</v>
      </c>
      <c r="E706" s="47" t="s">
        <v>446</v>
      </c>
      <c r="F706" s="295"/>
      <c r="G706" s="149">
        <f t="shared" si="86"/>
        <v>0</v>
      </c>
      <c r="H706" s="149">
        <f t="shared" si="86"/>
        <v>60000</v>
      </c>
      <c r="I706" s="149">
        <f t="shared" si="86"/>
        <v>40000</v>
      </c>
      <c r="N706" s="128"/>
    </row>
    <row r="707" spans="1:14" s="128" customFormat="1" ht="33.75" hidden="1" thickBot="1">
      <c r="A707" s="108" t="s">
        <v>318</v>
      </c>
      <c r="B707" s="93" t="s">
        <v>781</v>
      </c>
      <c r="C707" s="43" t="s">
        <v>29</v>
      </c>
      <c r="D707" s="43" t="s">
        <v>34</v>
      </c>
      <c r="E707" s="43" t="s">
        <v>448</v>
      </c>
      <c r="F707" s="269"/>
      <c r="G707" s="228">
        <f t="shared" si="86"/>
        <v>0</v>
      </c>
      <c r="H707" s="228">
        <f t="shared" si="86"/>
        <v>60000</v>
      </c>
      <c r="I707" s="228">
        <f t="shared" si="86"/>
        <v>40000</v>
      </c>
      <c r="N707" s="284"/>
    </row>
    <row r="708" spans="1:9" s="128" customFormat="1" ht="17.25" hidden="1" thickBot="1">
      <c r="A708" s="105" t="s">
        <v>686</v>
      </c>
      <c r="B708" s="93" t="s">
        <v>781</v>
      </c>
      <c r="C708" s="43" t="s">
        <v>29</v>
      </c>
      <c r="D708" s="43" t="s">
        <v>34</v>
      </c>
      <c r="E708" s="43" t="s">
        <v>687</v>
      </c>
      <c r="F708" s="269"/>
      <c r="G708" s="228">
        <f t="shared" si="86"/>
        <v>0</v>
      </c>
      <c r="H708" s="228">
        <f t="shared" si="86"/>
        <v>60000</v>
      </c>
      <c r="I708" s="228">
        <f t="shared" si="86"/>
        <v>40000</v>
      </c>
    </row>
    <row r="709" spans="1:9" s="128" customFormat="1" ht="33.75" hidden="1" thickBot="1">
      <c r="A709" s="105" t="s">
        <v>406</v>
      </c>
      <c r="B709" s="93" t="s">
        <v>781</v>
      </c>
      <c r="C709" s="43" t="s">
        <v>29</v>
      </c>
      <c r="D709" s="43" t="s">
        <v>34</v>
      </c>
      <c r="E709" s="43" t="s">
        <v>687</v>
      </c>
      <c r="F709" s="269">
        <v>540</v>
      </c>
      <c r="G709" s="228"/>
      <c r="H709" s="228">
        <v>60000</v>
      </c>
      <c r="I709" s="228">
        <v>40000</v>
      </c>
    </row>
    <row r="710" spans="1:14" s="284" customFormat="1" ht="18" hidden="1" thickBot="1">
      <c r="A710" s="105" t="s">
        <v>93</v>
      </c>
      <c r="B710" s="95" t="s">
        <v>781</v>
      </c>
      <c r="C710" s="46" t="s">
        <v>29</v>
      </c>
      <c r="D710" s="46" t="s">
        <v>34</v>
      </c>
      <c r="E710" s="348" t="s">
        <v>492</v>
      </c>
      <c r="F710" s="295"/>
      <c r="G710" s="149">
        <f aca="true" t="shared" si="87" ref="G710:I712">G711</f>
        <v>0</v>
      </c>
      <c r="H710" s="149">
        <f t="shared" si="87"/>
        <v>19500</v>
      </c>
      <c r="I710" s="149">
        <f t="shared" si="87"/>
        <v>17000</v>
      </c>
      <c r="N710" s="128"/>
    </row>
    <row r="711" spans="1:14" s="128" customFormat="1" ht="33.75" hidden="1" thickBot="1">
      <c r="A711" s="331" t="s">
        <v>481</v>
      </c>
      <c r="B711" s="96" t="s">
        <v>781</v>
      </c>
      <c r="C711" s="42" t="s">
        <v>29</v>
      </c>
      <c r="D711" s="42" t="s">
        <v>34</v>
      </c>
      <c r="E711" s="349" t="s">
        <v>556</v>
      </c>
      <c r="F711" s="269"/>
      <c r="G711" s="228">
        <f t="shared" si="87"/>
        <v>0</v>
      </c>
      <c r="H711" s="228">
        <f t="shared" si="87"/>
        <v>19500</v>
      </c>
      <c r="I711" s="228">
        <f t="shared" si="87"/>
        <v>17000</v>
      </c>
      <c r="N711" s="284"/>
    </row>
    <row r="712" spans="1:9" s="128" customFormat="1" ht="34.5" customHeight="1" hidden="1">
      <c r="A712" s="261" t="s">
        <v>555</v>
      </c>
      <c r="B712" s="96" t="s">
        <v>781</v>
      </c>
      <c r="C712" s="42" t="s">
        <v>29</v>
      </c>
      <c r="D712" s="42" t="s">
        <v>34</v>
      </c>
      <c r="E712" s="349" t="s">
        <v>557</v>
      </c>
      <c r="F712" s="269"/>
      <c r="G712" s="228">
        <f t="shared" si="87"/>
        <v>0</v>
      </c>
      <c r="H712" s="228">
        <f t="shared" si="87"/>
        <v>19500</v>
      </c>
      <c r="I712" s="228">
        <f t="shared" si="87"/>
        <v>17000</v>
      </c>
    </row>
    <row r="713" spans="1:9" s="128" customFormat="1" ht="33.75" hidden="1" thickBot="1">
      <c r="A713" s="261" t="s">
        <v>405</v>
      </c>
      <c r="B713" s="96" t="s">
        <v>781</v>
      </c>
      <c r="C713" s="42" t="s">
        <v>29</v>
      </c>
      <c r="D713" s="42" t="s">
        <v>34</v>
      </c>
      <c r="E713" s="291" t="s">
        <v>557</v>
      </c>
      <c r="F713" s="269">
        <v>540</v>
      </c>
      <c r="G713" s="228"/>
      <c r="H713" s="228">
        <v>19500</v>
      </c>
      <c r="I713" s="228">
        <v>17000</v>
      </c>
    </row>
    <row r="714" spans="1:14" s="1" customFormat="1" ht="17.25" hidden="1" thickBot="1">
      <c r="A714" s="82" t="s">
        <v>93</v>
      </c>
      <c r="B714" s="95" t="s">
        <v>781</v>
      </c>
      <c r="C714" s="65" t="s">
        <v>24</v>
      </c>
      <c r="D714" s="65"/>
      <c r="E714" s="154"/>
      <c r="F714" s="154"/>
      <c r="G714" s="149">
        <f aca="true" t="shared" si="88" ref="G714:I716">G715</f>
        <v>0</v>
      </c>
      <c r="H714" s="149">
        <f t="shared" si="88"/>
        <v>6800</v>
      </c>
      <c r="I714" s="149">
        <f t="shared" si="88"/>
        <v>6800</v>
      </c>
      <c r="N714" s="128"/>
    </row>
    <row r="715" spans="1:14" ht="17.25" hidden="1" thickBot="1">
      <c r="A715" s="45" t="s">
        <v>53</v>
      </c>
      <c r="B715" s="95" t="s">
        <v>781</v>
      </c>
      <c r="C715" s="47" t="s">
        <v>24</v>
      </c>
      <c r="D715" s="47" t="s">
        <v>29</v>
      </c>
      <c r="E715" s="72"/>
      <c r="F715" s="72"/>
      <c r="G715" s="149">
        <f t="shared" si="88"/>
        <v>0</v>
      </c>
      <c r="H715" s="149">
        <f t="shared" si="88"/>
        <v>6800</v>
      </c>
      <c r="I715" s="149">
        <f t="shared" si="88"/>
        <v>6800</v>
      </c>
      <c r="N715" s="1"/>
    </row>
    <row r="716" spans="1:14" s="128" customFormat="1" ht="33.75" hidden="1" thickBot="1">
      <c r="A716" s="214" t="s">
        <v>268</v>
      </c>
      <c r="B716" s="95" t="s">
        <v>781</v>
      </c>
      <c r="C716" s="47" t="s">
        <v>24</v>
      </c>
      <c r="D716" s="47" t="s">
        <v>29</v>
      </c>
      <c r="E716" s="348" t="s">
        <v>459</v>
      </c>
      <c r="F716" s="272"/>
      <c r="G716" s="149">
        <f t="shared" si="88"/>
        <v>0</v>
      </c>
      <c r="H716" s="149">
        <f t="shared" si="88"/>
        <v>6800</v>
      </c>
      <c r="I716" s="149">
        <f t="shared" si="88"/>
        <v>6800</v>
      </c>
      <c r="N716"/>
    </row>
    <row r="717" spans="1:9" s="128" customFormat="1" ht="18.75" customHeight="1" hidden="1">
      <c r="A717" s="332" t="s">
        <v>482</v>
      </c>
      <c r="B717" s="96" t="s">
        <v>781</v>
      </c>
      <c r="C717" s="43" t="s">
        <v>24</v>
      </c>
      <c r="D717" s="43" t="s">
        <v>29</v>
      </c>
      <c r="E717" s="338" t="s">
        <v>716</v>
      </c>
      <c r="F717" s="290"/>
      <c r="G717" s="228">
        <f>G718+G720</f>
        <v>0</v>
      </c>
      <c r="H717" s="228">
        <f>H718+H720</f>
        <v>6800</v>
      </c>
      <c r="I717" s="228">
        <f>I718+I720</f>
        <v>6800</v>
      </c>
    </row>
    <row r="718" spans="1:9" s="128" customFormat="1" ht="33.75" hidden="1" thickBot="1">
      <c r="A718" s="262" t="s">
        <v>715</v>
      </c>
      <c r="B718" s="96" t="s">
        <v>781</v>
      </c>
      <c r="C718" s="43" t="s">
        <v>24</v>
      </c>
      <c r="D718" s="43" t="s">
        <v>29</v>
      </c>
      <c r="E718" s="338" t="s">
        <v>717</v>
      </c>
      <c r="F718" s="290"/>
      <c r="G718" s="228">
        <f>G719</f>
        <v>0</v>
      </c>
      <c r="H718" s="228">
        <f>H719</f>
        <v>800</v>
      </c>
      <c r="I718" s="228">
        <f>I719</f>
        <v>800</v>
      </c>
    </row>
    <row r="719" spans="1:9" s="128" customFormat="1" ht="33.75" hidden="1" thickBot="1">
      <c r="A719" s="262" t="s">
        <v>738</v>
      </c>
      <c r="B719" s="96" t="s">
        <v>781</v>
      </c>
      <c r="C719" s="43" t="s">
        <v>24</v>
      </c>
      <c r="D719" s="43" t="s">
        <v>29</v>
      </c>
      <c r="E719" s="338" t="s">
        <v>717</v>
      </c>
      <c r="F719" s="290">
        <v>240</v>
      </c>
      <c r="G719" s="228"/>
      <c r="H719" s="228">
        <v>800</v>
      </c>
      <c r="I719" s="228">
        <v>800</v>
      </c>
    </row>
    <row r="720" spans="1:9" s="128" customFormat="1" ht="33.75" hidden="1" thickBot="1">
      <c r="A720" s="322" t="s">
        <v>300</v>
      </c>
      <c r="B720" s="96" t="s">
        <v>781</v>
      </c>
      <c r="C720" s="43" t="s">
        <v>24</v>
      </c>
      <c r="D720" s="43" t="s">
        <v>29</v>
      </c>
      <c r="E720" s="338" t="s">
        <v>719</v>
      </c>
      <c r="F720" s="290"/>
      <c r="G720" s="228">
        <f>G721</f>
        <v>0</v>
      </c>
      <c r="H720" s="228">
        <f>H721</f>
        <v>6000</v>
      </c>
      <c r="I720" s="228">
        <f>I721</f>
        <v>6000</v>
      </c>
    </row>
    <row r="721" spans="1:9" s="128" customFormat="1" ht="33.75" hidden="1" thickBot="1">
      <c r="A721" s="262" t="s">
        <v>718</v>
      </c>
      <c r="B721" s="96" t="s">
        <v>781</v>
      </c>
      <c r="C721" s="43" t="s">
        <v>24</v>
      </c>
      <c r="D721" s="43" t="s">
        <v>29</v>
      </c>
      <c r="E721" s="338" t="s">
        <v>719</v>
      </c>
      <c r="F721" s="290">
        <v>540</v>
      </c>
      <c r="G721" s="228"/>
      <c r="H721" s="228">
        <v>6000</v>
      </c>
      <c r="I721" s="228">
        <v>6000</v>
      </c>
    </row>
    <row r="722" spans="1:14" s="1" customFormat="1" ht="17.25" hidden="1" thickBot="1">
      <c r="A722" s="262" t="s">
        <v>93</v>
      </c>
      <c r="B722" s="92" t="s">
        <v>781</v>
      </c>
      <c r="C722" s="47" t="s">
        <v>27</v>
      </c>
      <c r="D722" s="47"/>
      <c r="E722" s="47"/>
      <c r="F722" s="47"/>
      <c r="G722" s="149">
        <f aca="true" t="shared" si="89" ref="G722:I727">G723</f>
        <v>0</v>
      </c>
      <c r="H722" s="149">
        <f t="shared" si="89"/>
        <v>12000</v>
      </c>
      <c r="I722" s="149">
        <f t="shared" si="89"/>
        <v>15000</v>
      </c>
      <c r="N722" s="128"/>
    </row>
    <row r="723" spans="1:9" s="1" customFormat="1" ht="17.25" hidden="1" thickBot="1">
      <c r="A723" s="45" t="s">
        <v>265</v>
      </c>
      <c r="B723" s="92" t="s">
        <v>781</v>
      </c>
      <c r="C723" s="61" t="s">
        <v>27</v>
      </c>
      <c r="D723" s="61" t="s">
        <v>25</v>
      </c>
      <c r="E723" s="47"/>
      <c r="F723" s="47"/>
      <c r="G723" s="149">
        <f t="shared" si="89"/>
        <v>0</v>
      </c>
      <c r="H723" s="149">
        <f t="shared" si="89"/>
        <v>12000</v>
      </c>
      <c r="I723" s="149">
        <f t="shared" si="89"/>
        <v>15000</v>
      </c>
    </row>
    <row r="724" spans="1:14" s="128" customFormat="1" ht="18" hidden="1" thickBot="1">
      <c r="A724" s="60" t="s">
        <v>3</v>
      </c>
      <c r="B724" s="92" t="s">
        <v>781</v>
      </c>
      <c r="C724" s="61" t="s">
        <v>27</v>
      </c>
      <c r="D724" s="61" t="s">
        <v>25</v>
      </c>
      <c r="E724" s="345" t="s">
        <v>444</v>
      </c>
      <c r="F724" s="269"/>
      <c r="G724" s="149">
        <f t="shared" si="89"/>
        <v>0</v>
      </c>
      <c r="H724" s="149">
        <f t="shared" si="89"/>
        <v>12000</v>
      </c>
      <c r="I724" s="149">
        <f t="shared" si="89"/>
        <v>15000</v>
      </c>
      <c r="N724" s="1"/>
    </row>
    <row r="725" spans="1:14" s="284" customFormat="1" ht="33.75" hidden="1" thickBot="1">
      <c r="A725" s="108" t="s">
        <v>309</v>
      </c>
      <c r="B725" s="92" t="s">
        <v>781</v>
      </c>
      <c r="C725" s="61" t="s">
        <v>27</v>
      </c>
      <c r="D725" s="61" t="s">
        <v>25</v>
      </c>
      <c r="E725" s="47" t="s">
        <v>498</v>
      </c>
      <c r="F725" s="295"/>
      <c r="G725" s="149">
        <f t="shared" si="89"/>
        <v>0</v>
      </c>
      <c r="H725" s="149">
        <f t="shared" si="89"/>
        <v>12000</v>
      </c>
      <c r="I725" s="149">
        <f t="shared" si="89"/>
        <v>15000</v>
      </c>
      <c r="N725" s="128"/>
    </row>
    <row r="726" spans="1:14" s="128" customFormat="1" ht="17.25" hidden="1" thickBot="1">
      <c r="A726" s="320" t="s">
        <v>477</v>
      </c>
      <c r="B726" s="93" t="s">
        <v>781</v>
      </c>
      <c r="C726" s="112" t="s">
        <v>27</v>
      </c>
      <c r="D726" s="112" t="s">
        <v>25</v>
      </c>
      <c r="E726" s="43" t="s">
        <v>636</v>
      </c>
      <c r="F726" s="269"/>
      <c r="G726" s="228">
        <f t="shared" si="89"/>
        <v>0</v>
      </c>
      <c r="H726" s="228">
        <f t="shared" si="89"/>
        <v>12000</v>
      </c>
      <c r="I726" s="228">
        <f t="shared" si="89"/>
        <v>15000</v>
      </c>
      <c r="N726" s="284"/>
    </row>
    <row r="727" spans="1:9" s="128" customFormat="1" ht="33.75" hidden="1" thickBot="1">
      <c r="A727" s="299" t="s">
        <v>731</v>
      </c>
      <c r="B727" s="93" t="s">
        <v>781</v>
      </c>
      <c r="C727" s="112" t="s">
        <v>27</v>
      </c>
      <c r="D727" s="112" t="s">
        <v>25</v>
      </c>
      <c r="E727" s="43" t="s">
        <v>638</v>
      </c>
      <c r="F727" s="269"/>
      <c r="G727" s="228">
        <f t="shared" si="89"/>
        <v>0</v>
      </c>
      <c r="H727" s="228">
        <f t="shared" si="89"/>
        <v>12000</v>
      </c>
      <c r="I727" s="228">
        <f t="shared" si="89"/>
        <v>15000</v>
      </c>
    </row>
    <row r="728" spans="1:9" s="128" customFormat="1" ht="19.5" customHeight="1" hidden="1">
      <c r="A728" s="321" t="s">
        <v>423</v>
      </c>
      <c r="B728" s="93" t="s">
        <v>781</v>
      </c>
      <c r="C728" s="112" t="s">
        <v>27</v>
      </c>
      <c r="D728" s="112" t="s">
        <v>25</v>
      </c>
      <c r="E728" s="43" t="s">
        <v>638</v>
      </c>
      <c r="F728" s="269">
        <v>540</v>
      </c>
      <c r="G728" s="228"/>
      <c r="H728" s="228">
        <v>12000</v>
      </c>
      <c r="I728" s="228">
        <v>15000</v>
      </c>
    </row>
    <row r="729" spans="1:14" ht="17.25" hidden="1" thickBot="1">
      <c r="A729" s="105" t="s">
        <v>93</v>
      </c>
      <c r="B729" s="95" t="s">
        <v>781</v>
      </c>
      <c r="C729" s="72" t="s">
        <v>35</v>
      </c>
      <c r="D729" s="72"/>
      <c r="E729" s="72"/>
      <c r="F729" s="72"/>
      <c r="G729" s="149">
        <f aca="true" t="shared" si="90" ref="G729:I733">G730</f>
        <v>0</v>
      </c>
      <c r="H729" s="149">
        <f t="shared" si="90"/>
        <v>1400000</v>
      </c>
      <c r="I729" s="149">
        <f t="shared" si="90"/>
        <v>1400000</v>
      </c>
      <c r="N729" s="128"/>
    </row>
    <row r="730" spans="1:9" ht="17.25" hidden="1" thickBot="1">
      <c r="A730" s="150" t="s">
        <v>209</v>
      </c>
      <c r="B730" s="95" t="s">
        <v>781</v>
      </c>
      <c r="C730" s="47" t="s">
        <v>35</v>
      </c>
      <c r="D730" s="47" t="s">
        <v>25</v>
      </c>
      <c r="E730" s="70"/>
      <c r="F730" s="70"/>
      <c r="G730" s="73">
        <f t="shared" si="90"/>
        <v>0</v>
      </c>
      <c r="H730" s="73">
        <f t="shared" si="90"/>
        <v>1400000</v>
      </c>
      <c r="I730" s="73">
        <f t="shared" si="90"/>
        <v>1400000</v>
      </c>
    </row>
    <row r="731" spans="1:14" s="128" customFormat="1" ht="33.75" hidden="1" thickBot="1">
      <c r="A731" s="248" t="s">
        <v>210</v>
      </c>
      <c r="B731" s="95" t="s">
        <v>781</v>
      </c>
      <c r="C731" s="47" t="s">
        <v>35</v>
      </c>
      <c r="D731" s="47" t="s">
        <v>25</v>
      </c>
      <c r="E731" s="289" t="s">
        <v>459</v>
      </c>
      <c r="F731" s="272"/>
      <c r="G731" s="229">
        <f t="shared" si="90"/>
        <v>0</v>
      </c>
      <c r="H731" s="229">
        <f t="shared" si="90"/>
        <v>1400000</v>
      </c>
      <c r="I731" s="229">
        <f t="shared" si="90"/>
        <v>1400000</v>
      </c>
      <c r="N731"/>
    </row>
    <row r="732" spans="1:9" s="128" customFormat="1" ht="51" hidden="1" thickBot="1">
      <c r="A732" s="332" t="s">
        <v>482</v>
      </c>
      <c r="B732" s="96" t="s">
        <v>781</v>
      </c>
      <c r="C732" s="43" t="s">
        <v>35</v>
      </c>
      <c r="D732" s="43" t="s">
        <v>25</v>
      </c>
      <c r="E732" s="338" t="s">
        <v>576</v>
      </c>
      <c r="F732" s="290"/>
      <c r="G732" s="68">
        <f t="shared" si="90"/>
        <v>0</v>
      </c>
      <c r="H732" s="68">
        <f t="shared" si="90"/>
        <v>1400000</v>
      </c>
      <c r="I732" s="68">
        <f t="shared" si="90"/>
        <v>1400000</v>
      </c>
    </row>
    <row r="733" spans="1:9" s="128" customFormat="1" ht="17.25" hidden="1" thickBot="1">
      <c r="A733" s="261" t="s">
        <v>575</v>
      </c>
      <c r="B733" s="96" t="s">
        <v>781</v>
      </c>
      <c r="C733" s="43" t="s">
        <v>35</v>
      </c>
      <c r="D733" s="43" t="s">
        <v>25</v>
      </c>
      <c r="E733" s="338" t="s">
        <v>577</v>
      </c>
      <c r="F733" s="290"/>
      <c r="G733" s="68">
        <f t="shared" si="90"/>
        <v>0</v>
      </c>
      <c r="H733" s="68">
        <f t="shared" si="90"/>
        <v>1400000</v>
      </c>
      <c r="I733" s="68">
        <f t="shared" si="90"/>
        <v>1400000</v>
      </c>
    </row>
    <row r="734" spans="1:9" s="128" customFormat="1" ht="33.75" hidden="1" thickBot="1">
      <c r="A734" s="261" t="s">
        <v>365</v>
      </c>
      <c r="B734" s="96" t="s">
        <v>781</v>
      </c>
      <c r="C734" s="43" t="s">
        <v>35</v>
      </c>
      <c r="D734" s="43" t="s">
        <v>25</v>
      </c>
      <c r="E734" s="288" t="s">
        <v>577</v>
      </c>
      <c r="F734" s="290">
        <v>730</v>
      </c>
      <c r="G734" s="68"/>
      <c r="H734" s="68">
        <v>1400000</v>
      </c>
      <c r="I734" s="68">
        <v>1400000</v>
      </c>
    </row>
    <row r="735" spans="1:14" ht="37.5" customHeight="1" hidden="1">
      <c r="A735" s="221" t="s">
        <v>366</v>
      </c>
      <c r="B735" s="92" t="s">
        <v>781</v>
      </c>
      <c r="C735" s="47" t="s">
        <v>148</v>
      </c>
      <c r="D735" s="47"/>
      <c r="E735" s="47"/>
      <c r="F735" s="47"/>
      <c r="G735" s="149">
        <f>G736+G741</f>
        <v>0</v>
      </c>
      <c r="H735" s="149">
        <f>H736+H741</f>
        <v>52800300</v>
      </c>
      <c r="I735" s="149">
        <f>I736+I741</f>
        <v>52157200</v>
      </c>
      <c r="N735" s="128"/>
    </row>
    <row r="736" spans="1:9" ht="33.75" hidden="1" thickBot="1">
      <c r="A736" s="45" t="s">
        <v>250</v>
      </c>
      <c r="B736" s="90" t="s">
        <v>781</v>
      </c>
      <c r="C736" s="62" t="s">
        <v>148</v>
      </c>
      <c r="D736" s="62" t="s">
        <v>25</v>
      </c>
      <c r="E736" s="62"/>
      <c r="F736" s="62"/>
      <c r="G736" s="76">
        <f aca="true" t="shared" si="91" ref="G736:I739">G737</f>
        <v>0</v>
      </c>
      <c r="H736" s="76">
        <f t="shared" si="91"/>
        <v>36750000</v>
      </c>
      <c r="I736" s="76">
        <f t="shared" si="91"/>
        <v>36750000</v>
      </c>
    </row>
    <row r="737" spans="1:14" s="128" customFormat="1" ht="33.75" hidden="1" thickBot="1">
      <c r="A737" s="60" t="s">
        <v>248</v>
      </c>
      <c r="B737" s="90" t="s">
        <v>781</v>
      </c>
      <c r="C737" s="62" t="s">
        <v>148</v>
      </c>
      <c r="D737" s="62" t="s">
        <v>25</v>
      </c>
      <c r="E737" s="289" t="s">
        <v>459</v>
      </c>
      <c r="F737" s="272"/>
      <c r="G737" s="229">
        <f t="shared" si="91"/>
        <v>0</v>
      </c>
      <c r="H737" s="229">
        <f t="shared" si="91"/>
        <v>36750000</v>
      </c>
      <c r="I737" s="229">
        <f t="shared" si="91"/>
        <v>36750000</v>
      </c>
      <c r="N737"/>
    </row>
    <row r="738" spans="1:9" s="128" customFormat="1" ht="51" hidden="1" thickBot="1">
      <c r="A738" s="332" t="s">
        <v>482</v>
      </c>
      <c r="B738" s="111" t="s">
        <v>781</v>
      </c>
      <c r="C738" s="56" t="s">
        <v>148</v>
      </c>
      <c r="D738" s="56" t="s">
        <v>25</v>
      </c>
      <c r="E738" s="339" t="s">
        <v>561</v>
      </c>
      <c r="F738" s="290"/>
      <c r="G738" s="68">
        <f t="shared" si="91"/>
        <v>0</v>
      </c>
      <c r="H738" s="68">
        <f t="shared" si="91"/>
        <v>36750000</v>
      </c>
      <c r="I738" s="68">
        <f t="shared" si="91"/>
        <v>36750000</v>
      </c>
    </row>
    <row r="739" spans="1:9" s="128" customFormat="1" ht="51" hidden="1" thickBot="1">
      <c r="A739" s="261" t="s">
        <v>560</v>
      </c>
      <c r="B739" s="111" t="s">
        <v>781</v>
      </c>
      <c r="C739" s="56" t="s">
        <v>148</v>
      </c>
      <c r="D739" s="56" t="s">
        <v>25</v>
      </c>
      <c r="E739" s="339" t="s">
        <v>737</v>
      </c>
      <c r="F739" s="290"/>
      <c r="G739" s="68">
        <f t="shared" si="91"/>
        <v>0</v>
      </c>
      <c r="H739" s="68">
        <f t="shared" si="91"/>
        <v>36750000</v>
      </c>
      <c r="I739" s="68">
        <f t="shared" si="91"/>
        <v>36750000</v>
      </c>
    </row>
    <row r="740" spans="1:9" s="128" customFormat="1" ht="17.25" hidden="1" thickBot="1">
      <c r="A740" s="261" t="s">
        <v>367</v>
      </c>
      <c r="B740" s="111" t="s">
        <v>781</v>
      </c>
      <c r="C740" s="56" t="s">
        <v>148</v>
      </c>
      <c r="D740" s="56" t="s">
        <v>25</v>
      </c>
      <c r="E740" s="339" t="s">
        <v>737</v>
      </c>
      <c r="F740" s="290">
        <v>510</v>
      </c>
      <c r="G740" s="68"/>
      <c r="H740" s="68">
        <v>36750000</v>
      </c>
      <c r="I740" s="68">
        <v>36750000</v>
      </c>
    </row>
    <row r="741" spans="1:14" ht="17.25" hidden="1" thickBot="1">
      <c r="A741" s="82" t="s">
        <v>562</v>
      </c>
      <c r="B741" s="95" t="s">
        <v>781</v>
      </c>
      <c r="C741" s="47" t="s">
        <v>148</v>
      </c>
      <c r="D741" s="47" t="s">
        <v>34</v>
      </c>
      <c r="E741" s="47"/>
      <c r="F741" s="47"/>
      <c r="G741" s="73">
        <f>G742</f>
        <v>0</v>
      </c>
      <c r="H741" s="73">
        <f>H742</f>
        <v>16050300</v>
      </c>
      <c r="I741" s="73">
        <f>I742</f>
        <v>15407200</v>
      </c>
      <c r="J741" s="17"/>
      <c r="N741" s="128"/>
    </row>
    <row r="742" spans="1:14" s="128" customFormat="1" ht="18" hidden="1" thickBot="1">
      <c r="A742" s="81" t="s">
        <v>249</v>
      </c>
      <c r="B742" s="90" t="s">
        <v>781</v>
      </c>
      <c r="C742" s="47" t="s">
        <v>148</v>
      </c>
      <c r="D742" s="47" t="s">
        <v>34</v>
      </c>
      <c r="E742" s="289" t="s">
        <v>459</v>
      </c>
      <c r="F742" s="272"/>
      <c r="G742" s="229">
        <f>G743+G746</f>
        <v>0</v>
      </c>
      <c r="H742" s="229">
        <f>H743+H746</f>
        <v>16050300</v>
      </c>
      <c r="I742" s="229">
        <f>I743+I746</f>
        <v>15407200</v>
      </c>
      <c r="N742"/>
    </row>
    <row r="743" spans="1:9" s="128" customFormat="1" ht="51" hidden="1" thickBot="1">
      <c r="A743" s="332" t="s">
        <v>482</v>
      </c>
      <c r="B743" s="111" t="s">
        <v>781</v>
      </c>
      <c r="C743" s="56" t="s">
        <v>148</v>
      </c>
      <c r="D743" s="56" t="s">
        <v>34</v>
      </c>
      <c r="E743" s="339" t="s">
        <v>561</v>
      </c>
      <c r="F743" s="290"/>
      <c r="G743" s="68">
        <f aca="true" t="shared" si="92" ref="G743:I744">G744</f>
        <v>0</v>
      </c>
      <c r="H743" s="68">
        <f t="shared" si="92"/>
        <v>15850300</v>
      </c>
      <c r="I743" s="68">
        <f t="shared" si="92"/>
        <v>15207200</v>
      </c>
    </row>
    <row r="744" spans="1:9" s="128" customFormat="1" ht="51" hidden="1" thickBot="1">
      <c r="A744" s="261" t="s">
        <v>560</v>
      </c>
      <c r="B744" s="111" t="s">
        <v>781</v>
      </c>
      <c r="C744" s="56" t="s">
        <v>148</v>
      </c>
      <c r="D744" s="56" t="s">
        <v>34</v>
      </c>
      <c r="E744" s="339" t="s">
        <v>736</v>
      </c>
      <c r="F744" s="269"/>
      <c r="G744" s="68">
        <f t="shared" si="92"/>
        <v>0</v>
      </c>
      <c r="H744" s="68">
        <f t="shared" si="92"/>
        <v>15850300</v>
      </c>
      <c r="I744" s="68">
        <f t="shared" si="92"/>
        <v>15207200</v>
      </c>
    </row>
    <row r="745" spans="1:9" s="128" customFormat="1" ht="33.75" hidden="1" thickBot="1">
      <c r="A745" s="261" t="s">
        <v>368</v>
      </c>
      <c r="B745" s="111" t="s">
        <v>781</v>
      </c>
      <c r="C745" s="56" t="s">
        <v>148</v>
      </c>
      <c r="D745" s="56" t="s">
        <v>34</v>
      </c>
      <c r="E745" s="339" t="s">
        <v>736</v>
      </c>
      <c r="F745" s="290">
        <v>540</v>
      </c>
      <c r="G745" s="68"/>
      <c r="H745" s="68">
        <f>10000000+5850300</f>
        <v>15850300</v>
      </c>
      <c r="I745" s="68">
        <f>10000000+5207200</f>
        <v>15207200</v>
      </c>
    </row>
    <row r="746" spans="1:9" s="128" customFormat="1" ht="17.25" hidden="1" thickBot="1">
      <c r="A746" s="262" t="s">
        <v>93</v>
      </c>
      <c r="B746" s="111" t="s">
        <v>781</v>
      </c>
      <c r="C746" s="56" t="s">
        <v>148</v>
      </c>
      <c r="D746" s="56" t="s">
        <v>34</v>
      </c>
      <c r="E746" s="338" t="s">
        <v>578</v>
      </c>
      <c r="F746" s="290"/>
      <c r="G746" s="68">
        <f aca="true" t="shared" si="93" ref="G746:I747">G747</f>
        <v>0</v>
      </c>
      <c r="H746" s="68">
        <f t="shared" si="93"/>
        <v>200000</v>
      </c>
      <c r="I746" s="68">
        <f t="shared" si="93"/>
        <v>200000</v>
      </c>
    </row>
    <row r="747" spans="1:9" s="128" customFormat="1" ht="72" customHeight="1" hidden="1">
      <c r="A747" s="261" t="s">
        <v>579</v>
      </c>
      <c r="B747" s="111" t="s">
        <v>781</v>
      </c>
      <c r="C747" s="56" t="s">
        <v>148</v>
      </c>
      <c r="D747" s="56" t="s">
        <v>34</v>
      </c>
      <c r="E747" s="338" t="s">
        <v>580</v>
      </c>
      <c r="F747" s="290"/>
      <c r="G747" s="68">
        <f t="shared" si="93"/>
        <v>0</v>
      </c>
      <c r="H747" s="68">
        <f t="shared" si="93"/>
        <v>200000</v>
      </c>
      <c r="I747" s="68">
        <f t="shared" si="93"/>
        <v>200000</v>
      </c>
    </row>
    <row r="748" spans="1:9" s="128" customFormat="1" ht="84" hidden="1" thickBot="1">
      <c r="A748" s="261" t="s">
        <v>160</v>
      </c>
      <c r="B748" s="111" t="s">
        <v>781</v>
      </c>
      <c r="C748" s="56" t="s">
        <v>148</v>
      </c>
      <c r="D748" s="56" t="s">
        <v>34</v>
      </c>
      <c r="E748" s="338" t="s">
        <v>580</v>
      </c>
      <c r="F748" s="290">
        <v>540</v>
      </c>
      <c r="G748" s="68"/>
      <c r="H748" s="68">
        <v>200000</v>
      </c>
      <c r="I748" s="68">
        <v>200000</v>
      </c>
    </row>
    <row r="749" spans="1:14" ht="17.25" hidden="1" thickBot="1">
      <c r="A749" s="262" t="s">
        <v>93</v>
      </c>
      <c r="B749" s="87" t="s">
        <v>781</v>
      </c>
      <c r="C749" s="88"/>
      <c r="D749" s="88"/>
      <c r="E749" s="88"/>
      <c r="F749" s="88"/>
      <c r="G749" s="89">
        <f>G750+G764+G776+G782</f>
        <v>0</v>
      </c>
      <c r="H749" s="89">
        <f>H750+H764+H776+H782</f>
        <v>30333600</v>
      </c>
      <c r="I749" s="89">
        <f>I750+I764+I776+I782</f>
        <v>30383600</v>
      </c>
      <c r="N749" s="128"/>
    </row>
    <row r="750" spans="1:9" ht="33.75" hidden="1" thickBot="1">
      <c r="A750" s="86" t="s">
        <v>237</v>
      </c>
      <c r="B750" s="90" t="s">
        <v>781</v>
      </c>
      <c r="C750" s="62" t="s">
        <v>25</v>
      </c>
      <c r="D750" s="62"/>
      <c r="E750" s="62"/>
      <c r="F750" s="62"/>
      <c r="G750" s="120">
        <f>G751</f>
        <v>0</v>
      </c>
      <c r="H750" s="120">
        <f>H751</f>
        <v>5128100</v>
      </c>
      <c r="I750" s="120">
        <f>I751</f>
        <v>5128100</v>
      </c>
    </row>
    <row r="751" spans="1:9" ht="21" customHeight="1" hidden="1">
      <c r="A751" s="60" t="s">
        <v>117</v>
      </c>
      <c r="B751" s="90" t="s">
        <v>781</v>
      </c>
      <c r="C751" s="46" t="s">
        <v>25</v>
      </c>
      <c r="D751" s="46" t="s">
        <v>35</v>
      </c>
      <c r="E751" s="47"/>
      <c r="F751" s="47"/>
      <c r="G751" s="73">
        <f>G752+G761</f>
        <v>0</v>
      </c>
      <c r="H751" s="73">
        <f>H752+H761</f>
        <v>5128100</v>
      </c>
      <c r="I751" s="73">
        <f>I752+I761</f>
        <v>5128100</v>
      </c>
    </row>
    <row r="752" spans="1:14" s="128" customFormat="1" ht="18" hidden="1" thickBot="1">
      <c r="A752" s="45" t="s">
        <v>118</v>
      </c>
      <c r="B752" s="92" t="s">
        <v>781</v>
      </c>
      <c r="C752" s="46" t="s">
        <v>25</v>
      </c>
      <c r="D752" s="46" t="s">
        <v>35</v>
      </c>
      <c r="E752" s="348" t="s">
        <v>491</v>
      </c>
      <c r="F752" s="272"/>
      <c r="G752" s="229">
        <f>G753+G758</f>
        <v>0</v>
      </c>
      <c r="H752" s="229">
        <f>H753+H758</f>
        <v>5128100</v>
      </c>
      <c r="I752" s="229">
        <f>I753+I758</f>
        <v>5128100</v>
      </c>
      <c r="N752"/>
    </row>
    <row r="753" spans="1:9" s="128" customFormat="1" ht="33.75" hidden="1" thickBot="1">
      <c r="A753" s="330" t="s">
        <v>480</v>
      </c>
      <c r="B753" s="96" t="s">
        <v>781</v>
      </c>
      <c r="C753" s="42" t="s">
        <v>25</v>
      </c>
      <c r="D753" s="42" t="s">
        <v>35</v>
      </c>
      <c r="E753" s="369" t="s">
        <v>720</v>
      </c>
      <c r="F753" s="272"/>
      <c r="G753" s="392">
        <f>G754</f>
        <v>0</v>
      </c>
      <c r="H753" s="392">
        <f>H754</f>
        <v>4778100</v>
      </c>
      <c r="I753" s="392">
        <f>I754</f>
        <v>4778100</v>
      </c>
    </row>
    <row r="754" spans="1:9" s="128" customFormat="1" ht="18" hidden="1" thickBot="1">
      <c r="A754" s="343" t="s">
        <v>722</v>
      </c>
      <c r="B754" s="93" t="s">
        <v>781</v>
      </c>
      <c r="C754" s="42" t="s">
        <v>25</v>
      </c>
      <c r="D754" s="42" t="s">
        <v>35</v>
      </c>
      <c r="E754" s="369" t="s">
        <v>723</v>
      </c>
      <c r="F754" s="290"/>
      <c r="G754" s="68">
        <f>G755+G756+G757</f>
        <v>0</v>
      </c>
      <c r="H754" s="68">
        <f>H755+H756+H757</f>
        <v>4778100</v>
      </c>
      <c r="I754" s="68">
        <f>I755+I756+I757</f>
        <v>4778100</v>
      </c>
    </row>
    <row r="755" spans="1:9" s="128" customFormat="1" ht="18" hidden="1" thickBot="1">
      <c r="A755" s="261" t="s">
        <v>299</v>
      </c>
      <c r="B755" s="93" t="s">
        <v>781</v>
      </c>
      <c r="C755" s="42" t="s">
        <v>25</v>
      </c>
      <c r="D755" s="42" t="s">
        <v>35</v>
      </c>
      <c r="E755" s="369" t="s">
        <v>723</v>
      </c>
      <c r="F755" s="269">
        <v>120</v>
      </c>
      <c r="G755" s="68"/>
      <c r="H755" s="68">
        <f>2927400+10000+884000+262100</f>
        <v>4083500</v>
      </c>
      <c r="I755" s="68">
        <f>2927400+10000+884000+262100</f>
        <v>4083500</v>
      </c>
    </row>
    <row r="756" spans="1:9" s="128" customFormat="1" ht="33.75" hidden="1" thickBot="1">
      <c r="A756" s="105" t="s">
        <v>297</v>
      </c>
      <c r="B756" s="93" t="s">
        <v>781</v>
      </c>
      <c r="C756" s="42" t="s">
        <v>25</v>
      </c>
      <c r="D756" s="42" t="s">
        <v>35</v>
      </c>
      <c r="E756" s="369" t="s">
        <v>723</v>
      </c>
      <c r="F756" s="269">
        <v>240</v>
      </c>
      <c r="G756" s="68"/>
      <c r="H756" s="68">
        <v>644600</v>
      </c>
      <c r="I756" s="68">
        <v>644600</v>
      </c>
    </row>
    <row r="757" spans="1:9" s="128" customFormat="1" ht="33.75" hidden="1" thickBot="1">
      <c r="A757" s="105" t="s">
        <v>300</v>
      </c>
      <c r="B757" s="93" t="s">
        <v>781</v>
      </c>
      <c r="C757" s="42" t="s">
        <v>25</v>
      </c>
      <c r="D757" s="42" t="s">
        <v>35</v>
      </c>
      <c r="E757" s="369" t="s">
        <v>723</v>
      </c>
      <c r="F757" s="269">
        <v>850</v>
      </c>
      <c r="G757" s="68"/>
      <c r="H757" s="68">
        <v>50000</v>
      </c>
      <c r="I757" s="68">
        <v>50000</v>
      </c>
    </row>
    <row r="758" spans="1:9" s="128" customFormat="1" ht="18" hidden="1" thickBot="1">
      <c r="A758" s="105" t="s">
        <v>302</v>
      </c>
      <c r="B758" s="93" t="s">
        <v>781</v>
      </c>
      <c r="C758" s="42" t="s">
        <v>25</v>
      </c>
      <c r="D758" s="42" t="s">
        <v>35</v>
      </c>
      <c r="E758" s="369" t="s">
        <v>721</v>
      </c>
      <c r="F758" s="272"/>
      <c r="G758" s="63">
        <f aca="true" t="shared" si="94" ref="G758:I759">G759</f>
        <v>0</v>
      </c>
      <c r="H758" s="63">
        <f t="shared" si="94"/>
        <v>350000</v>
      </c>
      <c r="I758" s="63">
        <f t="shared" si="94"/>
        <v>350000</v>
      </c>
    </row>
    <row r="759" spans="1:9" s="128" customFormat="1" ht="33.75" hidden="1" thickBot="1">
      <c r="A759" s="105" t="s">
        <v>724</v>
      </c>
      <c r="B759" s="93" t="s">
        <v>781</v>
      </c>
      <c r="C759" s="42" t="s">
        <v>25</v>
      </c>
      <c r="D759" s="42" t="s">
        <v>35</v>
      </c>
      <c r="E759" s="369" t="s">
        <v>725</v>
      </c>
      <c r="F759" s="272"/>
      <c r="G759" s="392">
        <f t="shared" si="94"/>
        <v>0</v>
      </c>
      <c r="H759" s="392">
        <f t="shared" si="94"/>
        <v>350000</v>
      </c>
      <c r="I759" s="392">
        <f t="shared" si="94"/>
        <v>350000</v>
      </c>
    </row>
    <row r="760" spans="1:9" s="128" customFormat="1" ht="33.75" hidden="1" thickBot="1">
      <c r="A760" s="41" t="s">
        <v>147</v>
      </c>
      <c r="B760" s="93" t="s">
        <v>781</v>
      </c>
      <c r="C760" s="42" t="s">
        <v>25</v>
      </c>
      <c r="D760" s="42" t="s">
        <v>35</v>
      </c>
      <c r="E760" s="369" t="s">
        <v>725</v>
      </c>
      <c r="F760" s="272">
        <v>240</v>
      </c>
      <c r="G760" s="392"/>
      <c r="H760" s="392">
        <v>350000</v>
      </c>
      <c r="I760" s="392">
        <v>350000</v>
      </c>
    </row>
    <row r="761" spans="1:14" s="1" customFormat="1" ht="54.75" customHeight="1" hidden="1">
      <c r="A761" s="105" t="s">
        <v>300</v>
      </c>
      <c r="B761" s="92" t="s">
        <v>781</v>
      </c>
      <c r="C761" s="46" t="s">
        <v>25</v>
      </c>
      <c r="D761" s="46" t="s">
        <v>35</v>
      </c>
      <c r="E761" s="296" t="s">
        <v>434</v>
      </c>
      <c r="F761" s="47"/>
      <c r="G761" s="73">
        <f aca="true" t="shared" si="95" ref="G761:I762">G762</f>
        <v>0</v>
      </c>
      <c r="H761" s="73">
        <f t="shared" si="95"/>
        <v>0</v>
      </c>
      <c r="I761" s="73">
        <f t="shared" si="95"/>
        <v>0</v>
      </c>
      <c r="N761" s="128"/>
    </row>
    <row r="762" spans="1:14" ht="15.75" customHeight="1" hidden="1">
      <c r="A762" s="45" t="s">
        <v>409</v>
      </c>
      <c r="B762" s="93" t="s">
        <v>781</v>
      </c>
      <c r="C762" s="43" t="s">
        <v>25</v>
      </c>
      <c r="D762" s="43" t="s">
        <v>35</v>
      </c>
      <c r="E762" s="43" t="s">
        <v>450</v>
      </c>
      <c r="F762" s="43"/>
      <c r="G762" s="68">
        <f t="shared" si="95"/>
        <v>0</v>
      </c>
      <c r="H762" s="68">
        <f t="shared" si="95"/>
        <v>0</v>
      </c>
      <c r="I762" s="68">
        <f t="shared" si="95"/>
        <v>0</v>
      </c>
      <c r="N762" s="1"/>
    </row>
    <row r="763" spans="1:9" ht="17.25" hidden="1" thickBot="1">
      <c r="A763" s="220" t="s">
        <v>380</v>
      </c>
      <c r="B763" s="93" t="s">
        <v>781</v>
      </c>
      <c r="C763" s="43" t="s">
        <v>25</v>
      </c>
      <c r="D763" s="43" t="s">
        <v>35</v>
      </c>
      <c r="E763" s="43" t="s">
        <v>450</v>
      </c>
      <c r="F763" s="43" t="s">
        <v>398</v>
      </c>
      <c r="G763" s="68"/>
      <c r="H763" s="68"/>
      <c r="I763" s="68"/>
    </row>
    <row r="764" spans="1:9" ht="17.25" hidden="1" thickBot="1">
      <c r="A764" s="220" t="s">
        <v>399</v>
      </c>
      <c r="B764" s="432" t="s">
        <v>781</v>
      </c>
      <c r="C764" s="433" t="s">
        <v>28</v>
      </c>
      <c r="D764" s="433"/>
      <c r="E764" s="433"/>
      <c r="F764" s="433"/>
      <c r="G764" s="434">
        <f>G765+G771</f>
        <v>0</v>
      </c>
      <c r="H764" s="120">
        <f>H765+H771</f>
        <v>12668100</v>
      </c>
      <c r="I764" s="120">
        <f>I765+I771</f>
        <v>12718100</v>
      </c>
    </row>
    <row r="765" spans="1:9" ht="17.25" hidden="1" thickBot="1">
      <c r="A765" s="431" t="s">
        <v>119</v>
      </c>
      <c r="B765" s="436" t="s">
        <v>781</v>
      </c>
      <c r="C765" s="437" t="s">
        <v>28</v>
      </c>
      <c r="D765" s="437" t="s">
        <v>26</v>
      </c>
      <c r="E765" s="437"/>
      <c r="F765" s="438"/>
      <c r="G765" s="439">
        <f aca="true" t="shared" si="96" ref="G765:I769">G766</f>
        <v>0</v>
      </c>
      <c r="H765" s="73">
        <f t="shared" si="96"/>
        <v>12068100</v>
      </c>
      <c r="I765" s="73">
        <f t="shared" si="96"/>
        <v>12068100</v>
      </c>
    </row>
    <row r="766" spans="1:14" s="128" customFormat="1" ht="18" hidden="1" thickBot="1">
      <c r="A766" s="435" t="s">
        <v>172</v>
      </c>
      <c r="B766" s="436" t="s">
        <v>781</v>
      </c>
      <c r="C766" s="437" t="s">
        <v>28</v>
      </c>
      <c r="D766" s="437" t="s">
        <v>26</v>
      </c>
      <c r="E766" s="440" t="s">
        <v>454</v>
      </c>
      <c r="F766" s="441"/>
      <c r="G766" s="442">
        <f t="shared" si="96"/>
        <v>0</v>
      </c>
      <c r="H766" s="149">
        <f t="shared" si="96"/>
        <v>12068100</v>
      </c>
      <c r="I766" s="149">
        <f t="shared" si="96"/>
        <v>12068100</v>
      </c>
      <c r="N766"/>
    </row>
    <row r="767" spans="1:14" s="284" customFormat="1" ht="31.5" customHeight="1" hidden="1">
      <c r="A767" s="435" t="s">
        <v>314</v>
      </c>
      <c r="B767" s="436" t="s">
        <v>781</v>
      </c>
      <c r="C767" s="437" t="s">
        <v>28</v>
      </c>
      <c r="D767" s="437" t="s">
        <v>26</v>
      </c>
      <c r="E767" s="437" t="s">
        <v>504</v>
      </c>
      <c r="F767" s="443"/>
      <c r="G767" s="442">
        <f t="shared" si="96"/>
        <v>0</v>
      </c>
      <c r="H767" s="149">
        <f t="shared" si="96"/>
        <v>12068100</v>
      </c>
      <c r="I767" s="149">
        <f t="shared" si="96"/>
        <v>12068100</v>
      </c>
      <c r="N767" s="128"/>
    </row>
    <row r="768" spans="1:14" s="128" customFormat="1" ht="31.5" customHeight="1" hidden="1">
      <c r="A768" s="435" t="s">
        <v>361</v>
      </c>
      <c r="B768" s="445" t="s">
        <v>781</v>
      </c>
      <c r="C768" s="446" t="s">
        <v>28</v>
      </c>
      <c r="D768" s="446" t="s">
        <v>26</v>
      </c>
      <c r="E768" s="446" t="s">
        <v>610</v>
      </c>
      <c r="F768" s="441"/>
      <c r="G768" s="447">
        <f t="shared" si="96"/>
        <v>0</v>
      </c>
      <c r="H768" s="228">
        <f t="shared" si="96"/>
        <v>12068100</v>
      </c>
      <c r="I768" s="228">
        <f t="shared" si="96"/>
        <v>12068100</v>
      </c>
      <c r="N768" s="284"/>
    </row>
    <row r="769" spans="1:9" s="128" customFormat="1" ht="30" customHeight="1" hidden="1">
      <c r="A769" s="444" t="s">
        <v>609</v>
      </c>
      <c r="B769" s="445" t="s">
        <v>781</v>
      </c>
      <c r="C769" s="446" t="s">
        <v>28</v>
      </c>
      <c r="D769" s="446" t="s">
        <v>26</v>
      </c>
      <c r="E769" s="446" t="s">
        <v>611</v>
      </c>
      <c r="F769" s="441"/>
      <c r="G769" s="447">
        <f t="shared" si="96"/>
        <v>0</v>
      </c>
      <c r="H769" s="228">
        <f t="shared" si="96"/>
        <v>12068100</v>
      </c>
      <c r="I769" s="228">
        <f t="shared" si="96"/>
        <v>12068100</v>
      </c>
    </row>
    <row r="770" spans="1:9" s="128" customFormat="1" ht="33" customHeight="1" hidden="1" thickBot="1">
      <c r="A770" s="720" t="s">
        <v>937</v>
      </c>
      <c r="B770" s="718" t="s">
        <v>781</v>
      </c>
      <c r="C770" s="719" t="s">
        <v>148</v>
      </c>
      <c r="D770" s="154"/>
      <c r="E770" s="154"/>
      <c r="F770" s="664"/>
      <c r="G770" s="229">
        <f>G771</f>
        <v>0</v>
      </c>
      <c r="H770" s="228">
        <v>12068100</v>
      </c>
      <c r="I770" s="228">
        <v>12068100</v>
      </c>
    </row>
    <row r="771" spans="1:14" ht="25.5" customHeight="1" hidden="1" thickBot="1">
      <c r="A771" s="722" t="s">
        <v>938</v>
      </c>
      <c r="B771" s="709" t="s">
        <v>781</v>
      </c>
      <c r="C771" s="709">
        <v>14</v>
      </c>
      <c r="D771" s="709" t="s">
        <v>34</v>
      </c>
      <c r="E771" s="715"/>
      <c r="F771" s="711"/>
      <c r="G771" s="710">
        <f>G846</f>
        <v>0</v>
      </c>
      <c r="H771" s="663">
        <f aca="true" t="shared" si="97" ref="G771:I774">H772</f>
        <v>600000</v>
      </c>
      <c r="I771" s="120">
        <f t="shared" si="97"/>
        <v>650000</v>
      </c>
      <c r="N771" s="128"/>
    </row>
    <row r="772" spans="1:14" s="128" customFormat="1" ht="33.75" customHeight="1" hidden="1" thickBot="1">
      <c r="A772" s="722" t="s">
        <v>869</v>
      </c>
      <c r="B772" s="660" t="s">
        <v>781</v>
      </c>
      <c r="C772" s="660">
        <v>14</v>
      </c>
      <c r="D772" s="660">
        <v>3</v>
      </c>
      <c r="E772" s="698"/>
      <c r="F772" s="661">
        <v>540</v>
      </c>
      <c r="G772" s="662" t="s">
        <v>915</v>
      </c>
      <c r="H772" s="149">
        <f t="shared" si="97"/>
        <v>600000</v>
      </c>
      <c r="I772" s="149">
        <f t="shared" si="97"/>
        <v>650000</v>
      </c>
      <c r="N772"/>
    </row>
    <row r="773" spans="1:9" s="128" customFormat="1" ht="17.25" customHeight="1" hidden="1" thickBot="1">
      <c r="A773" s="697" t="s">
        <v>930</v>
      </c>
      <c r="B773" s="449" t="s">
        <v>781</v>
      </c>
      <c r="C773" s="450" t="s">
        <v>28</v>
      </c>
      <c r="D773" s="450" t="s">
        <v>61</v>
      </c>
      <c r="E773" s="699"/>
      <c r="F773" s="451"/>
      <c r="G773" s="452">
        <f t="shared" si="97"/>
        <v>0</v>
      </c>
      <c r="H773" s="79">
        <f t="shared" si="97"/>
        <v>600000</v>
      </c>
      <c r="I773" s="79">
        <f t="shared" si="97"/>
        <v>650000</v>
      </c>
    </row>
    <row r="774" spans="1:9" s="128" customFormat="1" ht="33.75" hidden="1" thickBot="1">
      <c r="A774" s="665" t="s">
        <v>726</v>
      </c>
      <c r="B774" s="449" t="s">
        <v>781</v>
      </c>
      <c r="C774" s="450" t="s">
        <v>28</v>
      </c>
      <c r="D774" s="450" t="s">
        <v>61</v>
      </c>
      <c r="E774" s="700"/>
      <c r="F774" s="451"/>
      <c r="G774" s="452">
        <f t="shared" si="97"/>
        <v>0</v>
      </c>
      <c r="H774" s="79">
        <f t="shared" si="97"/>
        <v>600000</v>
      </c>
      <c r="I774" s="79">
        <f t="shared" si="97"/>
        <v>650000</v>
      </c>
    </row>
    <row r="775" spans="1:9" s="128" customFormat="1" ht="34.5" customHeight="1" hidden="1" thickBot="1">
      <c r="A775" s="665" t="s">
        <v>727</v>
      </c>
      <c r="B775" s="449" t="s">
        <v>781</v>
      </c>
      <c r="C775" s="450" t="s">
        <v>28</v>
      </c>
      <c r="D775" s="450" t="s">
        <v>61</v>
      </c>
      <c r="E775" s="700"/>
      <c r="F775" s="448">
        <v>240</v>
      </c>
      <c r="G775" s="452"/>
      <c r="H775" s="79">
        <v>600000</v>
      </c>
      <c r="I775" s="79">
        <v>650000</v>
      </c>
    </row>
    <row r="776" spans="1:14" s="1" customFormat="1" ht="33.75" hidden="1" thickBot="1">
      <c r="A776" s="634" t="s">
        <v>300</v>
      </c>
      <c r="B776" s="95" t="s">
        <v>781</v>
      </c>
      <c r="C776" s="65" t="s">
        <v>24</v>
      </c>
      <c r="D776" s="65"/>
      <c r="E776" s="701"/>
      <c r="F776" s="154"/>
      <c r="G776" s="73">
        <f aca="true" t="shared" si="98" ref="G776:I780">G777</f>
        <v>0</v>
      </c>
      <c r="H776" s="73">
        <f t="shared" si="98"/>
        <v>400</v>
      </c>
      <c r="I776" s="73">
        <f t="shared" si="98"/>
        <v>400</v>
      </c>
      <c r="N776" s="128"/>
    </row>
    <row r="777" spans="1:14" ht="17.25" hidden="1" thickBot="1">
      <c r="A777" s="633" t="s">
        <v>53</v>
      </c>
      <c r="B777" s="95" t="s">
        <v>781</v>
      </c>
      <c r="C777" s="47" t="s">
        <v>24</v>
      </c>
      <c r="D777" s="47" t="s">
        <v>29</v>
      </c>
      <c r="E777" s="454"/>
      <c r="F777" s="72"/>
      <c r="G777" s="73">
        <f t="shared" si="98"/>
        <v>0</v>
      </c>
      <c r="H777" s="73">
        <f t="shared" si="98"/>
        <v>400</v>
      </c>
      <c r="I777" s="73">
        <f t="shared" si="98"/>
        <v>400</v>
      </c>
      <c r="N777" s="1"/>
    </row>
    <row r="778" spans="1:14" s="128" customFormat="1" ht="33.75" hidden="1" thickBot="1">
      <c r="A778" s="666" t="s">
        <v>268</v>
      </c>
      <c r="B778" s="95" t="s">
        <v>781</v>
      </c>
      <c r="C778" s="47" t="s">
        <v>24</v>
      </c>
      <c r="D778" s="47" t="s">
        <v>29</v>
      </c>
      <c r="E778" s="702"/>
      <c r="F778" s="272"/>
      <c r="G778" s="229">
        <f t="shared" si="98"/>
        <v>0</v>
      </c>
      <c r="H778" s="229">
        <f t="shared" si="98"/>
        <v>400</v>
      </c>
      <c r="I778" s="229">
        <f t="shared" si="98"/>
        <v>400</v>
      </c>
      <c r="N778"/>
    </row>
    <row r="779" spans="1:9" s="128" customFormat="1" ht="51" hidden="1" thickBot="1">
      <c r="A779" s="667" t="s">
        <v>482</v>
      </c>
      <c r="B779" s="96" t="s">
        <v>781</v>
      </c>
      <c r="C779" s="43" t="s">
        <v>24</v>
      </c>
      <c r="D779" s="43" t="s">
        <v>29</v>
      </c>
      <c r="E779" s="703"/>
      <c r="F779" s="290"/>
      <c r="G779" s="68">
        <f t="shared" si="98"/>
        <v>0</v>
      </c>
      <c r="H779" s="68">
        <f t="shared" si="98"/>
        <v>400</v>
      </c>
      <c r="I779" s="68">
        <f t="shared" si="98"/>
        <v>400</v>
      </c>
    </row>
    <row r="780" spans="1:9" s="128" customFormat="1" ht="33.75" hidden="1" thickBot="1">
      <c r="A780" s="668" t="s">
        <v>715</v>
      </c>
      <c r="B780" s="96" t="s">
        <v>781</v>
      </c>
      <c r="C780" s="43" t="s">
        <v>24</v>
      </c>
      <c r="D780" s="43" t="s">
        <v>29</v>
      </c>
      <c r="E780" s="703"/>
      <c r="F780" s="290"/>
      <c r="G780" s="68">
        <f t="shared" si="98"/>
        <v>0</v>
      </c>
      <c r="H780" s="68">
        <f t="shared" si="98"/>
        <v>400</v>
      </c>
      <c r="I780" s="68">
        <f t="shared" si="98"/>
        <v>400</v>
      </c>
    </row>
    <row r="781" spans="1:9" s="128" customFormat="1" ht="33.75" hidden="1" thickBot="1">
      <c r="A781" s="668" t="s">
        <v>738</v>
      </c>
      <c r="B781" s="96" t="s">
        <v>781</v>
      </c>
      <c r="C781" s="43" t="s">
        <v>24</v>
      </c>
      <c r="D781" s="43" t="s">
        <v>29</v>
      </c>
      <c r="E781" s="703"/>
      <c r="F781" s="290">
        <v>240</v>
      </c>
      <c r="G781" s="228"/>
      <c r="H781" s="228">
        <v>400</v>
      </c>
      <c r="I781" s="228">
        <v>400</v>
      </c>
    </row>
    <row r="782" spans="1:14" ht="0.75" customHeight="1" hidden="1">
      <c r="A782" s="669" t="s">
        <v>300</v>
      </c>
      <c r="B782" s="92" t="s">
        <v>781</v>
      </c>
      <c r="C782" s="47" t="s">
        <v>32</v>
      </c>
      <c r="D782" s="47"/>
      <c r="E782" s="454"/>
      <c r="F782" s="47"/>
      <c r="G782" s="149">
        <f aca="true" t="shared" si="99" ref="G782:I785">G783</f>
        <v>0</v>
      </c>
      <c r="H782" s="149">
        <f t="shared" si="99"/>
        <v>12537000</v>
      </c>
      <c r="I782" s="149">
        <f t="shared" si="99"/>
        <v>12537000</v>
      </c>
      <c r="N782" s="128"/>
    </row>
    <row r="783" spans="1:14" s="25" customFormat="1" ht="17.25" hidden="1" thickBot="1">
      <c r="A783" s="633" t="s">
        <v>1</v>
      </c>
      <c r="B783" s="125" t="s">
        <v>781</v>
      </c>
      <c r="C783" s="72" t="s">
        <v>32</v>
      </c>
      <c r="D783" s="72" t="s">
        <v>28</v>
      </c>
      <c r="E783" s="454"/>
      <c r="F783" s="72"/>
      <c r="G783" s="73">
        <f t="shared" si="99"/>
        <v>0</v>
      </c>
      <c r="H783" s="73">
        <f t="shared" si="99"/>
        <v>12537000</v>
      </c>
      <c r="I783" s="73">
        <f t="shared" si="99"/>
        <v>12537000</v>
      </c>
      <c r="N783"/>
    </row>
    <row r="784" spans="1:14" s="128" customFormat="1" ht="17.25" hidden="1" thickBot="1">
      <c r="A784" s="633" t="s">
        <v>105</v>
      </c>
      <c r="B784" s="125" t="s">
        <v>781</v>
      </c>
      <c r="C784" s="72" t="s">
        <v>32</v>
      </c>
      <c r="D784" s="72" t="s">
        <v>28</v>
      </c>
      <c r="E784" s="704"/>
      <c r="F784" s="269"/>
      <c r="G784" s="149">
        <f t="shared" si="99"/>
        <v>0</v>
      </c>
      <c r="H784" s="149">
        <f t="shared" si="99"/>
        <v>12537000</v>
      </c>
      <c r="I784" s="149">
        <f t="shared" si="99"/>
        <v>12537000</v>
      </c>
      <c r="N784" s="25"/>
    </row>
    <row r="785" spans="1:14" s="284" customFormat="1" ht="33.75" hidden="1" thickBot="1">
      <c r="A785" s="633" t="s">
        <v>326</v>
      </c>
      <c r="B785" s="125" t="s">
        <v>781</v>
      </c>
      <c r="C785" s="72" t="s">
        <v>32</v>
      </c>
      <c r="D785" s="72" t="s">
        <v>28</v>
      </c>
      <c r="E785" s="454"/>
      <c r="F785" s="295"/>
      <c r="G785" s="149">
        <f t="shared" si="99"/>
        <v>0</v>
      </c>
      <c r="H785" s="149">
        <f t="shared" si="99"/>
        <v>12537000</v>
      </c>
      <c r="I785" s="149">
        <f t="shared" si="99"/>
        <v>12537000</v>
      </c>
      <c r="N785" s="128"/>
    </row>
    <row r="786" spans="1:9" s="284" customFormat="1" ht="33.75" hidden="1" thickBot="1">
      <c r="A786" s="670" t="s">
        <v>344</v>
      </c>
      <c r="B786" s="125" t="s">
        <v>781</v>
      </c>
      <c r="C786" s="72" t="s">
        <v>32</v>
      </c>
      <c r="D786" s="72" t="s">
        <v>28</v>
      </c>
      <c r="E786" s="454"/>
      <c r="F786" s="295"/>
      <c r="G786" s="149">
        <f>G787+G789</f>
        <v>0</v>
      </c>
      <c r="H786" s="149">
        <f>H787+H789</f>
        <v>12537000</v>
      </c>
      <c r="I786" s="149">
        <f>I787+I789</f>
        <v>12537000</v>
      </c>
    </row>
    <row r="787" spans="1:9" s="284" customFormat="1" ht="33.75" hidden="1" thickBot="1">
      <c r="A787" s="671" t="s">
        <v>389</v>
      </c>
      <c r="B787" s="97" t="s">
        <v>781</v>
      </c>
      <c r="C787" s="53" t="s">
        <v>32</v>
      </c>
      <c r="D787" s="53" t="s">
        <v>28</v>
      </c>
      <c r="E787" s="455"/>
      <c r="F787" s="269"/>
      <c r="G787" s="228">
        <f>G788</f>
        <v>0</v>
      </c>
      <c r="H787" s="228">
        <f>H788</f>
        <v>0</v>
      </c>
      <c r="I787" s="228">
        <f>I788</f>
        <v>0</v>
      </c>
    </row>
    <row r="788" spans="1:9" s="284" customFormat="1" ht="51" hidden="1" thickBot="1">
      <c r="A788" s="634" t="s">
        <v>653</v>
      </c>
      <c r="B788" s="97" t="s">
        <v>781</v>
      </c>
      <c r="C788" s="53" t="s">
        <v>32</v>
      </c>
      <c r="D788" s="53" t="s">
        <v>28</v>
      </c>
      <c r="E788" s="455"/>
      <c r="F788" s="269">
        <v>310</v>
      </c>
      <c r="G788" s="228"/>
      <c r="H788" s="228"/>
      <c r="I788" s="228"/>
    </row>
    <row r="789" spans="1:9" s="284" customFormat="1" ht="17.25" hidden="1" thickBot="1">
      <c r="A789" s="634" t="s">
        <v>321</v>
      </c>
      <c r="B789" s="97" t="s">
        <v>781</v>
      </c>
      <c r="C789" s="53" t="s">
        <v>32</v>
      </c>
      <c r="D789" s="53" t="s">
        <v>28</v>
      </c>
      <c r="E789" s="455"/>
      <c r="F789" s="269"/>
      <c r="G789" s="228">
        <f>G790</f>
        <v>0</v>
      </c>
      <c r="H789" s="228">
        <f>H790</f>
        <v>12537000</v>
      </c>
      <c r="I789" s="228">
        <f>I790</f>
        <v>12537000</v>
      </c>
    </row>
    <row r="790" spans="1:9" s="284" customFormat="1" ht="51" hidden="1" thickBot="1">
      <c r="A790" s="634" t="s">
        <v>654</v>
      </c>
      <c r="B790" s="97" t="s">
        <v>781</v>
      </c>
      <c r="C790" s="53" t="s">
        <v>32</v>
      </c>
      <c r="D790" s="53" t="s">
        <v>28</v>
      </c>
      <c r="E790" s="455"/>
      <c r="F790" s="269">
        <v>310</v>
      </c>
      <c r="G790" s="228"/>
      <c r="H790" s="228">
        <v>12537000</v>
      </c>
      <c r="I790" s="228">
        <v>12537000</v>
      </c>
    </row>
    <row r="791" spans="1:14" ht="17.25" hidden="1" thickBot="1">
      <c r="A791" s="634" t="s">
        <v>321</v>
      </c>
      <c r="B791" s="193" t="s">
        <v>781</v>
      </c>
      <c r="C791" s="88"/>
      <c r="D791" s="88"/>
      <c r="E791" s="705"/>
      <c r="F791" s="88"/>
      <c r="G791" s="368"/>
      <c r="H791" s="368" t="e">
        <f>H809+H835+H841</f>
        <v>#REF!</v>
      </c>
      <c r="I791" s="368" t="e">
        <f>I809+I835+I841</f>
        <v>#REF!</v>
      </c>
      <c r="N791" s="284"/>
    </row>
    <row r="792" spans="1:9" ht="51" hidden="1" thickBot="1">
      <c r="A792" s="672" t="s">
        <v>238</v>
      </c>
      <c r="B792" s="95" t="s">
        <v>781</v>
      </c>
      <c r="C792" s="47" t="s">
        <v>25</v>
      </c>
      <c r="D792" s="47"/>
      <c r="E792" s="454"/>
      <c r="F792" s="47"/>
      <c r="G792" s="120">
        <f>G793</f>
        <v>0</v>
      </c>
      <c r="H792" s="120">
        <f>H793</f>
        <v>0</v>
      </c>
      <c r="I792" s="120">
        <f>I793</f>
        <v>0</v>
      </c>
    </row>
    <row r="793" spans="1:9" ht="17.25" hidden="1" thickBot="1">
      <c r="A793" s="633" t="s">
        <v>117</v>
      </c>
      <c r="B793" s="95" t="s">
        <v>781</v>
      </c>
      <c r="C793" s="46" t="s">
        <v>25</v>
      </c>
      <c r="D793" s="46" t="s">
        <v>35</v>
      </c>
      <c r="E793" s="454"/>
      <c r="F793" s="47"/>
      <c r="G793" s="73">
        <f>G794+G804</f>
        <v>0</v>
      </c>
      <c r="H793" s="73">
        <f>H794+H804</f>
        <v>0</v>
      </c>
      <c r="I793" s="73">
        <f>I794+I804</f>
        <v>0</v>
      </c>
    </row>
    <row r="794" spans="1:9" ht="17.25" hidden="1" thickBot="1">
      <c r="A794" s="633" t="s">
        <v>118</v>
      </c>
      <c r="B794" s="96" t="s">
        <v>781</v>
      </c>
      <c r="C794" s="43" t="s">
        <v>25</v>
      </c>
      <c r="D794" s="42" t="s">
        <v>35</v>
      </c>
      <c r="E794" s="455"/>
      <c r="F794" s="42"/>
      <c r="G794" s="68">
        <f aca="true" t="shared" si="100" ref="G794:I796">G795</f>
        <v>0</v>
      </c>
      <c r="H794" s="68">
        <f t="shared" si="100"/>
        <v>0</v>
      </c>
      <c r="I794" s="68">
        <f t="shared" si="100"/>
        <v>0</v>
      </c>
    </row>
    <row r="795" spans="1:9" ht="33.75" hidden="1" thickBot="1">
      <c r="A795" s="634" t="s">
        <v>309</v>
      </c>
      <c r="B795" s="96" t="s">
        <v>781</v>
      </c>
      <c r="C795" s="70" t="s">
        <v>25</v>
      </c>
      <c r="D795" s="53" t="s">
        <v>35</v>
      </c>
      <c r="E795" s="455"/>
      <c r="F795" s="42"/>
      <c r="G795" s="68">
        <f t="shared" si="100"/>
        <v>0</v>
      </c>
      <c r="H795" s="68">
        <f t="shared" si="100"/>
        <v>0</v>
      </c>
      <c r="I795" s="68">
        <f t="shared" si="100"/>
        <v>0</v>
      </c>
    </row>
    <row r="796" spans="1:9" ht="17.25" hidden="1" thickBot="1">
      <c r="A796" s="671" t="s">
        <v>310</v>
      </c>
      <c r="B796" s="96" t="s">
        <v>781</v>
      </c>
      <c r="C796" s="70" t="s">
        <v>25</v>
      </c>
      <c r="D796" s="53" t="s">
        <v>35</v>
      </c>
      <c r="E796" s="455"/>
      <c r="F796" s="42"/>
      <c r="G796" s="79">
        <f t="shared" si="100"/>
        <v>0</v>
      </c>
      <c r="H796" s="79">
        <f t="shared" si="100"/>
        <v>0</v>
      </c>
      <c r="I796" s="79">
        <f t="shared" si="100"/>
        <v>0</v>
      </c>
    </row>
    <row r="797" spans="1:9" ht="33.75" hidden="1" thickBot="1">
      <c r="A797" s="673" t="s">
        <v>356</v>
      </c>
      <c r="B797" s="96" t="s">
        <v>781</v>
      </c>
      <c r="C797" s="70" t="s">
        <v>25</v>
      </c>
      <c r="D797" s="53" t="s">
        <v>35</v>
      </c>
      <c r="E797" s="455"/>
      <c r="F797" s="43" t="s">
        <v>301</v>
      </c>
      <c r="G797" s="68"/>
      <c r="H797" s="68"/>
      <c r="I797" s="68"/>
    </row>
    <row r="798" spans="1:9" ht="33.75" hidden="1" thickBot="1">
      <c r="A798" s="674" t="s">
        <v>300</v>
      </c>
      <c r="B798" s="125" t="s">
        <v>781</v>
      </c>
      <c r="C798" s="72" t="s">
        <v>34</v>
      </c>
      <c r="D798" s="72"/>
      <c r="E798" s="454"/>
      <c r="F798" s="72"/>
      <c r="G798" s="149">
        <f aca="true" t="shared" si="101" ref="G798:I802">G799</f>
        <v>0</v>
      </c>
      <c r="H798" s="149">
        <f t="shared" si="101"/>
        <v>0</v>
      </c>
      <c r="I798" s="149">
        <f t="shared" si="101"/>
        <v>0</v>
      </c>
    </row>
    <row r="799" spans="1:9" ht="17.25" hidden="1" thickBot="1">
      <c r="A799" s="633" t="s">
        <v>75</v>
      </c>
      <c r="B799" s="125" t="s">
        <v>781</v>
      </c>
      <c r="C799" s="71" t="s">
        <v>34</v>
      </c>
      <c r="D799" s="71" t="s">
        <v>30</v>
      </c>
      <c r="E799" s="454"/>
      <c r="F799" s="72"/>
      <c r="G799" s="76">
        <f t="shared" si="101"/>
        <v>0</v>
      </c>
      <c r="H799" s="76">
        <f t="shared" si="101"/>
        <v>0</v>
      </c>
      <c r="I799" s="76">
        <f t="shared" si="101"/>
        <v>0</v>
      </c>
    </row>
    <row r="800" spans="1:9" ht="17.25" hidden="1" thickBot="1">
      <c r="A800" s="633" t="s">
        <v>76</v>
      </c>
      <c r="B800" s="96" t="s">
        <v>781</v>
      </c>
      <c r="C800" s="43" t="s">
        <v>34</v>
      </c>
      <c r="D800" s="42" t="s">
        <v>30</v>
      </c>
      <c r="E800" s="455"/>
      <c r="F800" s="43"/>
      <c r="G800" s="68">
        <f t="shared" si="101"/>
        <v>0</v>
      </c>
      <c r="H800" s="68">
        <f t="shared" si="101"/>
        <v>0</v>
      </c>
      <c r="I800" s="68">
        <f t="shared" si="101"/>
        <v>0</v>
      </c>
    </row>
    <row r="801" spans="1:9" ht="51" hidden="1" thickBot="1">
      <c r="A801" s="634" t="s">
        <v>312</v>
      </c>
      <c r="B801" s="96" t="s">
        <v>781</v>
      </c>
      <c r="C801" s="43" t="s">
        <v>34</v>
      </c>
      <c r="D801" s="42" t="s">
        <v>30</v>
      </c>
      <c r="E801" s="455"/>
      <c r="F801" s="43"/>
      <c r="G801" s="68">
        <f t="shared" si="101"/>
        <v>0</v>
      </c>
      <c r="H801" s="68">
        <f t="shared" si="101"/>
        <v>0</v>
      </c>
      <c r="I801" s="68">
        <f t="shared" si="101"/>
        <v>0</v>
      </c>
    </row>
    <row r="802" spans="1:9" ht="17.25" hidden="1" thickBot="1">
      <c r="A802" s="675" t="s">
        <v>369</v>
      </c>
      <c r="B802" s="96" t="s">
        <v>781</v>
      </c>
      <c r="C802" s="53" t="s">
        <v>34</v>
      </c>
      <c r="D802" s="70" t="s">
        <v>30</v>
      </c>
      <c r="E802" s="455"/>
      <c r="F802" s="53"/>
      <c r="G802" s="68">
        <f t="shared" si="101"/>
        <v>0</v>
      </c>
      <c r="H802" s="68">
        <f t="shared" si="101"/>
        <v>0</v>
      </c>
      <c r="I802" s="68">
        <f t="shared" si="101"/>
        <v>0</v>
      </c>
    </row>
    <row r="803" spans="1:9" ht="17.25" hidden="1" thickBot="1">
      <c r="A803" s="675" t="s">
        <v>370</v>
      </c>
      <c r="B803" s="96" t="s">
        <v>781</v>
      </c>
      <c r="C803" s="53" t="s">
        <v>34</v>
      </c>
      <c r="D803" s="70" t="s">
        <v>30</v>
      </c>
      <c r="E803" s="455"/>
      <c r="F803" s="53" t="s">
        <v>301</v>
      </c>
      <c r="G803" s="68">
        <f>15000-15000</f>
        <v>0</v>
      </c>
      <c r="H803" s="68">
        <f>15000-15000</f>
        <v>0</v>
      </c>
      <c r="I803" s="68">
        <f>15000-15000</f>
        <v>0</v>
      </c>
    </row>
    <row r="804" spans="1:9" ht="34.5" customHeight="1" hidden="1">
      <c r="A804" s="674" t="s">
        <v>300</v>
      </c>
      <c r="B804" s="96" t="s">
        <v>781</v>
      </c>
      <c r="C804" s="42" t="s">
        <v>25</v>
      </c>
      <c r="D804" s="42" t="s">
        <v>35</v>
      </c>
      <c r="E804" s="701"/>
      <c r="F804" s="154"/>
      <c r="G804" s="63">
        <f>G807+G805</f>
        <v>0</v>
      </c>
      <c r="H804" s="63">
        <f>H807+H805</f>
        <v>0</v>
      </c>
      <c r="I804" s="63">
        <f>I807+I805</f>
        <v>0</v>
      </c>
    </row>
    <row r="805" spans="1:9" ht="33.75" hidden="1" thickBot="1">
      <c r="A805" s="676" t="s">
        <v>305</v>
      </c>
      <c r="B805" s="96" t="s">
        <v>781</v>
      </c>
      <c r="C805" s="42" t="s">
        <v>25</v>
      </c>
      <c r="D805" s="42" t="s">
        <v>35</v>
      </c>
      <c r="E805" s="701"/>
      <c r="F805" s="43"/>
      <c r="G805" s="68">
        <f>G806</f>
        <v>0</v>
      </c>
      <c r="H805" s="68">
        <f>H806</f>
        <v>0</v>
      </c>
      <c r="I805" s="68">
        <f>I806</f>
        <v>0</v>
      </c>
    </row>
    <row r="806" spans="1:9" ht="17.25" hidden="1" thickBot="1">
      <c r="A806" s="674" t="s">
        <v>418</v>
      </c>
      <c r="B806" s="96" t="s">
        <v>781</v>
      </c>
      <c r="C806" s="42" t="s">
        <v>25</v>
      </c>
      <c r="D806" s="42" t="s">
        <v>35</v>
      </c>
      <c r="E806" s="455"/>
      <c r="F806" s="43" t="s">
        <v>301</v>
      </c>
      <c r="G806" s="68"/>
      <c r="H806" s="68"/>
      <c r="I806" s="68"/>
    </row>
    <row r="807" spans="1:9" ht="33.75" hidden="1" thickBot="1">
      <c r="A807" s="674" t="s">
        <v>300</v>
      </c>
      <c r="B807" s="96" t="s">
        <v>781</v>
      </c>
      <c r="C807" s="42" t="s">
        <v>25</v>
      </c>
      <c r="D807" s="42" t="s">
        <v>35</v>
      </c>
      <c r="E807" s="701"/>
      <c r="F807" s="53"/>
      <c r="G807" s="68">
        <f>G808</f>
        <v>0</v>
      </c>
      <c r="H807" s="68">
        <f>H808</f>
        <v>0</v>
      </c>
      <c r="I807" s="68">
        <f>I808</f>
        <v>0</v>
      </c>
    </row>
    <row r="808" spans="1:9" ht="33.75" hidden="1" thickBot="1">
      <c r="A808" s="673" t="s">
        <v>415</v>
      </c>
      <c r="B808" s="96" t="s">
        <v>781</v>
      </c>
      <c r="C808" s="42" t="s">
        <v>25</v>
      </c>
      <c r="D808" s="42" t="s">
        <v>35</v>
      </c>
      <c r="E808" s="455"/>
      <c r="F808" s="53" t="s">
        <v>301</v>
      </c>
      <c r="G808" s="68"/>
      <c r="H808" s="68"/>
      <c r="I808" s="68"/>
    </row>
    <row r="809" spans="1:9" ht="33.75" hidden="1" thickBot="1">
      <c r="A809" s="674" t="s">
        <v>300</v>
      </c>
      <c r="B809" s="90" t="s">
        <v>781</v>
      </c>
      <c r="C809" s="75" t="s">
        <v>28</v>
      </c>
      <c r="D809" s="75"/>
      <c r="E809" s="681"/>
      <c r="F809" s="75"/>
      <c r="G809" s="120">
        <f>G810+G818+G830</f>
        <v>0</v>
      </c>
      <c r="H809" s="120">
        <f>H810+H818+H830</f>
        <v>6463800</v>
      </c>
      <c r="I809" s="120">
        <f>I810+I818+I830</f>
        <v>6463800</v>
      </c>
    </row>
    <row r="810" spans="1:9" ht="17.25" hidden="1" thickBot="1">
      <c r="A810" s="677" t="s">
        <v>60</v>
      </c>
      <c r="B810" s="90" t="s">
        <v>781</v>
      </c>
      <c r="C810" s="101" t="s">
        <v>28</v>
      </c>
      <c r="D810" s="101" t="s">
        <v>25</v>
      </c>
      <c r="E810" s="681"/>
      <c r="F810" s="75"/>
      <c r="G810" s="76">
        <f aca="true" t="shared" si="102" ref="G810:I813">G811</f>
        <v>0</v>
      </c>
      <c r="H810" s="76">
        <f t="shared" si="102"/>
        <v>5765800</v>
      </c>
      <c r="I810" s="76">
        <f t="shared" si="102"/>
        <v>5765800</v>
      </c>
    </row>
    <row r="811" spans="1:14" s="128" customFormat="1" ht="17.25" hidden="1" thickBot="1">
      <c r="A811" s="633" t="s">
        <v>124</v>
      </c>
      <c r="B811" s="90" t="s">
        <v>781</v>
      </c>
      <c r="C811" s="101" t="s">
        <v>28</v>
      </c>
      <c r="D811" s="101" t="s">
        <v>25</v>
      </c>
      <c r="E811" s="704"/>
      <c r="F811" s="271"/>
      <c r="G811" s="120">
        <f t="shared" si="102"/>
        <v>0</v>
      </c>
      <c r="H811" s="120">
        <f t="shared" si="102"/>
        <v>5765800</v>
      </c>
      <c r="I811" s="120">
        <f t="shared" si="102"/>
        <v>5765800</v>
      </c>
      <c r="N811"/>
    </row>
    <row r="812" spans="1:14" s="284" customFormat="1" ht="41.25" customHeight="1" hidden="1">
      <c r="A812" s="677" t="s">
        <v>354</v>
      </c>
      <c r="B812" s="90" t="s">
        <v>781</v>
      </c>
      <c r="C812" s="101" t="s">
        <v>28</v>
      </c>
      <c r="D812" s="101" t="s">
        <v>25</v>
      </c>
      <c r="E812" s="454"/>
      <c r="F812" s="295"/>
      <c r="G812" s="149">
        <f t="shared" si="102"/>
        <v>0</v>
      </c>
      <c r="H812" s="149">
        <f t="shared" si="102"/>
        <v>5765800</v>
      </c>
      <c r="I812" s="149">
        <f t="shared" si="102"/>
        <v>5765800</v>
      </c>
      <c r="N812" s="128"/>
    </row>
    <row r="813" spans="1:14" s="128" customFormat="1" ht="33.75" hidden="1" thickBot="1">
      <c r="A813" s="633" t="s">
        <v>704</v>
      </c>
      <c r="B813" s="111" t="s">
        <v>781</v>
      </c>
      <c r="C813" s="77" t="s">
        <v>28</v>
      </c>
      <c r="D813" s="77" t="s">
        <v>25</v>
      </c>
      <c r="E813" s="455"/>
      <c r="F813" s="269"/>
      <c r="G813" s="228">
        <f t="shared" si="102"/>
        <v>0</v>
      </c>
      <c r="H813" s="228">
        <f t="shared" si="102"/>
        <v>5765800</v>
      </c>
      <c r="I813" s="228">
        <f t="shared" si="102"/>
        <v>5765800</v>
      </c>
      <c r="N813" s="284"/>
    </row>
    <row r="814" spans="1:9" s="128" customFormat="1" ht="17.25" hidden="1" thickBot="1">
      <c r="A814" s="634" t="s">
        <v>374</v>
      </c>
      <c r="B814" s="111" t="s">
        <v>781</v>
      </c>
      <c r="C814" s="77" t="s">
        <v>28</v>
      </c>
      <c r="D814" s="77" t="s">
        <v>25</v>
      </c>
      <c r="E814" s="455"/>
      <c r="F814" s="269"/>
      <c r="G814" s="397">
        <f>G815+G816+G817</f>
        <v>0</v>
      </c>
      <c r="H814" s="397">
        <f>H815+H816+H817</f>
        <v>5765800</v>
      </c>
      <c r="I814" s="397">
        <f>I815+I816+I817</f>
        <v>5765800</v>
      </c>
    </row>
    <row r="815" spans="1:9" s="128" customFormat="1" ht="17.25" hidden="1" thickBot="1">
      <c r="A815" s="634" t="s">
        <v>299</v>
      </c>
      <c r="B815" s="111" t="s">
        <v>781</v>
      </c>
      <c r="C815" s="77" t="s">
        <v>28</v>
      </c>
      <c r="D815" s="77" t="s">
        <v>25</v>
      </c>
      <c r="E815" s="455"/>
      <c r="F815" s="269">
        <v>120</v>
      </c>
      <c r="G815" s="228"/>
      <c r="H815" s="228">
        <f>3023500+913100+14000+270800</f>
        <v>4221400</v>
      </c>
      <c r="I815" s="228">
        <f>3023500+913100+14000+270800</f>
        <v>4221400</v>
      </c>
    </row>
    <row r="816" spans="1:9" s="128" customFormat="1" ht="33.75" hidden="1" thickBot="1">
      <c r="A816" s="634" t="s">
        <v>297</v>
      </c>
      <c r="B816" s="111" t="s">
        <v>781</v>
      </c>
      <c r="C816" s="77" t="s">
        <v>28</v>
      </c>
      <c r="D816" s="77" t="s">
        <v>25</v>
      </c>
      <c r="E816" s="455"/>
      <c r="F816" s="269">
        <v>240</v>
      </c>
      <c r="G816" s="228"/>
      <c r="H816" s="228">
        <v>1518500</v>
      </c>
      <c r="I816" s="228">
        <v>1518500</v>
      </c>
    </row>
    <row r="817" spans="1:9" s="128" customFormat="1" ht="33.75" hidden="1" thickBot="1">
      <c r="A817" s="634" t="s">
        <v>300</v>
      </c>
      <c r="B817" s="111" t="s">
        <v>781</v>
      </c>
      <c r="C817" s="77" t="s">
        <v>28</v>
      </c>
      <c r="D817" s="77" t="s">
        <v>25</v>
      </c>
      <c r="E817" s="455"/>
      <c r="F817" s="269">
        <v>850</v>
      </c>
      <c r="G817" s="228"/>
      <c r="H817" s="228">
        <v>25900</v>
      </c>
      <c r="I817" s="228">
        <v>25900</v>
      </c>
    </row>
    <row r="818" spans="1:14" ht="17.25" hidden="1" thickBot="1">
      <c r="A818" s="634" t="s">
        <v>302</v>
      </c>
      <c r="B818" s="92" t="s">
        <v>781</v>
      </c>
      <c r="C818" s="47" t="s">
        <v>28</v>
      </c>
      <c r="D818" s="47" t="s">
        <v>29</v>
      </c>
      <c r="E818" s="454"/>
      <c r="F818" s="47"/>
      <c r="G818" s="149">
        <f aca="true" t="shared" si="103" ref="G818:I820">G819</f>
        <v>0</v>
      </c>
      <c r="H818" s="149">
        <f t="shared" si="103"/>
        <v>678000</v>
      </c>
      <c r="I818" s="149">
        <f t="shared" si="103"/>
        <v>678000</v>
      </c>
      <c r="N818" s="128"/>
    </row>
    <row r="819" spans="1:14" s="128" customFormat="1" ht="17.25" hidden="1" thickBot="1">
      <c r="A819" s="633" t="s">
        <v>120</v>
      </c>
      <c r="B819" s="95" t="s">
        <v>781</v>
      </c>
      <c r="C819" s="47" t="s">
        <v>28</v>
      </c>
      <c r="D819" s="47" t="s">
        <v>29</v>
      </c>
      <c r="E819" s="704"/>
      <c r="F819" s="271"/>
      <c r="G819" s="120">
        <f t="shared" si="103"/>
        <v>0</v>
      </c>
      <c r="H819" s="120">
        <f t="shared" si="103"/>
        <v>678000</v>
      </c>
      <c r="I819" s="120">
        <f t="shared" si="103"/>
        <v>678000</v>
      </c>
      <c r="N819"/>
    </row>
    <row r="820" spans="1:14" s="284" customFormat="1" ht="51" hidden="1" thickBot="1">
      <c r="A820" s="678" t="s">
        <v>354</v>
      </c>
      <c r="B820" s="94" t="s">
        <v>781</v>
      </c>
      <c r="C820" s="47" t="s">
        <v>28</v>
      </c>
      <c r="D820" s="47" t="s">
        <v>29</v>
      </c>
      <c r="E820" s="454"/>
      <c r="F820" s="295"/>
      <c r="G820" s="149">
        <f t="shared" si="103"/>
        <v>0</v>
      </c>
      <c r="H820" s="149">
        <f t="shared" si="103"/>
        <v>678000</v>
      </c>
      <c r="I820" s="149">
        <f t="shared" si="103"/>
        <v>678000</v>
      </c>
      <c r="N820" s="128"/>
    </row>
    <row r="821" spans="1:14" s="128" customFormat="1" ht="33.75" hidden="1" thickBot="1">
      <c r="A821" s="679" t="s">
        <v>704</v>
      </c>
      <c r="B821" s="124" t="s">
        <v>781</v>
      </c>
      <c r="C821" s="43" t="s">
        <v>28</v>
      </c>
      <c r="D821" s="43" t="s">
        <v>29</v>
      </c>
      <c r="E821" s="455"/>
      <c r="F821" s="269"/>
      <c r="G821" s="228">
        <f>G822+G825+G827</f>
        <v>0</v>
      </c>
      <c r="H821" s="228">
        <f>H822+H825+H827</f>
        <v>678000</v>
      </c>
      <c r="I821" s="228">
        <f>I822+I825+I827</f>
        <v>678000</v>
      </c>
      <c r="N821" s="284"/>
    </row>
    <row r="822" spans="1:9" s="128" customFormat="1" ht="33.75" hidden="1" thickBot="1">
      <c r="A822" s="614" t="s">
        <v>705</v>
      </c>
      <c r="B822" s="124" t="s">
        <v>781</v>
      </c>
      <c r="C822" s="43" t="s">
        <v>28</v>
      </c>
      <c r="D822" s="43" t="s">
        <v>29</v>
      </c>
      <c r="E822" s="455"/>
      <c r="F822" s="269"/>
      <c r="G822" s="228">
        <f>G823</f>
        <v>0</v>
      </c>
      <c r="H822" s="228">
        <f>H823</f>
        <v>100000</v>
      </c>
      <c r="I822" s="228">
        <f>I823</f>
        <v>100000</v>
      </c>
    </row>
    <row r="823" spans="1:9" s="128" customFormat="1" ht="32.25" customHeight="1" hidden="1">
      <c r="A823" s="680" t="s">
        <v>396</v>
      </c>
      <c r="B823" s="124" t="s">
        <v>781</v>
      </c>
      <c r="C823" s="43" t="s">
        <v>28</v>
      </c>
      <c r="D823" s="43" t="s">
        <v>29</v>
      </c>
      <c r="E823" s="455"/>
      <c r="F823" s="269">
        <v>240</v>
      </c>
      <c r="G823" s="228"/>
      <c r="H823" s="228">
        <v>100000</v>
      </c>
      <c r="I823" s="228">
        <v>100000</v>
      </c>
    </row>
    <row r="824" spans="1:9" s="128" customFormat="1" ht="33.75" hidden="1" thickBot="1">
      <c r="A824" s="613" t="s">
        <v>300</v>
      </c>
      <c r="B824" s="124" t="s">
        <v>781</v>
      </c>
      <c r="C824" s="43" t="s">
        <v>28</v>
      </c>
      <c r="D824" s="43" t="s">
        <v>29</v>
      </c>
      <c r="E824" s="455"/>
      <c r="F824" s="269"/>
      <c r="G824" s="228">
        <f>G825+G827</f>
        <v>0</v>
      </c>
      <c r="H824" s="228">
        <f>H825+H827</f>
        <v>578000</v>
      </c>
      <c r="I824" s="228">
        <f>I825+I827</f>
        <v>578000</v>
      </c>
    </row>
    <row r="825" spans="1:9" s="128" customFormat="1" ht="17.25" hidden="1" thickBot="1">
      <c r="A825" s="613" t="s">
        <v>511</v>
      </c>
      <c r="B825" s="124" t="s">
        <v>781</v>
      </c>
      <c r="C825" s="43" t="s">
        <v>28</v>
      </c>
      <c r="D825" s="43" t="s">
        <v>29</v>
      </c>
      <c r="E825" s="455"/>
      <c r="F825" s="269"/>
      <c r="G825" s="228">
        <f>G826</f>
        <v>0</v>
      </c>
      <c r="H825" s="228">
        <f>H826</f>
        <v>158000</v>
      </c>
      <c r="I825" s="228">
        <f>I826</f>
        <v>158000</v>
      </c>
    </row>
    <row r="826" spans="1:9" s="128" customFormat="1" ht="17.25" hidden="1" thickBot="1">
      <c r="A826" s="613" t="s">
        <v>512</v>
      </c>
      <c r="B826" s="124" t="s">
        <v>781</v>
      </c>
      <c r="C826" s="43" t="s">
        <v>28</v>
      </c>
      <c r="D826" s="43" t="s">
        <v>29</v>
      </c>
      <c r="E826" s="455"/>
      <c r="F826" s="269">
        <v>240</v>
      </c>
      <c r="G826" s="228"/>
      <c r="H826" s="228">
        <v>158000</v>
      </c>
      <c r="I826" s="228">
        <v>158000</v>
      </c>
    </row>
    <row r="827" spans="1:9" s="128" customFormat="1" ht="33.75" hidden="1" thickBot="1">
      <c r="A827" s="613" t="s">
        <v>300</v>
      </c>
      <c r="B827" s="111" t="s">
        <v>781</v>
      </c>
      <c r="C827" s="43" t="s">
        <v>28</v>
      </c>
      <c r="D827" s="43" t="s">
        <v>29</v>
      </c>
      <c r="E827" s="455"/>
      <c r="F827" s="269"/>
      <c r="G827" s="228">
        <f>G828+G829</f>
        <v>0</v>
      </c>
      <c r="H827" s="228">
        <f>H828+H829</f>
        <v>420000</v>
      </c>
      <c r="I827" s="228">
        <f>I828+I829</f>
        <v>420000</v>
      </c>
    </row>
    <row r="828" spans="1:9" s="128" customFormat="1" ht="33.75" hidden="1" thickBot="1">
      <c r="A828" s="634" t="s">
        <v>390</v>
      </c>
      <c r="B828" s="111" t="s">
        <v>781</v>
      </c>
      <c r="C828" s="43" t="s">
        <v>28</v>
      </c>
      <c r="D828" s="43" t="s">
        <v>29</v>
      </c>
      <c r="E828" s="455"/>
      <c r="F828" s="269">
        <v>120</v>
      </c>
      <c r="G828" s="228"/>
      <c r="H828" s="228">
        <v>328600</v>
      </c>
      <c r="I828" s="228">
        <v>328600</v>
      </c>
    </row>
    <row r="829" spans="1:9" s="128" customFormat="1" ht="33.75" hidden="1" thickBot="1">
      <c r="A829" s="634" t="s">
        <v>297</v>
      </c>
      <c r="B829" s="111" t="s">
        <v>781</v>
      </c>
      <c r="C829" s="43" t="s">
        <v>28</v>
      </c>
      <c r="D829" s="43" t="s">
        <v>29</v>
      </c>
      <c r="E829" s="455"/>
      <c r="F829" s="269">
        <v>240</v>
      </c>
      <c r="G829" s="228"/>
      <c r="H829" s="228">
        <v>91400</v>
      </c>
      <c r="I829" s="228">
        <v>91400</v>
      </c>
    </row>
    <row r="830" spans="1:14" ht="33.75" hidden="1" thickBot="1">
      <c r="A830" s="634" t="s">
        <v>300</v>
      </c>
      <c r="B830" s="95" t="s">
        <v>781</v>
      </c>
      <c r="C830" s="47" t="s">
        <v>28</v>
      </c>
      <c r="D830" s="47" t="s">
        <v>61</v>
      </c>
      <c r="E830" s="454"/>
      <c r="F830" s="47"/>
      <c r="G830" s="120">
        <f>G831</f>
        <v>0</v>
      </c>
      <c r="H830" s="120">
        <f aca="true" t="shared" si="104" ref="H830:I833">H831</f>
        <v>20000</v>
      </c>
      <c r="I830" s="120">
        <f t="shared" si="104"/>
        <v>20000</v>
      </c>
      <c r="N830" s="128"/>
    </row>
    <row r="831" spans="1:14" s="128" customFormat="1" ht="17.25" hidden="1" thickBot="1">
      <c r="A831" s="633" t="s">
        <v>36</v>
      </c>
      <c r="B831" s="94" t="s">
        <v>781</v>
      </c>
      <c r="C831" s="47" t="s">
        <v>28</v>
      </c>
      <c r="D831" s="47" t="s">
        <v>61</v>
      </c>
      <c r="E831" s="706"/>
      <c r="F831" s="295"/>
      <c r="G831" s="149">
        <f>G832</f>
        <v>0</v>
      </c>
      <c r="H831" s="149">
        <f t="shared" si="104"/>
        <v>20000</v>
      </c>
      <c r="I831" s="149">
        <f t="shared" si="104"/>
        <v>20000</v>
      </c>
      <c r="N831"/>
    </row>
    <row r="832" spans="1:9" s="128" customFormat="1" ht="33.75" hidden="1" thickBot="1">
      <c r="A832" s="633" t="s">
        <v>695</v>
      </c>
      <c r="B832" s="124" t="s">
        <v>781</v>
      </c>
      <c r="C832" s="43" t="s">
        <v>28</v>
      </c>
      <c r="D832" s="43" t="s">
        <v>61</v>
      </c>
      <c r="E832" s="455"/>
      <c r="F832" s="269"/>
      <c r="G832" s="228">
        <f>G833</f>
        <v>0</v>
      </c>
      <c r="H832" s="228">
        <f t="shared" si="104"/>
        <v>20000</v>
      </c>
      <c r="I832" s="228">
        <f t="shared" si="104"/>
        <v>20000</v>
      </c>
    </row>
    <row r="833" spans="1:9" s="128" customFormat="1" ht="37.5" customHeight="1" hidden="1" thickBot="1">
      <c r="A833" s="634" t="s">
        <v>696</v>
      </c>
      <c r="B833" s="124" t="s">
        <v>781</v>
      </c>
      <c r="C833" s="43" t="s">
        <v>28</v>
      </c>
      <c r="D833" s="43" t="s">
        <v>61</v>
      </c>
      <c r="E833" s="455"/>
      <c r="F833" s="269"/>
      <c r="G833" s="228">
        <f>G834</f>
        <v>0</v>
      </c>
      <c r="H833" s="228">
        <f t="shared" si="104"/>
        <v>20000</v>
      </c>
      <c r="I833" s="228">
        <f t="shared" si="104"/>
        <v>20000</v>
      </c>
    </row>
    <row r="834" spans="1:9" s="128" customFormat="1" ht="30" customHeight="1" hidden="1" thickBot="1">
      <c r="A834" s="634" t="s">
        <v>317</v>
      </c>
      <c r="B834" s="124" t="s">
        <v>781</v>
      </c>
      <c r="C834" s="43" t="s">
        <v>28</v>
      </c>
      <c r="D834" s="43" t="s">
        <v>61</v>
      </c>
      <c r="E834" s="455"/>
      <c r="F834" s="269">
        <v>240</v>
      </c>
      <c r="G834" s="228"/>
      <c r="H834" s="228">
        <v>20000</v>
      </c>
      <c r="I834" s="228">
        <v>20000</v>
      </c>
    </row>
    <row r="835" spans="1:14" s="1" customFormat="1" ht="33.75" hidden="1" thickBot="1">
      <c r="A835" s="634" t="s">
        <v>300</v>
      </c>
      <c r="B835" s="213" t="s">
        <v>781</v>
      </c>
      <c r="C835" s="65" t="s">
        <v>24</v>
      </c>
      <c r="D835" s="65"/>
      <c r="E835" s="701"/>
      <c r="F835" s="154"/>
      <c r="G835" s="73">
        <f aca="true" t="shared" si="105" ref="G835:I839">G836</f>
        <v>0</v>
      </c>
      <c r="H835" s="73">
        <f t="shared" si="105"/>
        <v>400</v>
      </c>
      <c r="I835" s="73">
        <f t="shared" si="105"/>
        <v>400</v>
      </c>
      <c r="N835" s="128"/>
    </row>
    <row r="836" spans="1:14" ht="17.25" hidden="1" thickBot="1">
      <c r="A836" s="633" t="s">
        <v>53</v>
      </c>
      <c r="B836" s="95" t="s">
        <v>781</v>
      </c>
      <c r="C836" s="47" t="s">
        <v>24</v>
      </c>
      <c r="D836" s="47" t="s">
        <v>29</v>
      </c>
      <c r="E836" s="454"/>
      <c r="F836" s="72"/>
      <c r="G836" s="73">
        <f t="shared" si="105"/>
        <v>0</v>
      </c>
      <c r="H836" s="73">
        <f t="shared" si="105"/>
        <v>400</v>
      </c>
      <c r="I836" s="73">
        <f t="shared" si="105"/>
        <v>400</v>
      </c>
      <c r="N836" s="1"/>
    </row>
    <row r="837" spans="1:14" s="128" customFormat="1" ht="33.75" hidden="1" thickBot="1">
      <c r="A837" s="666" t="s">
        <v>268</v>
      </c>
      <c r="B837" s="95" t="s">
        <v>781</v>
      </c>
      <c r="C837" s="47" t="s">
        <v>24</v>
      </c>
      <c r="D837" s="47" t="s">
        <v>29</v>
      </c>
      <c r="E837" s="702"/>
      <c r="F837" s="272"/>
      <c r="G837" s="392">
        <f t="shared" si="105"/>
        <v>0</v>
      </c>
      <c r="H837" s="392">
        <f t="shared" si="105"/>
        <v>400</v>
      </c>
      <c r="I837" s="392">
        <f t="shared" si="105"/>
        <v>400</v>
      </c>
      <c r="N837"/>
    </row>
    <row r="838" spans="1:9" s="128" customFormat="1" ht="51" hidden="1" thickBot="1">
      <c r="A838" s="667" t="s">
        <v>482</v>
      </c>
      <c r="B838" s="96" t="s">
        <v>781</v>
      </c>
      <c r="C838" s="43" t="s">
        <v>24</v>
      </c>
      <c r="D838" s="43" t="s">
        <v>29</v>
      </c>
      <c r="E838" s="703"/>
      <c r="F838" s="290"/>
      <c r="G838" s="68">
        <f t="shared" si="105"/>
        <v>0</v>
      </c>
      <c r="H838" s="68">
        <f t="shared" si="105"/>
        <v>400</v>
      </c>
      <c r="I838" s="68">
        <f t="shared" si="105"/>
        <v>400</v>
      </c>
    </row>
    <row r="839" spans="1:9" s="128" customFormat="1" ht="33.75" hidden="1" thickBot="1">
      <c r="A839" s="668" t="s">
        <v>715</v>
      </c>
      <c r="B839" s="96" t="s">
        <v>781</v>
      </c>
      <c r="C839" s="43" t="s">
        <v>24</v>
      </c>
      <c r="D839" s="43" t="s">
        <v>29</v>
      </c>
      <c r="E839" s="703"/>
      <c r="F839" s="290"/>
      <c r="G839" s="68">
        <f t="shared" si="105"/>
        <v>0</v>
      </c>
      <c r="H839" s="68">
        <f t="shared" si="105"/>
        <v>400</v>
      </c>
      <c r="I839" s="68">
        <f t="shared" si="105"/>
        <v>400</v>
      </c>
    </row>
    <row r="840" spans="1:9" s="128" customFormat="1" ht="33.75" hidden="1" thickBot="1">
      <c r="A840" s="668" t="s">
        <v>738</v>
      </c>
      <c r="B840" s="96" t="s">
        <v>781</v>
      </c>
      <c r="C840" s="43" t="s">
        <v>24</v>
      </c>
      <c r="D840" s="43" t="s">
        <v>29</v>
      </c>
      <c r="E840" s="703"/>
      <c r="F840" s="290">
        <v>240</v>
      </c>
      <c r="G840" s="228"/>
      <c r="H840" s="228">
        <v>400</v>
      </c>
      <c r="I840" s="228">
        <v>400</v>
      </c>
    </row>
    <row r="841" spans="1:14" ht="33.75" hidden="1" thickBot="1">
      <c r="A841" s="669" t="s">
        <v>300</v>
      </c>
      <c r="B841" s="92" t="s">
        <v>781</v>
      </c>
      <c r="C841" s="47" t="s">
        <v>32</v>
      </c>
      <c r="D841" s="47"/>
      <c r="E841" s="454"/>
      <c r="F841" s="47"/>
      <c r="G841" s="149">
        <f aca="true" t="shared" si="106" ref="G841:I844">G842</f>
        <v>0</v>
      </c>
      <c r="H841" s="149" t="e">
        <f t="shared" si="106"/>
        <v>#REF!</v>
      </c>
      <c r="I841" s="149" t="e">
        <f t="shared" si="106"/>
        <v>#REF!</v>
      </c>
      <c r="N841" s="128"/>
    </row>
    <row r="842" spans="1:9" ht="17.25" hidden="1" thickBot="1">
      <c r="A842" s="633" t="s">
        <v>1</v>
      </c>
      <c r="B842" s="95" t="s">
        <v>781</v>
      </c>
      <c r="C842" s="47" t="s">
        <v>32</v>
      </c>
      <c r="D842" s="47" t="s">
        <v>34</v>
      </c>
      <c r="E842" s="454"/>
      <c r="F842" s="72"/>
      <c r="G842" s="149">
        <f t="shared" si="106"/>
        <v>0</v>
      </c>
      <c r="H842" s="149" t="e">
        <f t="shared" si="106"/>
        <v>#REF!</v>
      </c>
      <c r="I842" s="149" t="e">
        <f t="shared" si="106"/>
        <v>#REF!</v>
      </c>
    </row>
    <row r="843" spans="1:14" s="128" customFormat="1" ht="17.25" hidden="1" thickBot="1">
      <c r="A843" s="633" t="s">
        <v>168</v>
      </c>
      <c r="B843" s="95" t="s">
        <v>781</v>
      </c>
      <c r="C843" s="47" t="s">
        <v>32</v>
      </c>
      <c r="D843" s="47" t="s">
        <v>34</v>
      </c>
      <c r="E843" s="704"/>
      <c r="F843" s="271"/>
      <c r="G843" s="120">
        <f t="shared" si="106"/>
        <v>0</v>
      </c>
      <c r="H843" s="120" t="e">
        <f t="shared" si="106"/>
        <v>#REF!</v>
      </c>
      <c r="I843" s="120" t="e">
        <f t="shared" si="106"/>
        <v>#REF!</v>
      </c>
      <c r="N843"/>
    </row>
    <row r="844" spans="1:9" s="128" customFormat="1" ht="51" hidden="1" thickBot="1">
      <c r="A844" s="677" t="s">
        <v>354</v>
      </c>
      <c r="B844" s="95" t="s">
        <v>781</v>
      </c>
      <c r="C844" s="47" t="s">
        <v>32</v>
      </c>
      <c r="D844" s="47" t="s">
        <v>34</v>
      </c>
      <c r="E844" s="454"/>
      <c r="F844" s="269"/>
      <c r="G844" s="149">
        <f t="shared" si="106"/>
        <v>0</v>
      </c>
      <c r="H844" s="149" t="e">
        <f t="shared" si="106"/>
        <v>#REF!</v>
      </c>
      <c r="I844" s="149" t="e">
        <f t="shared" si="106"/>
        <v>#REF!</v>
      </c>
    </row>
    <row r="845" spans="1:9" s="128" customFormat="1" ht="2.25" customHeight="1" hidden="1">
      <c r="A845" s="633" t="s">
        <v>355</v>
      </c>
      <c r="B845" s="96" t="s">
        <v>781</v>
      </c>
      <c r="C845" s="43" t="s">
        <v>32</v>
      </c>
      <c r="D845" s="43" t="s">
        <v>34</v>
      </c>
      <c r="E845" s="455"/>
      <c r="F845" s="269"/>
      <c r="G845" s="228">
        <f>G849</f>
        <v>0</v>
      </c>
      <c r="H845" s="228" t="e">
        <f>H849</f>
        <v>#REF!</v>
      </c>
      <c r="I845" s="228" t="e">
        <f>I849</f>
        <v>#REF!</v>
      </c>
    </row>
    <row r="846" spans="1:9" s="128" customFormat="1" ht="56.25" customHeight="1" hidden="1" thickBot="1">
      <c r="A846" s="721" t="s">
        <v>869</v>
      </c>
      <c r="B846" s="96" t="s">
        <v>781</v>
      </c>
      <c r="C846" s="43" t="s">
        <v>148</v>
      </c>
      <c r="D846" s="43" t="s">
        <v>34</v>
      </c>
      <c r="E846" s="623" t="s">
        <v>449</v>
      </c>
      <c r="F846" s="269"/>
      <c r="G846" s="228">
        <f>G847</f>
        <v>0</v>
      </c>
      <c r="H846" s="228"/>
      <c r="I846" s="228"/>
    </row>
    <row r="847" spans="1:9" s="128" customFormat="1" ht="24" customHeight="1" hidden="1" thickBot="1">
      <c r="A847" s="722" t="s">
        <v>118</v>
      </c>
      <c r="B847" s="96" t="s">
        <v>781</v>
      </c>
      <c r="C847" s="43" t="s">
        <v>148</v>
      </c>
      <c r="D847" s="43" t="s">
        <v>34</v>
      </c>
      <c r="E847" s="623" t="s">
        <v>936</v>
      </c>
      <c r="F847" s="269"/>
      <c r="G847" s="228">
        <f>G848</f>
        <v>0</v>
      </c>
      <c r="H847" s="228"/>
      <c r="I847" s="228"/>
    </row>
    <row r="848" spans="1:9" s="128" customFormat="1" ht="30" customHeight="1" hidden="1" thickBot="1">
      <c r="A848" s="722" t="s">
        <v>939</v>
      </c>
      <c r="B848" s="96" t="s">
        <v>781</v>
      </c>
      <c r="C848" s="43" t="s">
        <v>148</v>
      </c>
      <c r="D848" s="43" t="s">
        <v>34</v>
      </c>
      <c r="E848" s="623" t="s">
        <v>936</v>
      </c>
      <c r="F848" s="269"/>
      <c r="G848" s="228">
        <f>G849</f>
        <v>0</v>
      </c>
      <c r="H848" s="228"/>
      <c r="I848" s="228"/>
    </row>
    <row r="849" spans="1:9" s="128" customFormat="1" ht="24" customHeight="1" hidden="1" thickBot="1">
      <c r="A849" s="722" t="s">
        <v>93</v>
      </c>
      <c r="B849" s="96" t="s">
        <v>781</v>
      </c>
      <c r="C849" s="43" t="s">
        <v>148</v>
      </c>
      <c r="D849" s="43" t="s">
        <v>34</v>
      </c>
      <c r="E849" s="623" t="s">
        <v>936</v>
      </c>
      <c r="F849" s="269">
        <v>540</v>
      </c>
      <c r="G849" s="228"/>
      <c r="H849" s="228" t="e">
        <f>#REF!</f>
        <v>#REF!</v>
      </c>
      <c r="I849" s="228" t="e">
        <f>#REF!</f>
        <v>#REF!</v>
      </c>
    </row>
    <row r="850" spans="1:14" ht="28.5" customHeight="1" thickBot="1">
      <c r="A850" s="86" t="s">
        <v>23</v>
      </c>
      <c r="B850" s="193"/>
      <c r="C850" s="224"/>
      <c r="D850" s="224"/>
      <c r="E850" s="224"/>
      <c r="F850" s="224"/>
      <c r="G850" s="89">
        <f>G40+G101+G108+G130+G179+G219+G482+G559+G574</f>
        <v>219294123</v>
      </c>
      <c r="H850" s="89" t="e">
        <f>H15+H39+H283+H419+H591+H645+H749+H791</f>
        <v>#REF!</v>
      </c>
      <c r="I850" s="89" t="e">
        <f>I15+I39+I283+I419+I591+I645+I749+I791</f>
        <v>#REF!</v>
      </c>
      <c r="N850" s="128"/>
    </row>
    <row r="851" ht="18.75" customHeight="1">
      <c r="B851" s="15"/>
    </row>
    <row r="852" spans="1:11" ht="16.5" hidden="1">
      <c r="A852" s="128" t="s">
        <v>917</v>
      </c>
      <c r="G852" s="20">
        <v>288892000</v>
      </c>
      <c r="H852" s="20">
        <f>303335200+'Доходы 2025-2026 '!D73</f>
        <v>303358200</v>
      </c>
      <c r="I852" s="20">
        <f>314147600+'Доходы 2025-2026 '!E73</f>
        <v>314170600</v>
      </c>
      <c r="J852" s="17"/>
      <c r="K852" s="17"/>
    </row>
    <row r="853" spans="5:9" ht="16.5" hidden="1">
      <c r="E853" s="804" t="s">
        <v>748</v>
      </c>
      <c r="F853" s="804"/>
      <c r="G853" s="805"/>
      <c r="H853" s="394">
        <f>(H852-'Доходы 2025-2026 '!D73)*2.5%</f>
        <v>7583380</v>
      </c>
      <c r="I853" s="394">
        <f>(I852-'Доходы 2025-2026 '!E73)*5%</f>
        <v>15707380</v>
      </c>
    </row>
    <row r="854" spans="7:9" ht="16.5" hidden="1">
      <c r="G854" s="395"/>
      <c r="H854" s="396">
        <v>7583000</v>
      </c>
      <c r="I854" s="396">
        <v>15707000</v>
      </c>
    </row>
    <row r="855" spans="7:10" ht="16.5" hidden="1">
      <c r="G855" s="20">
        <f>G850-G857</f>
        <v>-594660877</v>
      </c>
      <c r="H855" s="20" t="e">
        <f>H852-H854-H850</f>
        <v>#REF!</v>
      </c>
      <c r="I855" s="20" t="e">
        <f>I852-I854-I850</f>
        <v>#REF!</v>
      </c>
      <c r="J855" s="17"/>
    </row>
    <row r="856" ht="16.5" hidden="1">
      <c r="G856" s="20">
        <f>'Доходы 2025-2026 '!C73+'Доходы 2025-2026 '!C90</f>
        <v>525063000</v>
      </c>
    </row>
    <row r="857" ht="16.5" hidden="1">
      <c r="G857" s="20">
        <f>G852+G856</f>
        <v>813955000</v>
      </c>
    </row>
    <row r="858" ht="16.5" hidden="1"/>
    <row r="859" ht="16.5" hidden="1"/>
    <row r="861" ht="27" customHeight="1"/>
  </sheetData>
  <sheetProtection/>
  <mergeCells count="4">
    <mergeCell ref="A10:I10"/>
    <mergeCell ref="A11:I11"/>
    <mergeCell ref="A12:I12"/>
    <mergeCell ref="E853:G85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4"/>
  <sheetViews>
    <sheetView zoomScale="70" zoomScaleNormal="70" zoomScalePageLayoutView="0" workbookViewId="0" topLeftCell="A581">
      <selection activeCell="O190" sqref="O190"/>
    </sheetView>
  </sheetViews>
  <sheetFormatPr defaultColWidth="9.00390625" defaultRowHeight="12.75"/>
  <cols>
    <col min="1" max="1" width="65.75390625" style="247" customWidth="1"/>
    <col min="2" max="2" width="6.75390625" style="16" customWidth="1"/>
    <col min="3" max="3" width="5.625" style="7" customWidth="1"/>
    <col min="4" max="4" width="5.875" style="7" customWidth="1"/>
    <col min="5" max="5" width="15.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6.125" style="0" hidden="1" customWidth="1"/>
    <col min="11" max="11" width="18.125" style="0" customWidth="1"/>
    <col min="13" max="13" width="9.50390625" style="0" bestFit="1" customWidth="1"/>
  </cols>
  <sheetData>
    <row r="1" spans="2:9" ht="16.5">
      <c r="B1" s="13" t="s">
        <v>1020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1058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245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775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779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1059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1086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0" customHeight="1" hidden="1">
      <c r="A9"/>
      <c r="B9" s="194"/>
      <c r="C9" s="8"/>
      <c r="D9" s="8"/>
      <c r="E9" s="8"/>
      <c r="F9"/>
      <c r="G9"/>
      <c r="H9"/>
      <c r="I9"/>
    </row>
    <row r="10" spans="1:9" ht="15">
      <c r="A10" s="806" t="s">
        <v>107</v>
      </c>
      <c r="B10" s="806"/>
      <c r="C10" s="806"/>
      <c r="D10" s="806"/>
      <c r="E10" s="806"/>
      <c r="F10" s="806"/>
      <c r="G10" s="806"/>
      <c r="H10" s="806"/>
      <c r="I10" s="806"/>
    </row>
    <row r="11" spans="1:9" ht="15">
      <c r="A11" s="807" t="s">
        <v>777</v>
      </c>
      <c r="B11" s="807"/>
      <c r="C11" s="807"/>
      <c r="D11" s="807"/>
      <c r="E11" s="807"/>
      <c r="F11" s="807"/>
      <c r="G11" s="807"/>
      <c r="H11" s="807"/>
      <c r="I11" s="807"/>
    </row>
    <row r="12" spans="1:9" ht="15">
      <c r="A12" s="807" t="s">
        <v>1087</v>
      </c>
      <c r="B12" s="807"/>
      <c r="C12" s="807"/>
      <c r="D12" s="807"/>
      <c r="E12" s="807"/>
      <c r="F12" s="807"/>
      <c r="G12" s="807"/>
      <c r="H12" s="807"/>
      <c r="I12" s="807"/>
    </row>
    <row r="13" spans="2:10" ht="6" customHeight="1" thickBot="1">
      <c r="B13" s="14"/>
      <c r="C13" s="6" t="s">
        <v>47</v>
      </c>
      <c r="D13" s="5"/>
      <c r="E13" s="5"/>
      <c r="F13" s="5"/>
      <c r="H13" s="19"/>
      <c r="I13" s="19" t="s">
        <v>0</v>
      </c>
      <c r="J13" s="19" t="s">
        <v>856</v>
      </c>
    </row>
    <row r="14" spans="1:11" ht="37.5" customHeight="1" thickBot="1">
      <c r="A14" s="83" t="s">
        <v>48</v>
      </c>
      <c r="B14" s="84"/>
      <c r="C14" s="85" t="s">
        <v>49</v>
      </c>
      <c r="D14" s="85" t="s">
        <v>50</v>
      </c>
      <c r="E14" s="85" t="s">
        <v>51</v>
      </c>
      <c r="F14" s="85" t="s">
        <v>52</v>
      </c>
      <c r="G14" s="237" t="s">
        <v>1028</v>
      </c>
      <c r="H14" s="301" t="s">
        <v>420</v>
      </c>
      <c r="I14" s="237" t="s">
        <v>460</v>
      </c>
      <c r="J14" s="237" t="s">
        <v>870</v>
      </c>
      <c r="K14" s="237" t="s">
        <v>1073</v>
      </c>
    </row>
    <row r="15" spans="1:11" ht="24" customHeight="1" hidden="1">
      <c r="A15" s="86" t="s">
        <v>233</v>
      </c>
      <c r="B15" s="87">
        <v>901</v>
      </c>
      <c r="C15" s="88"/>
      <c r="D15" s="88"/>
      <c r="E15" s="88"/>
      <c r="F15" s="88"/>
      <c r="G15" s="89">
        <f>G16+G33</f>
        <v>0</v>
      </c>
      <c r="H15" s="89">
        <f>H16+H33</f>
        <v>4228800</v>
      </c>
      <c r="I15" s="89">
        <f>I16+I33</f>
        <v>4228800</v>
      </c>
      <c r="J15" s="89">
        <f>J16+J33</f>
        <v>0</v>
      </c>
      <c r="K15" s="89">
        <f>K16+K33</f>
        <v>0</v>
      </c>
    </row>
    <row r="16" spans="1:11" ht="17.25" hidden="1" thickBot="1">
      <c r="A16" s="60" t="s">
        <v>117</v>
      </c>
      <c r="B16" s="90">
        <v>901</v>
      </c>
      <c r="C16" s="62" t="s">
        <v>25</v>
      </c>
      <c r="D16" s="62"/>
      <c r="E16" s="62"/>
      <c r="F16" s="62"/>
      <c r="G16" s="91">
        <f>G17+G26</f>
        <v>0</v>
      </c>
      <c r="H16" s="91">
        <f>H17+H26</f>
        <v>4228400</v>
      </c>
      <c r="I16" s="91">
        <f>I17+I26</f>
        <v>4228400</v>
      </c>
      <c r="J16" s="91">
        <f>J17+J26</f>
        <v>0</v>
      </c>
      <c r="K16" s="91">
        <f>K17+K26</f>
        <v>0</v>
      </c>
    </row>
    <row r="17" spans="1:11" ht="8.25" customHeight="1" hidden="1">
      <c r="A17" s="45" t="s">
        <v>247</v>
      </c>
      <c r="B17" s="92">
        <v>901</v>
      </c>
      <c r="C17" s="46" t="s">
        <v>25</v>
      </c>
      <c r="D17" s="47" t="s">
        <v>34</v>
      </c>
      <c r="E17" s="47"/>
      <c r="F17" s="47"/>
      <c r="G17" s="48">
        <f aca="true" t="shared" si="0" ref="G17:K18">G18</f>
        <v>0</v>
      </c>
      <c r="H17" s="48">
        <f t="shared" si="0"/>
        <v>3186700</v>
      </c>
      <c r="I17" s="48">
        <f t="shared" si="0"/>
        <v>3186700</v>
      </c>
      <c r="J17" s="48">
        <f t="shared" si="0"/>
        <v>0</v>
      </c>
      <c r="K17" s="48">
        <f t="shared" si="0"/>
        <v>0</v>
      </c>
    </row>
    <row r="18" spans="1:11" s="128" customFormat="1" ht="67.5" hidden="1" thickBot="1">
      <c r="A18" s="45" t="s">
        <v>409</v>
      </c>
      <c r="B18" s="92">
        <v>901</v>
      </c>
      <c r="C18" s="46" t="s">
        <v>25</v>
      </c>
      <c r="D18" s="47" t="s">
        <v>34</v>
      </c>
      <c r="E18" s="296" t="s">
        <v>434</v>
      </c>
      <c r="F18" s="290"/>
      <c r="G18" s="48">
        <f t="shared" si="0"/>
        <v>0</v>
      </c>
      <c r="H18" s="48">
        <f t="shared" si="0"/>
        <v>3186700</v>
      </c>
      <c r="I18" s="48">
        <f t="shared" si="0"/>
        <v>3186700</v>
      </c>
      <c r="J18" s="48">
        <f t="shared" si="0"/>
        <v>0</v>
      </c>
      <c r="K18" s="48">
        <f t="shared" si="0"/>
        <v>0</v>
      </c>
    </row>
    <row r="19" spans="1:11" s="128" customFormat="1" ht="33.75" hidden="1" thickBot="1">
      <c r="A19" s="45" t="s">
        <v>372</v>
      </c>
      <c r="B19" s="92">
        <v>901</v>
      </c>
      <c r="C19" s="46" t="s">
        <v>25</v>
      </c>
      <c r="D19" s="47" t="s">
        <v>34</v>
      </c>
      <c r="E19" s="47" t="s">
        <v>435</v>
      </c>
      <c r="F19" s="290"/>
      <c r="G19" s="48">
        <f>G20+G22</f>
        <v>0</v>
      </c>
      <c r="H19" s="48">
        <f>H20+H22</f>
        <v>3186700</v>
      </c>
      <c r="I19" s="48">
        <f>I20+I22</f>
        <v>3186700</v>
      </c>
      <c r="J19" s="48">
        <f>J20+J22</f>
        <v>0</v>
      </c>
      <c r="K19" s="48">
        <f>K20+K22</f>
        <v>0</v>
      </c>
    </row>
    <row r="20" spans="1:11" s="128" customFormat="1" ht="33.75" hidden="1" thickBot="1">
      <c r="A20" s="45" t="s">
        <v>296</v>
      </c>
      <c r="B20" s="92">
        <v>901</v>
      </c>
      <c r="C20" s="46" t="s">
        <v>25</v>
      </c>
      <c r="D20" s="47" t="s">
        <v>34</v>
      </c>
      <c r="E20" s="47" t="s">
        <v>436</v>
      </c>
      <c r="F20" s="290"/>
      <c r="G20" s="48">
        <f>G21</f>
        <v>0</v>
      </c>
      <c r="H20" s="48">
        <f>H21</f>
        <v>1274600</v>
      </c>
      <c r="I20" s="48">
        <f>I21</f>
        <v>1274600</v>
      </c>
      <c r="J20" s="48">
        <f>J21</f>
        <v>0</v>
      </c>
      <c r="K20" s="48">
        <f>K21</f>
        <v>0</v>
      </c>
    </row>
    <row r="21" spans="1:11" s="128" customFormat="1" ht="33.75" hidden="1" thickBot="1">
      <c r="A21" s="41" t="s">
        <v>297</v>
      </c>
      <c r="B21" s="93">
        <v>901</v>
      </c>
      <c r="C21" s="42" t="s">
        <v>25</v>
      </c>
      <c r="D21" s="43" t="s">
        <v>34</v>
      </c>
      <c r="E21" s="43" t="s">
        <v>436</v>
      </c>
      <c r="F21" s="43" t="s">
        <v>298</v>
      </c>
      <c r="G21" s="68"/>
      <c r="H21" s="68">
        <f>1192600+82000</f>
        <v>1274600</v>
      </c>
      <c r="I21" s="68">
        <f>1192600+82000</f>
        <v>1274600</v>
      </c>
      <c r="J21" s="68"/>
      <c r="K21" s="68"/>
    </row>
    <row r="22" spans="1:11" s="128" customFormat="1" ht="17.25" hidden="1" thickBot="1">
      <c r="A22" s="45" t="s">
        <v>299</v>
      </c>
      <c r="B22" s="92">
        <v>901</v>
      </c>
      <c r="C22" s="46" t="s">
        <v>25</v>
      </c>
      <c r="D22" s="47" t="s">
        <v>34</v>
      </c>
      <c r="E22" s="47" t="s">
        <v>437</v>
      </c>
      <c r="F22" s="43"/>
      <c r="G22" s="73">
        <f>G23+G24+G25</f>
        <v>0</v>
      </c>
      <c r="H22" s="73">
        <f>H23+H24+H25</f>
        <v>1912100</v>
      </c>
      <c r="I22" s="73">
        <f>I23+I24+I25</f>
        <v>1912100</v>
      </c>
      <c r="J22" s="73">
        <f>J23+J24+J25</f>
        <v>0</v>
      </c>
      <c r="K22" s="73">
        <f>K23+K24+K25</f>
        <v>0</v>
      </c>
    </row>
    <row r="23" spans="1:11" s="128" customFormat="1" ht="33.75" hidden="1" thickBot="1">
      <c r="A23" s="41" t="s">
        <v>297</v>
      </c>
      <c r="B23" s="93">
        <v>901</v>
      </c>
      <c r="C23" s="42" t="s">
        <v>25</v>
      </c>
      <c r="D23" s="43" t="s">
        <v>34</v>
      </c>
      <c r="E23" s="43" t="s">
        <v>437</v>
      </c>
      <c r="F23" s="43" t="s">
        <v>298</v>
      </c>
      <c r="G23" s="68"/>
      <c r="H23" s="68">
        <f>955000+288400+10000+85500</f>
        <v>1338900</v>
      </c>
      <c r="I23" s="68">
        <f>955000+288400+10000+85500</f>
        <v>1338900</v>
      </c>
      <c r="J23" s="68"/>
      <c r="K23" s="68"/>
    </row>
    <row r="24" spans="1:11" s="128" customFormat="1" ht="33.75" hidden="1" thickBot="1">
      <c r="A24" s="219" t="s">
        <v>300</v>
      </c>
      <c r="B24" s="93">
        <v>901</v>
      </c>
      <c r="C24" s="42" t="s">
        <v>25</v>
      </c>
      <c r="D24" s="43" t="s">
        <v>34</v>
      </c>
      <c r="E24" s="43" t="s">
        <v>437</v>
      </c>
      <c r="F24" s="43" t="s">
        <v>301</v>
      </c>
      <c r="G24" s="68"/>
      <c r="H24" s="68">
        <v>564900</v>
      </c>
      <c r="I24" s="68">
        <v>564900</v>
      </c>
      <c r="J24" s="68"/>
      <c r="K24" s="68"/>
    </row>
    <row r="25" spans="1:11" s="128" customFormat="1" ht="17.25" hidden="1" thickBot="1">
      <c r="A25" s="220" t="s">
        <v>302</v>
      </c>
      <c r="B25" s="93">
        <v>901</v>
      </c>
      <c r="C25" s="42" t="s">
        <v>25</v>
      </c>
      <c r="D25" s="43" t="s">
        <v>34</v>
      </c>
      <c r="E25" s="43" t="s">
        <v>437</v>
      </c>
      <c r="F25" s="43" t="s">
        <v>303</v>
      </c>
      <c r="G25" s="68"/>
      <c r="H25" s="68">
        <v>8300</v>
      </c>
      <c r="I25" s="68">
        <v>8300</v>
      </c>
      <c r="J25" s="68"/>
      <c r="K25" s="68"/>
    </row>
    <row r="26" spans="1:11" ht="51" hidden="1" thickBot="1">
      <c r="A26" s="45" t="s">
        <v>146</v>
      </c>
      <c r="B26" s="95">
        <v>901</v>
      </c>
      <c r="C26" s="46" t="s">
        <v>25</v>
      </c>
      <c r="D26" s="46" t="s">
        <v>31</v>
      </c>
      <c r="E26" s="47"/>
      <c r="F26" s="47"/>
      <c r="G26" s="73">
        <f aca="true" t="shared" si="1" ref="G26:K27">G27</f>
        <v>0</v>
      </c>
      <c r="H26" s="73">
        <f t="shared" si="1"/>
        <v>1041700</v>
      </c>
      <c r="I26" s="73">
        <f t="shared" si="1"/>
        <v>1041700</v>
      </c>
      <c r="J26" s="73">
        <f t="shared" si="1"/>
        <v>0</v>
      </c>
      <c r="K26" s="73">
        <f t="shared" si="1"/>
        <v>0</v>
      </c>
    </row>
    <row r="27" spans="1:11" ht="36" customHeight="1" hidden="1">
      <c r="A27" s="41" t="s">
        <v>409</v>
      </c>
      <c r="B27" s="93">
        <v>901</v>
      </c>
      <c r="C27" s="42" t="s">
        <v>25</v>
      </c>
      <c r="D27" s="42" t="s">
        <v>31</v>
      </c>
      <c r="E27" s="288" t="s">
        <v>434</v>
      </c>
      <c r="F27" s="43"/>
      <c r="G27" s="68">
        <f t="shared" si="1"/>
        <v>0</v>
      </c>
      <c r="H27" s="68">
        <f t="shared" si="1"/>
        <v>1041700</v>
      </c>
      <c r="I27" s="68">
        <f t="shared" si="1"/>
        <v>1041700</v>
      </c>
      <c r="J27" s="68">
        <f t="shared" si="1"/>
        <v>0</v>
      </c>
      <c r="K27" s="68">
        <f t="shared" si="1"/>
        <v>0</v>
      </c>
    </row>
    <row r="28" spans="1:11" s="284" customFormat="1" ht="33.75" hidden="1" thickBot="1">
      <c r="A28" s="45" t="s">
        <v>371</v>
      </c>
      <c r="B28" s="92">
        <v>901</v>
      </c>
      <c r="C28" s="46" t="s">
        <v>25</v>
      </c>
      <c r="D28" s="46" t="s">
        <v>31</v>
      </c>
      <c r="E28" s="72" t="s">
        <v>440</v>
      </c>
      <c r="F28" s="47"/>
      <c r="G28" s="73">
        <f>G29+G31</f>
        <v>0</v>
      </c>
      <c r="H28" s="73">
        <f>H29+H31</f>
        <v>1041700</v>
      </c>
      <c r="I28" s="73">
        <f>I29+I31</f>
        <v>1041700</v>
      </c>
      <c r="J28" s="73">
        <f>J29+J31</f>
        <v>0</v>
      </c>
      <c r="K28" s="73">
        <f>K29+K31</f>
        <v>0</v>
      </c>
    </row>
    <row r="29" spans="1:11" s="128" customFormat="1" ht="23.25" customHeight="1" hidden="1">
      <c r="A29" s="41" t="s">
        <v>304</v>
      </c>
      <c r="B29" s="93">
        <v>901</v>
      </c>
      <c r="C29" s="42" t="s">
        <v>25</v>
      </c>
      <c r="D29" s="42" t="s">
        <v>31</v>
      </c>
      <c r="E29" s="53" t="s">
        <v>441</v>
      </c>
      <c r="F29" s="42"/>
      <c r="G29" s="68">
        <f>G30</f>
        <v>0</v>
      </c>
      <c r="H29" s="68">
        <f>H30</f>
        <v>667100</v>
      </c>
      <c r="I29" s="68">
        <f>I30</f>
        <v>667100</v>
      </c>
      <c r="J29" s="68">
        <f>J30</f>
        <v>0</v>
      </c>
      <c r="K29" s="68">
        <f>K30</f>
        <v>0</v>
      </c>
    </row>
    <row r="30" spans="1:11" s="128" customFormat="1" ht="33.75" hidden="1" thickBot="1">
      <c r="A30" s="41" t="s">
        <v>297</v>
      </c>
      <c r="B30" s="93">
        <v>901</v>
      </c>
      <c r="C30" s="42" t="s">
        <v>25</v>
      </c>
      <c r="D30" s="42" t="s">
        <v>31</v>
      </c>
      <c r="E30" s="53" t="s">
        <v>441</v>
      </c>
      <c r="F30" s="43" t="s">
        <v>298</v>
      </c>
      <c r="G30" s="68"/>
      <c r="H30" s="68">
        <f>624200+42900</f>
        <v>667100</v>
      </c>
      <c r="I30" s="68">
        <f>624200+42900</f>
        <v>667100</v>
      </c>
      <c r="J30" s="68"/>
      <c r="K30" s="68"/>
    </row>
    <row r="31" spans="1:11" s="128" customFormat="1" ht="17.25" hidden="1" thickBot="1">
      <c r="A31" s="41" t="s">
        <v>299</v>
      </c>
      <c r="B31" s="93">
        <v>901</v>
      </c>
      <c r="C31" s="42" t="s">
        <v>25</v>
      </c>
      <c r="D31" s="42" t="s">
        <v>31</v>
      </c>
      <c r="E31" s="53" t="s">
        <v>713</v>
      </c>
      <c r="F31" s="42"/>
      <c r="G31" s="68">
        <f>G32</f>
        <v>0</v>
      </c>
      <c r="H31" s="68">
        <f>H32</f>
        <v>374600</v>
      </c>
      <c r="I31" s="68">
        <f>I32</f>
        <v>374600</v>
      </c>
      <c r="J31" s="68">
        <f>J32</f>
        <v>0</v>
      </c>
      <c r="K31" s="68">
        <f>K32</f>
        <v>0</v>
      </c>
    </row>
    <row r="32" spans="1:11" s="128" customFormat="1" ht="33.75" hidden="1" thickBot="1">
      <c r="A32" s="41" t="s">
        <v>297</v>
      </c>
      <c r="B32" s="93">
        <v>901</v>
      </c>
      <c r="C32" s="42" t="s">
        <v>25</v>
      </c>
      <c r="D32" s="42" t="s">
        <v>31</v>
      </c>
      <c r="E32" s="53" t="s">
        <v>713</v>
      </c>
      <c r="F32" s="43" t="s">
        <v>298</v>
      </c>
      <c r="G32" s="68"/>
      <c r="H32" s="68">
        <f>350500+24100</f>
        <v>374600</v>
      </c>
      <c r="I32" s="68">
        <f>350500+24100</f>
        <v>374600</v>
      </c>
      <c r="J32" s="68"/>
      <c r="K32" s="68"/>
    </row>
    <row r="33" spans="1:11" ht="3" customHeight="1" hidden="1">
      <c r="A33" s="45" t="s">
        <v>53</v>
      </c>
      <c r="B33" s="92">
        <v>901</v>
      </c>
      <c r="C33" s="47" t="s">
        <v>24</v>
      </c>
      <c r="D33" s="47"/>
      <c r="E33" s="53"/>
      <c r="F33" s="53"/>
      <c r="G33" s="149">
        <f aca="true" t="shared" si="2" ref="G33:K37">G34</f>
        <v>0</v>
      </c>
      <c r="H33" s="149">
        <f t="shared" si="2"/>
        <v>400</v>
      </c>
      <c r="I33" s="149">
        <f t="shared" si="2"/>
        <v>400</v>
      </c>
      <c r="J33" s="149">
        <f t="shared" si="2"/>
        <v>0</v>
      </c>
      <c r="K33" s="149">
        <f t="shared" si="2"/>
        <v>0</v>
      </c>
    </row>
    <row r="34" spans="1:11" ht="33.75" hidden="1" thickBot="1">
      <c r="A34" s="214" t="s">
        <v>268</v>
      </c>
      <c r="B34" s="92">
        <v>901</v>
      </c>
      <c r="C34" s="47" t="s">
        <v>24</v>
      </c>
      <c r="D34" s="47" t="s">
        <v>29</v>
      </c>
      <c r="E34" s="72"/>
      <c r="F34" s="72"/>
      <c r="G34" s="149">
        <f t="shared" si="2"/>
        <v>0</v>
      </c>
      <c r="H34" s="149">
        <f t="shared" si="2"/>
        <v>400</v>
      </c>
      <c r="I34" s="149">
        <f t="shared" si="2"/>
        <v>400</v>
      </c>
      <c r="J34" s="149">
        <f t="shared" si="2"/>
        <v>0</v>
      </c>
      <c r="K34" s="149">
        <f t="shared" si="2"/>
        <v>0</v>
      </c>
    </row>
    <row r="35" spans="1:11" s="128" customFormat="1" ht="51" hidden="1" thickBot="1">
      <c r="A35" s="332" t="s">
        <v>482</v>
      </c>
      <c r="B35" s="92">
        <v>901</v>
      </c>
      <c r="C35" s="47" t="s">
        <v>24</v>
      </c>
      <c r="D35" s="47" t="s">
        <v>29</v>
      </c>
      <c r="E35" s="348" t="s">
        <v>459</v>
      </c>
      <c r="F35" s="272"/>
      <c r="G35" s="149">
        <f t="shared" si="2"/>
        <v>0</v>
      </c>
      <c r="H35" s="149">
        <f t="shared" si="2"/>
        <v>400</v>
      </c>
      <c r="I35" s="149">
        <f t="shared" si="2"/>
        <v>400</v>
      </c>
      <c r="J35" s="149">
        <f t="shared" si="2"/>
        <v>0</v>
      </c>
      <c r="K35" s="149">
        <f t="shared" si="2"/>
        <v>0</v>
      </c>
    </row>
    <row r="36" spans="1:11" s="128" customFormat="1" ht="33.75" hidden="1" thickBot="1">
      <c r="A36" s="262" t="s">
        <v>715</v>
      </c>
      <c r="B36" s="93">
        <v>901</v>
      </c>
      <c r="C36" s="43" t="s">
        <v>24</v>
      </c>
      <c r="D36" s="43" t="s">
        <v>29</v>
      </c>
      <c r="E36" s="338" t="s">
        <v>716</v>
      </c>
      <c r="F36" s="290"/>
      <c r="G36" s="228">
        <f t="shared" si="2"/>
        <v>0</v>
      </c>
      <c r="H36" s="228">
        <f t="shared" si="2"/>
        <v>400</v>
      </c>
      <c r="I36" s="228">
        <f t="shared" si="2"/>
        <v>400</v>
      </c>
      <c r="J36" s="228">
        <f t="shared" si="2"/>
        <v>0</v>
      </c>
      <c r="K36" s="228">
        <f t="shared" si="2"/>
        <v>0</v>
      </c>
    </row>
    <row r="37" spans="1:11" s="128" customFormat="1" ht="33.75" hidden="1" thickBot="1">
      <c r="A37" s="262" t="s">
        <v>738</v>
      </c>
      <c r="B37" s="93">
        <v>901</v>
      </c>
      <c r="C37" s="43" t="s">
        <v>24</v>
      </c>
      <c r="D37" s="43" t="s">
        <v>29</v>
      </c>
      <c r="E37" s="338" t="s">
        <v>717</v>
      </c>
      <c r="F37" s="290"/>
      <c r="G37" s="228">
        <f t="shared" si="2"/>
        <v>0</v>
      </c>
      <c r="H37" s="228">
        <f t="shared" si="2"/>
        <v>400</v>
      </c>
      <c r="I37" s="228">
        <f t="shared" si="2"/>
        <v>400</v>
      </c>
      <c r="J37" s="228">
        <f t="shared" si="2"/>
        <v>0</v>
      </c>
      <c r="K37" s="228">
        <f t="shared" si="2"/>
        <v>0</v>
      </c>
    </row>
    <row r="38" spans="1:11" s="128" customFormat="1" ht="33.75" hidden="1" thickBot="1">
      <c r="A38" s="322" t="s">
        <v>300</v>
      </c>
      <c r="B38" s="93">
        <v>901</v>
      </c>
      <c r="C38" s="43" t="s">
        <v>24</v>
      </c>
      <c r="D38" s="43" t="s">
        <v>29</v>
      </c>
      <c r="E38" s="338" t="s">
        <v>717</v>
      </c>
      <c r="F38" s="290">
        <v>240</v>
      </c>
      <c r="G38" s="228"/>
      <c r="H38" s="228">
        <v>400</v>
      </c>
      <c r="I38" s="228">
        <v>400</v>
      </c>
      <c r="J38" s="228"/>
      <c r="K38" s="228"/>
    </row>
    <row r="39" spans="1:11" ht="39" customHeight="1" thickBot="1">
      <c r="A39" s="86" t="s">
        <v>940</v>
      </c>
      <c r="B39" s="430" t="s">
        <v>781</v>
      </c>
      <c r="C39" s="88"/>
      <c r="D39" s="88"/>
      <c r="E39" s="88"/>
      <c r="F39" s="88"/>
      <c r="G39" s="89"/>
      <c r="H39" s="89" t="e">
        <f>H40+H108+H132+H166+H209+H221+H232+H268</f>
        <v>#REF!</v>
      </c>
      <c r="I39" s="89" t="e">
        <f>I40+I108+I132+I166+I209+I221+I232+I268</f>
        <v>#REF!</v>
      </c>
      <c r="J39" s="89"/>
      <c r="K39" s="89"/>
    </row>
    <row r="40" spans="1:11" ht="20.25" customHeight="1">
      <c r="A40" s="60" t="s">
        <v>117</v>
      </c>
      <c r="B40" s="492" t="s">
        <v>781</v>
      </c>
      <c r="C40" s="493" t="s">
        <v>25</v>
      </c>
      <c r="D40" s="493"/>
      <c r="E40" s="493"/>
      <c r="F40" s="493"/>
      <c r="G40" s="120">
        <f>G41+G46+G74</f>
        <v>11147961</v>
      </c>
      <c r="H40" s="120">
        <f>H41+H46+H67+H74+H79</f>
        <v>28891100</v>
      </c>
      <c r="I40" s="120">
        <f>I41+I46+I67+I74+I79</f>
        <v>28947600</v>
      </c>
      <c r="J40" s="120"/>
      <c r="K40" s="120">
        <f>K41+K46+K74</f>
        <v>11147961</v>
      </c>
    </row>
    <row r="41" spans="1:11" ht="35.25" customHeight="1">
      <c r="A41" s="45" t="s">
        <v>56</v>
      </c>
      <c r="B41" s="494" t="s">
        <v>781</v>
      </c>
      <c r="C41" s="495" t="s">
        <v>25</v>
      </c>
      <c r="D41" s="496" t="s">
        <v>30</v>
      </c>
      <c r="E41" s="496"/>
      <c r="F41" s="496"/>
      <c r="G41" s="73">
        <f aca="true" t="shared" si="3" ref="G41:I44">G42</f>
        <v>2532907</v>
      </c>
      <c r="H41" s="73">
        <f t="shared" si="3"/>
        <v>1553000</v>
      </c>
      <c r="I41" s="73">
        <f t="shared" si="3"/>
        <v>1553000</v>
      </c>
      <c r="J41" s="73"/>
      <c r="K41" s="73">
        <f>K42</f>
        <v>2532907</v>
      </c>
    </row>
    <row r="42" spans="1:11" s="1" customFormat="1" ht="51" customHeight="1">
      <c r="A42" s="45" t="s">
        <v>409</v>
      </c>
      <c r="B42" s="497" t="s">
        <v>781</v>
      </c>
      <c r="C42" s="495" t="s">
        <v>25</v>
      </c>
      <c r="D42" s="495" t="s">
        <v>30</v>
      </c>
      <c r="E42" s="498" t="s">
        <v>434</v>
      </c>
      <c r="F42" s="496"/>
      <c r="G42" s="73">
        <f t="shared" si="3"/>
        <v>2532907</v>
      </c>
      <c r="H42" s="73">
        <f t="shared" si="3"/>
        <v>1553000</v>
      </c>
      <c r="I42" s="73">
        <f t="shared" si="3"/>
        <v>1553000</v>
      </c>
      <c r="J42" s="73"/>
      <c r="K42" s="73">
        <f>K43</f>
        <v>2532907</v>
      </c>
    </row>
    <row r="43" spans="1:11" s="284" customFormat="1" ht="19.5" customHeight="1">
      <c r="A43" s="45" t="s">
        <v>373</v>
      </c>
      <c r="B43" s="497" t="s">
        <v>781</v>
      </c>
      <c r="C43" s="495" t="s">
        <v>25</v>
      </c>
      <c r="D43" s="495" t="s">
        <v>30</v>
      </c>
      <c r="E43" s="496" t="s">
        <v>432</v>
      </c>
      <c r="F43" s="496"/>
      <c r="G43" s="73">
        <f t="shared" si="3"/>
        <v>2532907</v>
      </c>
      <c r="H43" s="73">
        <f t="shared" si="3"/>
        <v>1553000</v>
      </c>
      <c r="I43" s="73">
        <f t="shared" si="3"/>
        <v>1553000</v>
      </c>
      <c r="J43" s="73"/>
      <c r="K43" s="73">
        <f>K44</f>
        <v>2532907</v>
      </c>
    </row>
    <row r="44" spans="1:11" s="128" customFormat="1" ht="16.5">
      <c r="A44" s="41" t="s">
        <v>138</v>
      </c>
      <c r="B44" s="499" t="s">
        <v>781</v>
      </c>
      <c r="C44" s="500" t="s">
        <v>25</v>
      </c>
      <c r="D44" s="500" t="s">
        <v>30</v>
      </c>
      <c r="E44" s="501" t="s">
        <v>433</v>
      </c>
      <c r="F44" s="501"/>
      <c r="G44" s="68">
        <f t="shared" si="3"/>
        <v>2532907</v>
      </c>
      <c r="H44" s="68">
        <f t="shared" si="3"/>
        <v>1553000</v>
      </c>
      <c r="I44" s="68">
        <f t="shared" si="3"/>
        <v>1553000</v>
      </c>
      <c r="J44" s="68"/>
      <c r="K44" s="68">
        <f>K45</f>
        <v>2532907</v>
      </c>
    </row>
    <row r="45" spans="1:11" s="128" customFormat="1" ht="33">
      <c r="A45" s="41" t="s">
        <v>297</v>
      </c>
      <c r="B45" s="499" t="s">
        <v>781</v>
      </c>
      <c r="C45" s="500" t="s">
        <v>25</v>
      </c>
      <c r="D45" s="500" t="s">
        <v>30</v>
      </c>
      <c r="E45" s="501" t="s">
        <v>433</v>
      </c>
      <c r="F45" s="501" t="s">
        <v>298</v>
      </c>
      <c r="G45" s="68">
        <v>2532907</v>
      </c>
      <c r="H45" s="68">
        <f>1453000+100000</f>
        <v>1553000</v>
      </c>
      <c r="I45" s="68">
        <f>1453000+100000</f>
        <v>1553000</v>
      </c>
      <c r="J45" s="68"/>
      <c r="K45" s="68">
        <v>2532907</v>
      </c>
    </row>
    <row r="46" spans="1:11" ht="51" customHeight="1">
      <c r="A46" s="45" t="s">
        <v>176</v>
      </c>
      <c r="B46" s="502" t="s">
        <v>781</v>
      </c>
      <c r="C46" s="503" t="s">
        <v>25</v>
      </c>
      <c r="D46" s="504" t="s">
        <v>28</v>
      </c>
      <c r="E46" s="504"/>
      <c r="F46" s="504"/>
      <c r="G46" s="76">
        <f>G47</f>
        <v>8465054</v>
      </c>
      <c r="H46" s="76">
        <f>H47+H57</f>
        <v>20043100</v>
      </c>
      <c r="I46" s="76">
        <f>I47+I57</f>
        <v>20043100</v>
      </c>
      <c r="J46" s="76"/>
      <c r="K46" s="76">
        <f>K47</f>
        <v>8465054</v>
      </c>
    </row>
    <row r="47" spans="1:11" ht="50.25" customHeight="1">
      <c r="A47" s="45" t="s">
        <v>409</v>
      </c>
      <c r="B47" s="497" t="s">
        <v>781</v>
      </c>
      <c r="C47" s="495" t="s">
        <v>25</v>
      </c>
      <c r="D47" s="495" t="s">
        <v>28</v>
      </c>
      <c r="E47" s="498" t="s">
        <v>434</v>
      </c>
      <c r="F47" s="501"/>
      <c r="G47" s="73">
        <f aca="true" t="shared" si="4" ref="G47:I48">G48</f>
        <v>8465054</v>
      </c>
      <c r="H47" s="73">
        <f t="shared" si="4"/>
        <v>19005100</v>
      </c>
      <c r="I47" s="73">
        <f t="shared" si="4"/>
        <v>19005100</v>
      </c>
      <c r="J47" s="73"/>
      <c r="K47" s="73">
        <f>K48</f>
        <v>8465054</v>
      </c>
    </row>
    <row r="48" spans="1:11" s="1" customFormat="1" ht="33" customHeight="1">
      <c r="A48" s="45" t="s">
        <v>374</v>
      </c>
      <c r="B48" s="497" t="s">
        <v>781</v>
      </c>
      <c r="C48" s="495" t="s">
        <v>25</v>
      </c>
      <c r="D48" s="495" t="s">
        <v>28</v>
      </c>
      <c r="E48" s="473" t="s">
        <v>438</v>
      </c>
      <c r="F48" s="496"/>
      <c r="G48" s="149">
        <f>G49+G52+G72</f>
        <v>8465054</v>
      </c>
      <c r="H48" s="149">
        <f t="shared" si="4"/>
        <v>19005100</v>
      </c>
      <c r="I48" s="149">
        <f t="shared" si="4"/>
        <v>19005100</v>
      </c>
      <c r="J48" s="149"/>
      <c r="K48" s="149">
        <f>K49+K52+K72</f>
        <v>8465054</v>
      </c>
    </row>
    <row r="49" spans="1:11" s="128" customFormat="1" ht="16.5">
      <c r="A49" s="41" t="s">
        <v>299</v>
      </c>
      <c r="B49" s="499" t="s">
        <v>781</v>
      </c>
      <c r="C49" s="500" t="s">
        <v>25</v>
      </c>
      <c r="D49" s="500" t="s">
        <v>28</v>
      </c>
      <c r="E49" s="505" t="s">
        <v>439</v>
      </c>
      <c r="F49" s="501"/>
      <c r="G49" s="68">
        <f>G50+G51+G55+G56</f>
        <v>8443807</v>
      </c>
      <c r="H49" s="68">
        <f>H50+H51+H55+H56</f>
        <v>19005100</v>
      </c>
      <c r="I49" s="68">
        <f>I50+I51+I55+I56</f>
        <v>19005100</v>
      </c>
      <c r="J49" s="68"/>
      <c r="K49" s="68">
        <f>K50+K51+K55+K56</f>
        <v>8443807</v>
      </c>
    </row>
    <row r="50" spans="1:11" s="128" customFormat="1" ht="33">
      <c r="A50" s="41" t="s">
        <v>297</v>
      </c>
      <c r="B50" s="499" t="s">
        <v>781</v>
      </c>
      <c r="C50" s="500" t="s">
        <v>25</v>
      </c>
      <c r="D50" s="500" t="s">
        <v>28</v>
      </c>
      <c r="E50" s="505" t="s">
        <v>439</v>
      </c>
      <c r="F50" s="501" t="s">
        <v>298</v>
      </c>
      <c r="G50" s="68">
        <v>4993807</v>
      </c>
      <c r="H50" s="68">
        <f>9884200+2985000+51200+885100</f>
        <v>13805500</v>
      </c>
      <c r="I50" s="68">
        <f>9884200+2985000+51200+885100</f>
        <v>13805500</v>
      </c>
      <c r="J50" s="68"/>
      <c r="K50" s="68">
        <v>4993807</v>
      </c>
    </row>
    <row r="51" spans="1:11" s="128" customFormat="1" ht="33">
      <c r="A51" s="219" t="s">
        <v>300</v>
      </c>
      <c r="B51" s="499" t="s">
        <v>781</v>
      </c>
      <c r="C51" s="500" t="s">
        <v>25</v>
      </c>
      <c r="D51" s="500" t="s">
        <v>28</v>
      </c>
      <c r="E51" s="505" t="s">
        <v>439</v>
      </c>
      <c r="F51" s="501" t="s">
        <v>301</v>
      </c>
      <c r="G51" s="68">
        <v>2900000</v>
      </c>
      <c r="H51" s="68">
        <v>5116600</v>
      </c>
      <c r="I51" s="68">
        <v>5116600</v>
      </c>
      <c r="J51" s="68"/>
      <c r="K51" s="68">
        <v>2900000</v>
      </c>
    </row>
    <row r="52" spans="1:11" s="128" customFormat="1" ht="50.25">
      <c r="A52" s="737" t="s">
        <v>1024</v>
      </c>
      <c r="B52" s="708" t="s">
        <v>781</v>
      </c>
      <c r="C52" s="152" t="s">
        <v>25</v>
      </c>
      <c r="D52" s="152" t="s">
        <v>28</v>
      </c>
      <c r="E52" s="623" t="s">
        <v>438</v>
      </c>
      <c r="F52" s="501"/>
      <c r="G52" s="68">
        <f>G53+G54</f>
        <v>20247</v>
      </c>
      <c r="H52" s="68"/>
      <c r="I52" s="68"/>
      <c r="J52" s="68"/>
      <c r="K52" s="68">
        <f>K53+K54</f>
        <v>20247</v>
      </c>
    </row>
    <row r="53" spans="1:11" s="128" customFormat="1" ht="33">
      <c r="A53" s="737" t="s">
        <v>300</v>
      </c>
      <c r="B53" s="708" t="s">
        <v>781</v>
      </c>
      <c r="C53" s="152" t="s">
        <v>25</v>
      </c>
      <c r="D53" s="152" t="s">
        <v>28</v>
      </c>
      <c r="E53" s="623" t="s">
        <v>1017</v>
      </c>
      <c r="F53" s="501" t="s">
        <v>301</v>
      </c>
      <c r="G53" s="68">
        <v>20042</v>
      </c>
      <c r="H53" s="68"/>
      <c r="I53" s="68"/>
      <c r="J53" s="68"/>
      <c r="K53" s="68">
        <v>20042</v>
      </c>
    </row>
    <row r="54" spans="1:11" s="128" customFormat="1" ht="33">
      <c r="A54" s="737" t="s">
        <v>300</v>
      </c>
      <c r="B54" s="708" t="s">
        <v>781</v>
      </c>
      <c r="C54" s="152" t="s">
        <v>25</v>
      </c>
      <c r="D54" s="152" t="s">
        <v>28</v>
      </c>
      <c r="E54" s="623" t="s">
        <v>1018</v>
      </c>
      <c r="F54" s="501" t="s">
        <v>301</v>
      </c>
      <c r="G54" s="68">
        <v>205</v>
      </c>
      <c r="H54" s="68"/>
      <c r="I54" s="68"/>
      <c r="J54" s="68"/>
      <c r="K54" s="68">
        <v>205</v>
      </c>
    </row>
    <row r="55" spans="1:11" s="128" customFormat="1" ht="21.75" customHeight="1">
      <c r="A55" s="220" t="s">
        <v>399</v>
      </c>
      <c r="B55" s="499" t="s">
        <v>781</v>
      </c>
      <c r="C55" s="500" t="s">
        <v>25</v>
      </c>
      <c r="D55" s="500" t="s">
        <v>28</v>
      </c>
      <c r="E55" s="505" t="s">
        <v>439</v>
      </c>
      <c r="F55" s="501" t="s">
        <v>398</v>
      </c>
      <c r="G55" s="68">
        <v>50000</v>
      </c>
      <c r="H55" s="68"/>
      <c r="I55" s="68"/>
      <c r="J55" s="68"/>
      <c r="K55" s="68">
        <v>50000</v>
      </c>
    </row>
    <row r="56" spans="1:11" s="128" customFormat="1" ht="18" customHeight="1">
      <c r="A56" s="220" t="s">
        <v>302</v>
      </c>
      <c r="B56" s="499" t="s">
        <v>781</v>
      </c>
      <c r="C56" s="500" t="s">
        <v>25</v>
      </c>
      <c r="D56" s="500" t="s">
        <v>28</v>
      </c>
      <c r="E56" s="505" t="s">
        <v>439</v>
      </c>
      <c r="F56" s="501" t="s">
        <v>303</v>
      </c>
      <c r="G56" s="68">
        <v>500000</v>
      </c>
      <c r="H56" s="68">
        <v>83000</v>
      </c>
      <c r="I56" s="68">
        <v>83000</v>
      </c>
      <c r="J56" s="68"/>
      <c r="K56" s="68">
        <v>500000</v>
      </c>
    </row>
    <row r="57" spans="1:11" s="128" customFormat="1" ht="57" customHeight="1" hidden="1">
      <c r="A57" s="310" t="s">
        <v>482</v>
      </c>
      <c r="B57" s="497" t="s">
        <v>781</v>
      </c>
      <c r="C57" s="495" t="s">
        <v>25</v>
      </c>
      <c r="D57" s="495" t="s">
        <v>28</v>
      </c>
      <c r="E57" s="498" t="s">
        <v>459</v>
      </c>
      <c r="F57" s="506"/>
      <c r="G57" s="149">
        <f>G58</f>
        <v>0</v>
      </c>
      <c r="H57" s="149">
        <f>H58</f>
        <v>1038000</v>
      </c>
      <c r="I57" s="149">
        <f>I58</f>
        <v>1038000</v>
      </c>
      <c r="J57" s="149"/>
      <c r="K57" s="149">
        <f>K58</f>
        <v>0</v>
      </c>
    </row>
    <row r="58" spans="1:11" s="128" customFormat="1" ht="33" hidden="1">
      <c r="A58" s="261" t="s">
        <v>729</v>
      </c>
      <c r="B58" s="499" t="s">
        <v>781</v>
      </c>
      <c r="C58" s="500" t="s">
        <v>25</v>
      </c>
      <c r="D58" s="500" t="s">
        <v>28</v>
      </c>
      <c r="E58" s="507" t="s">
        <v>570</v>
      </c>
      <c r="F58" s="508"/>
      <c r="G58" s="68">
        <f>G59+G61+G63+G65</f>
        <v>0</v>
      </c>
      <c r="H58" s="68">
        <f>H59+H61+H63+H65</f>
        <v>1038000</v>
      </c>
      <c r="I58" s="68">
        <f>I59+I61+I63+I65</f>
        <v>1038000</v>
      </c>
      <c r="J58" s="68"/>
      <c r="K58" s="68">
        <f>K59+K61+K63+K65</f>
        <v>0</v>
      </c>
    </row>
    <row r="59" spans="1:11" s="128" customFormat="1" ht="50.25" hidden="1">
      <c r="A59" s="261" t="s">
        <v>567</v>
      </c>
      <c r="B59" s="499" t="s">
        <v>781</v>
      </c>
      <c r="C59" s="500" t="s">
        <v>25</v>
      </c>
      <c r="D59" s="500" t="s">
        <v>28</v>
      </c>
      <c r="E59" s="507" t="s">
        <v>571</v>
      </c>
      <c r="F59" s="508"/>
      <c r="G59" s="68">
        <f>G60</f>
        <v>0</v>
      </c>
      <c r="H59" s="68">
        <f>H60</f>
        <v>308000</v>
      </c>
      <c r="I59" s="68">
        <f>I60</f>
        <v>308000</v>
      </c>
      <c r="J59" s="68"/>
      <c r="K59" s="68">
        <f>K60</f>
        <v>0</v>
      </c>
    </row>
    <row r="60" spans="1:11" s="128" customFormat="1" ht="33" hidden="1">
      <c r="A60" s="105" t="s">
        <v>297</v>
      </c>
      <c r="B60" s="499" t="s">
        <v>781</v>
      </c>
      <c r="C60" s="500" t="s">
        <v>25</v>
      </c>
      <c r="D60" s="500" t="s">
        <v>28</v>
      </c>
      <c r="E60" s="507" t="s">
        <v>571</v>
      </c>
      <c r="F60" s="508">
        <v>120</v>
      </c>
      <c r="G60" s="68"/>
      <c r="H60" s="68">
        <v>308000</v>
      </c>
      <c r="I60" s="68">
        <v>308000</v>
      </c>
      <c r="J60" s="68"/>
      <c r="K60" s="68"/>
    </row>
    <row r="61" spans="1:11" s="128" customFormat="1" ht="33" hidden="1">
      <c r="A61" s="261" t="s">
        <v>569</v>
      </c>
      <c r="B61" s="499" t="s">
        <v>781</v>
      </c>
      <c r="C61" s="500" t="s">
        <v>25</v>
      </c>
      <c r="D61" s="500" t="s">
        <v>28</v>
      </c>
      <c r="E61" s="507" t="s">
        <v>574</v>
      </c>
      <c r="F61" s="508"/>
      <c r="G61" s="68">
        <f>G62</f>
        <v>0</v>
      </c>
      <c r="H61" s="68">
        <f>H62</f>
        <v>307000</v>
      </c>
      <c r="I61" s="68">
        <f>I62</f>
        <v>307000</v>
      </c>
      <c r="J61" s="68"/>
      <c r="K61" s="68">
        <f>K62</f>
        <v>0</v>
      </c>
    </row>
    <row r="62" spans="1:11" s="128" customFormat="1" ht="33" hidden="1">
      <c r="A62" s="105" t="s">
        <v>297</v>
      </c>
      <c r="B62" s="499" t="s">
        <v>781</v>
      </c>
      <c r="C62" s="500" t="s">
        <v>25</v>
      </c>
      <c r="D62" s="500" t="s">
        <v>28</v>
      </c>
      <c r="E62" s="507" t="s">
        <v>574</v>
      </c>
      <c r="F62" s="508">
        <v>120</v>
      </c>
      <c r="G62" s="68"/>
      <c r="H62" s="68">
        <v>307000</v>
      </c>
      <c r="I62" s="68">
        <v>307000</v>
      </c>
      <c r="J62" s="68"/>
      <c r="K62" s="68"/>
    </row>
    <row r="63" spans="1:11" s="128" customFormat="1" ht="50.25" hidden="1">
      <c r="A63" s="261" t="s">
        <v>568</v>
      </c>
      <c r="B63" s="499" t="s">
        <v>781</v>
      </c>
      <c r="C63" s="500" t="s">
        <v>25</v>
      </c>
      <c r="D63" s="500" t="s">
        <v>28</v>
      </c>
      <c r="E63" s="507" t="s">
        <v>572</v>
      </c>
      <c r="F63" s="508"/>
      <c r="G63" s="68">
        <f>G64</f>
        <v>0</v>
      </c>
      <c r="H63" s="68">
        <f>H64</f>
        <v>361000</v>
      </c>
      <c r="I63" s="68">
        <f>I64</f>
        <v>361000</v>
      </c>
      <c r="J63" s="68"/>
      <c r="K63" s="68">
        <f>K64</f>
        <v>0</v>
      </c>
    </row>
    <row r="64" spans="1:11" s="128" customFormat="1" ht="33" hidden="1">
      <c r="A64" s="105" t="s">
        <v>297</v>
      </c>
      <c r="B64" s="499" t="s">
        <v>781</v>
      </c>
      <c r="C64" s="500" t="s">
        <v>25</v>
      </c>
      <c r="D64" s="500" t="s">
        <v>28</v>
      </c>
      <c r="E64" s="507" t="s">
        <v>572</v>
      </c>
      <c r="F64" s="508">
        <v>120</v>
      </c>
      <c r="G64" s="68"/>
      <c r="H64" s="68">
        <v>361000</v>
      </c>
      <c r="I64" s="68">
        <v>361000</v>
      </c>
      <c r="J64" s="68"/>
      <c r="K64" s="68"/>
    </row>
    <row r="65" spans="1:11" s="128" customFormat="1" ht="66.75" hidden="1">
      <c r="A65" s="261" t="s">
        <v>417</v>
      </c>
      <c r="B65" s="499" t="s">
        <v>781</v>
      </c>
      <c r="C65" s="500" t="s">
        <v>25</v>
      </c>
      <c r="D65" s="500" t="s">
        <v>28</v>
      </c>
      <c r="E65" s="507" t="s">
        <v>573</v>
      </c>
      <c r="F65" s="508"/>
      <c r="G65" s="68">
        <f>G66</f>
        <v>0</v>
      </c>
      <c r="H65" s="68">
        <f>H66</f>
        <v>62000</v>
      </c>
      <c r="I65" s="68">
        <f>I66</f>
        <v>62000</v>
      </c>
      <c r="J65" s="68"/>
      <c r="K65" s="68">
        <f>K66</f>
        <v>0</v>
      </c>
    </row>
    <row r="66" spans="1:11" s="128" customFormat="1" ht="33" hidden="1">
      <c r="A66" s="105" t="s">
        <v>300</v>
      </c>
      <c r="B66" s="499" t="s">
        <v>781</v>
      </c>
      <c r="C66" s="500" t="s">
        <v>25</v>
      </c>
      <c r="D66" s="500" t="s">
        <v>28</v>
      </c>
      <c r="E66" s="507" t="s">
        <v>573</v>
      </c>
      <c r="F66" s="508">
        <v>240</v>
      </c>
      <c r="G66" s="68"/>
      <c r="H66" s="68">
        <v>62000</v>
      </c>
      <c r="I66" s="68">
        <v>62000</v>
      </c>
      <c r="J66" s="68"/>
      <c r="K66" s="68"/>
    </row>
    <row r="67" spans="1:11" ht="16.5" hidden="1">
      <c r="A67" s="311" t="s">
        <v>77</v>
      </c>
      <c r="B67" s="497" t="s">
        <v>781</v>
      </c>
      <c r="C67" s="495" t="s">
        <v>25</v>
      </c>
      <c r="D67" s="495" t="s">
        <v>24</v>
      </c>
      <c r="E67" s="496"/>
      <c r="F67" s="496"/>
      <c r="G67" s="73">
        <f aca="true" t="shared" si="5" ref="G67:I68">G68</f>
        <v>1000</v>
      </c>
      <c r="H67" s="73">
        <f t="shared" si="5"/>
        <v>0</v>
      </c>
      <c r="I67" s="73">
        <f t="shared" si="5"/>
        <v>0</v>
      </c>
      <c r="J67" s="73"/>
      <c r="K67" s="73">
        <f>K68</f>
        <v>1000</v>
      </c>
    </row>
    <row r="68" spans="1:11" s="1" customFormat="1" ht="54.75" customHeight="1" hidden="1">
      <c r="A68" s="45" t="s">
        <v>409</v>
      </c>
      <c r="B68" s="497" t="s">
        <v>781</v>
      </c>
      <c r="C68" s="495" t="s">
        <v>25</v>
      </c>
      <c r="D68" s="495" t="s">
        <v>24</v>
      </c>
      <c r="E68" s="498" t="s">
        <v>434</v>
      </c>
      <c r="F68" s="496"/>
      <c r="G68" s="73">
        <f t="shared" si="5"/>
        <v>1000</v>
      </c>
      <c r="H68" s="73">
        <f t="shared" si="5"/>
        <v>0</v>
      </c>
      <c r="I68" s="73">
        <f t="shared" si="5"/>
        <v>0</v>
      </c>
      <c r="J68" s="73"/>
      <c r="K68" s="73">
        <f>K69</f>
        <v>1000</v>
      </c>
    </row>
    <row r="69" spans="1:11" s="284" customFormat="1" ht="33" hidden="1">
      <c r="A69" s="45" t="s">
        <v>410</v>
      </c>
      <c r="B69" s="497" t="s">
        <v>781</v>
      </c>
      <c r="C69" s="495" t="s">
        <v>25</v>
      </c>
      <c r="D69" s="495" t="s">
        <v>24</v>
      </c>
      <c r="E69" s="473" t="s">
        <v>442</v>
      </c>
      <c r="F69" s="509"/>
      <c r="G69" s="73">
        <f>G70+G72</f>
        <v>1000</v>
      </c>
      <c r="H69" s="73">
        <f>H70+H72</f>
        <v>0</v>
      </c>
      <c r="I69" s="73">
        <f>I70+I72</f>
        <v>0</v>
      </c>
      <c r="J69" s="73"/>
      <c r="K69" s="73">
        <f>K70+K72</f>
        <v>1000</v>
      </c>
    </row>
    <row r="70" spans="1:11" s="128" customFormat="1" ht="33" hidden="1">
      <c r="A70" s="41" t="s">
        <v>416</v>
      </c>
      <c r="B70" s="499" t="s">
        <v>781</v>
      </c>
      <c r="C70" s="500" t="s">
        <v>25</v>
      </c>
      <c r="D70" s="500" t="s">
        <v>24</v>
      </c>
      <c r="E70" s="505" t="s">
        <v>443</v>
      </c>
      <c r="F70" s="508"/>
      <c r="G70" s="68">
        <f>G71</f>
        <v>0</v>
      </c>
      <c r="H70" s="68">
        <f>H71</f>
        <v>0</v>
      </c>
      <c r="I70" s="68">
        <f>I71</f>
        <v>0</v>
      </c>
      <c r="J70" s="68"/>
      <c r="K70" s="68">
        <f>K71</f>
        <v>0</v>
      </c>
    </row>
    <row r="71" spans="1:11" s="128" customFormat="1" ht="0" customHeight="1" hidden="1">
      <c r="A71" s="219" t="s">
        <v>300</v>
      </c>
      <c r="B71" s="499" t="s">
        <v>781</v>
      </c>
      <c r="C71" s="500" t="s">
        <v>25</v>
      </c>
      <c r="D71" s="500" t="s">
        <v>24</v>
      </c>
      <c r="E71" s="505" t="s">
        <v>443</v>
      </c>
      <c r="F71" s="501" t="s">
        <v>301</v>
      </c>
      <c r="G71" s="68"/>
      <c r="H71" s="68"/>
      <c r="I71" s="68"/>
      <c r="J71" s="68"/>
      <c r="K71" s="68"/>
    </row>
    <row r="72" spans="1:11" s="128" customFormat="1" ht="57.75" customHeight="1">
      <c r="A72" s="730" t="s">
        <v>417</v>
      </c>
      <c r="B72" s="93" t="s">
        <v>781</v>
      </c>
      <c r="C72" s="42" t="s">
        <v>25</v>
      </c>
      <c r="D72" s="42" t="s">
        <v>28</v>
      </c>
      <c r="E72" s="53" t="s">
        <v>962</v>
      </c>
      <c r="F72" s="43"/>
      <c r="G72" s="68">
        <f>G73</f>
        <v>1000</v>
      </c>
      <c r="H72" s="68"/>
      <c r="I72" s="68"/>
      <c r="J72" s="68"/>
      <c r="K72" s="68">
        <f>K73</f>
        <v>1000</v>
      </c>
    </row>
    <row r="73" spans="1:11" s="128" customFormat="1" ht="32.25" customHeight="1">
      <c r="A73" s="219" t="s">
        <v>300</v>
      </c>
      <c r="B73" s="93" t="s">
        <v>781</v>
      </c>
      <c r="C73" s="42" t="s">
        <v>25</v>
      </c>
      <c r="D73" s="42" t="s">
        <v>28</v>
      </c>
      <c r="E73" s="53" t="s">
        <v>962</v>
      </c>
      <c r="F73" s="43" t="s">
        <v>301</v>
      </c>
      <c r="G73" s="68">
        <v>1000</v>
      </c>
      <c r="H73" s="68">
        <v>0</v>
      </c>
      <c r="I73" s="68">
        <v>0</v>
      </c>
      <c r="J73" s="68"/>
      <c r="K73" s="68">
        <v>1000</v>
      </c>
    </row>
    <row r="74" spans="1:11" s="192" customFormat="1" ht="24.75" customHeight="1">
      <c r="A74" s="191" t="s">
        <v>241</v>
      </c>
      <c r="B74" s="497" t="s">
        <v>781</v>
      </c>
      <c r="C74" s="510" t="s">
        <v>25</v>
      </c>
      <c r="D74" s="510" t="s">
        <v>33</v>
      </c>
      <c r="E74" s="510"/>
      <c r="F74" s="510"/>
      <c r="G74" s="149">
        <f aca="true" t="shared" si="6" ref="G74:I77">G75</f>
        <v>150000</v>
      </c>
      <c r="H74" s="149">
        <f t="shared" si="6"/>
        <v>300000</v>
      </c>
      <c r="I74" s="149">
        <f t="shared" si="6"/>
        <v>300000</v>
      </c>
      <c r="J74" s="149"/>
      <c r="K74" s="149">
        <f>K75+K96</f>
        <v>150000</v>
      </c>
    </row>
    <row r="75" spans="1:11" s="128" customFormat="1" ht="66.75" customHeight="1">
      <c r="A75" s="310" t="s">
        <v>941</v>
      </c>
      <c r="B75" s="497" t="s">
        <v>781</v>
      </c>
      <c r="C75" s="510" t="s">
        <v>25</v>
      </c>
      <c r="D75" s="510" t="s">
        <v>33</v>
      </c>
      <c r="E75" s="510" t="s">
        <v>790</v>
      </c>
      <c r="F75" s="506"/>
      <c r="G75" s="149">
        <f t="shared" si="6"/>
        <v>150000</v>
      </c>
      <c r="H75" s="149">
        <f t="shared" si="6"/>
        <v>300000</v>
      </c>
      <c r="I75" s="149">
        <f t="shared" si="6"/>
        <v>300000</v>
      </c>
      <c r="J75" s="149"/>
      <c r="K75" s="149">
        <f>K76</f>
        <v>150000</v>
      </c>
    </row>
    <row r="76" spans="1:11" s="128" customFormat="1" ht="33">
      <c r="A76" s="261" t="s">
        <v>542</v>
      </c>
      <c r="B76" s="499" t="s">
        <v>781</v>
      </c>
      <c r="C76" s="511" t="s">
        <v>25</v>
      </c>
      <c r="D76" s="511" t="s">
        <v>33</v>
      </c>
      <c r="E76" s="511" t="s">
        <v>791</v>
      </c>
      <c r="F76" s="508"/>
      <c r="G76" s="68">
        <f t="shared" si="6"/>
        <v>150000</v>
      </c>
      <c r="H76" s="68">
        <f t="shared" si="6"/>
        <v>300000</v>
      </c>
      <c r="I76" s="68">
        <f t="shared" si="6"/>
        <v>300000</v>
      </c>
      <c r="J76" s="68"/>
      <c r="K76" s="68">
        <f>K77</f>
        <v>150000</v>
      </c>
    </row>
    <row r="77" spans="1:11" s="128" customFormat="1" ht="31.5" customHeight="1">
      <c r="A77" s="261" t="s">
        <v>242</v>
      </c>
      <c r="B77" s="499" t="s">
        <v>781</v>
      </c>
      <c r="C77" s="511" t="s">
        <v>25</v>
      </c>
      <c r="D77" s="511" t="s">
        <v>33</v>
      </c>
      <c r="E77" s="511" t="s">
        <v>792</v>
      </c>
      <c r="F77" s="508"/>
      <c r="G77" s="68">
        <f t="shared" si="6"/>
        <v>150000</v>
      </c>
      <c r="H77" s="68">
        <f t="shared" si="6"/>
        <v>300000</v>
      </c>
      <c r="I77" s="68">
        <f t="shared" si="6"/>
        <v>300000</v>
      </c>
      <c r="J77" s="68"/>
      <c r="K77" s="68">
        <f>K78</f>
        <v>150000</v>
      </c>
    </row>
    <row r="78" spans="1:11" s="128" customFormat="1" ht="17.25" customHeight="1">
      <c r="A78" s="220" t="s">
        <v>306</v>
      </c>
      <c r="B78" s="499" t="s">
        <v>781</v>
      </c>
      <c r="C78" s="511" t="s">
        <v>25</v>
      </c>
      <c r="D78" s="511" t="s">
        <v>33</v>
      </c>
      <c r="E78" s="511" t="s">
        <v>792</v>
      </c>
      <c r="F78" s="508">
        <v>870</v>
      </c>
      <c r="G78" s="68">
        <v>150000</v>
      </c>
      <c r="H78" s="68">
        <v>300000</v>
      </c>
      <c r="I78" s="68">
        <v>300000</v>
      </c>
      <c r="J78" s="68"/>
      <c r="K78" s="68">
        <v>150000</v>
      </c>
    </row>
    <row r="79" spans="1:11" ht="0.75" customHeight="1" hidden="1">
      <c r="A79" s="45" t="s">
        <v>118</v>
      </c>
      <c r="B79" s="497" t="s">
        <v>781</v>
      </c>
      <c r="C79" s="495" t="s">
        <v>25</v>
      </c>
      <c r="D79" s="495" t="s">
        <v>35</v>
      </c>
      <c r="E79" s="473"/>
      <c r="F79" s="496"/>
      <c r="G79" s="73">
        <f>G80+G85+G95+G90+G101</f>
        <v>0</v>
      </c>
      <c r="H79" s="73">
        <f>H80+H85+H95+H90+H101</f>
        <v>6995000</v>
      </c>
      <c r="I79" s="73">
        <f>I80+I85+I95+I90+I101</f>
        <v>7051500</v>
      </c>
      <c r="J79" s="73"/>
      <c r="K79" s="73">
        <f>K80+K85+K95+K90+K101</f>
        <v>0</v>
      </c>
    </row>
    <row r="80" spans="1:11" s="128" customFormat="1" ht="51.75" customHeight="1" hidden="1">
      <c r="A80" s="108" t="s">
        <v>475</v>
      </c>
      <c r="B80" s="497" t="s">
        <v>781</v>
      </c>
      <c r="C80" s="495" t="s">
        <v>25</v>
      </c>
      <c r="D80" s="495" t="s">
        <v>35</v>
      </c>
      <c r="E80" s="498" t="s">
        <v>453</v>
      </c>
      <c r="F80" s="506"/>
      <c r="G80" s="149">
        <f aca="true" t="shared" si="7" ref="G80:I81">G81</f>
        <v>0</v>
      </c>
      <c r="H80" s="149">
        <f t="shared" si="7"/>
        <v>1162100</v>
      </c>
      <c r="I80" s="149">
        <f t="shared" si="7"/>
        <v>1162100</v>
      </c>
      <c r="J80" s="149"/>
      <c r="K80" s="149">
        <f>K81</f>
        <v>0</v>
      </c>
    </row>
    <row r="81" spans="1:11" s="128" customFormat="1" ht="33" hidden="1">
      <c r="A81" s="105" t="s">
        <v>542</v>
      </c>
      <c r="B81" s="499" t="s">
        <v>781</v>
      </c>
      <c r="C81" s="511" t="s">
        <v>25</v>
      </c>
      <c r="D81" s="511" t="s">
        <v>35</v>
      </c>
      <c r="E81" s="501" t="s">
        <v>543</v>
      </c>
      <c r="F81" s="506"/>
      <c r="G81" s="228">
        <f t="shared" si="7"/>
        <v>0</v>
      </c>
      <c r="H81" s="228">
        <f t="shared" si="7"/>
        <v>1162100</v>
      </c>
      <c r="I81" s="228">
        <f t="shared" si="7"/>
        <v>1162100</v>
      </c>
      <c r="J81" s="228"/>
      <c r="K81" s="228">
        <f>K82</f>
        <v>0</v>
      </c>
    </row>
    <row r="82" spans="1:11" s="128" customFormat="1" ht="33" hidden="1">
      <c r="A82" s="105" t="s">
        <v>307</v>
      </c>
      <c r="B82" s="499" t="s">
        <v>781</v>
      </c>
      <c r="C82" s="511" t="s">
        <v>25</v>
      </c>
      <c r="D82" s="511" t="s">
        <v>35</v>
      </c>
      <c r="E82" s="501" t="s">
        <v>544</v>
      </c>
      <c r="F82" s="506"/>
      <c r="G82" s="228">
        <f>G83+G84</f>
        <v>0</v>
      </c>
      <c r="H82" s="228">
        <f>H83+H84</f>
        <v>1162100</v>
      </c>
      <c r="I82" s="228">
        <f>I83+I84</f>
        <v>1162100</v>
      </c>
      <c r="J82" s="228"/>
      <c r="K82" s="228">
        <f>K83+K84</f>
        <v>0</v>
      </c>
    </row>
    <row r="83" spans="1:11" s="128" customFormat="1" ht="33" hidden="1">
      <c r="A83" s="105" t="s">
        <v>297</v>
      </c>
      <c r="B83" s="499" t="s">
        <v>781</v>
      </c>
      <c r="C83" s="511" t="s">
        <v>25</v>
      </c>
      <c r="D83" s="511" t="s">
        <v>35</v>
      </c>
      <c r="E83" s="501" t="s">
        <v>544</v>
      </c>
      <c r="F83" s="506">
        <v>120</v>
      </c>
      <c r="G83" s="228"/>
      <c r="H83" s="228">
        <f>831500+251100+74500</f>
        <v>1157100</v>
      </c>
      <c r="I83" s="228">
        <f>831500+251100+74500</f>
        <v>1157100</v>
      </c>
      <c r="J83" s="228"/>
      <c r="K83" s="228"/>
    </row>
    <row r="84" spans="1:11" s="128" customFormat="1" ht="33" hidden="1">
      <c r="A84" s="105" t="s">
        <v>300</v>
      </c>
      <c r="B84" s="499" t="s">
        <v>781</v>
      </c>
      <c r="C84" s="511" t="s">
        <v>25</v>
      </c>
      <c r="D84" s="511" t="s">
        <v>35</v>
      </c>
      <c r="E84" s="501" t="s">
        <v>544</v>
      </c>
      <c r="F84" s="506">
        <v>240</v>
      </c>
      <c r="G84" s="228"/>
      <c r="H84" s="228">
        <v>5000</v>
      </c>
      <c r="I84" s="228">
        <v>5000</v>
      </c>
      <c r="J84" s="228"/>
      <c r="K84" s="228"/>
    </row>
    <row r="85" spans="1:11" s="128" customFormat="1" ht="33" hidden="1">
      <c r="A85" s="108" t="s">
        <v>309</v>
      </c>
      <c r="B85" s="497" t="s">
        <v>781</v>
      </c>
      <c r="C85" s="495" t="s">
        <v>25</v>
      </c>
      <c r="D85" s="495" t="s">
        <v>35</v>
      </c>
      <c r="E85" s="512" t="s">
        <v>444</v>
      </c>
      <c r="F85" s="506"/>
      <c r="G85" s="149">
        <f aca="true" t="shared" si="8" ref="G85:I88">G86</f>
        <v>0</v>
      </c>
      <c r="H85" s="149">
        <f t="shared" si="8"/>
        <v>208200</v>
      </c>
      <c r="I85" s="149">
        <f t="shared" si="8"/>
        <v>346700</v>
      </c>
      <c r="J85" s="149"/>
      <c r="K85" s="149">
        <f>K86</f>
        <v>0</v>
      </c>
    </row>
    <row r="86" spans="1:11" s="284" customFormat="1" ht="16.5" hidden="1">
      <c r="A86" s="310" t="s">
        <v>476</v>
      </c>
      <c r="B86" s="497" t="s">
        <v>781</v>
      </c>
      <c r="C86" s="495" t="s">
        <v>25</v>
      </c>
      <c r="D86" s="495" t="s">
        <v>35</v>
      </c>
      <c r="E86" s="496" t="s">
        <v>497</v>
      </c>
      <c r="F86" s="513"/>
      <c r="G86" s="149">
        <f t="shared" si="8"/>
        <v>0</v>
      </c>
      <c r="H86" s="149">
        <f t="shared" si="8"/>
        <v>208200</v>
      </c>
      <c r="I86" s="149">
        <f t="shared" si="8"/>
        <v>346700</v>
      </c>
      <c r="J86" s="149"/>
      <c r="K86" s="149">
        <f>K87</f>
        <v>0</v>
      </c>
    </row>
    <row r="87" spans="1:11" s="128" customFormat="1" ht="16.5" hidden="1">
      <c r="A87" s="260" t="s">
        <v>627</v>
      </c>
      <c r="B87" s="499" t="s">
        <v>781</v>
      </c>
      <c r="C87" s="511" t="s">
        <v>25</v>
      </c>
      <c r="D87" s="511" t="s">
        <v>35</v>
      </c>
      <c r="E87" s="501" t="s">
        <v>628</v>
      </c>
      <c r="F87" s="506"/>
      <c r="G87" s="228">
        <f t="shared" si="8"/>
        <v>0</v>
      </c>
      <c r="H87" s="228">
        <f t="shared" si="8"/>
        <v>208200</v>
      </c>
      <c r="I87" s="228">
        <f t="shared" si="8"/>
        <v>346700</v>
      </c>
      <c r="J87" s="228"/>
      <c r="K87" s="228">
        <f>K88</f>
        <v>0</v>
      </c>
    </row>
    <row r="88" spans="1:11" s="128" customFormat="1" ht="33" hidden="1">
      <c r="A88" s="102" t="s">
        <v>311</v>
      </c>
      <c r="B88" s="499" t="s">
        <v>781</v>
      </c>
      <c r="C88" s="511" t="s">
        <v>25</v>
      </c>
      <c r="D88" s="511" t="s">
        <v>35</v>
      </c>
      <c r="E88" s="501" t="s">
        <v>629</v>
      </c>
      <c r="F88" s="506"/>
      <c r="G88" s="228">
        <f t="shared" si="8"/>
        <v>0</v>
      </c>
      <c r="H88" s="228">
        <f t="shared" si="8"/>
        <v>208200</v>
      </c>
      <c r="I88" s="228">
        <f t="shared" si="8"/>
        <v>346700</v>
      </c>
      <c r="J88" s="228"/>
      <c r="K88" s="228">
        <f>K89</f>
        <v>0</v>
      </c>
    </row>
    <row r="89" spans="1:11" s="128" customFormat="1" ht="33" hidden="1">
      <c r="A89" s="105" t="s">
        <v>300</v>
      </c>
      <c r="B89" s="499" t="s">
        <v>781</v>
      </c>
      <c r="C89" s="511" t="s">
        <v>25</v>
      </c>
      <c r="D89" s="511" t="s">
        <v>35</v>
      </c>
      <c r="E89" s="501" t="s">
        <v>629</v>
      </c>
      <c r="F89" s="506">
        <v>240</v>
      </c>
      <c r="G89" s="228"/>
      <c r="H89" s="228">
        <v>208200</v>
      </c>
      <c r="I89" s="228">
        <v>346700</v>
      </c>
      <c r="J89" s="228"/>
      <c r="K89" s="228"/>
    </row>
    <row r="90" spans="1:11" s="128" customFormat="1" ht="66.75" hidden="1">
      <c r="A90" s="108" t="s">
        <v>312</v>
      </c>
      <c r="B90" s="494" t="s">
        <v>781</v>
      </c>
      <c r="C90" s="503" t="s">
        <v>25</v>
      </c>
      <c r="D90" s="503" t="s">
        <v>35</v>
      </c>
      <c r="E90" s="498" t="s">
        <v>445</v>
      </c>
      <c r="F90" s="506"/>
      <c r="G90" s="149">
        <f aca="true" t="shared" si="9" ref="G90:I93">G91</f>
        <v>0</v>
      </c>
      <c r="H90" s="149">
        <f t="shared" si="9"/>
        <v>315000</v>
      </c>
      <c r="I90" s="149">
        <f t="shared" si="9"/>
        <v>233000</v>
      </c>
      <c r="J90" s="149"/>
      <c r="K90" s="149">
        <f>K91</f>
        <v>0</v>
      </c>
    </row>
    <row r="91" spans="1:11" s="284" customFormat="1" ht="33" hidden="1">
      <c r="A91" s="108" t="s">
        <v>318</v>
      </c>
      <c r="B91" s="497" t="s">
        <v>781</v>
      </c>
      <c r="C91" s="495" t="s">
        <v>25</v>
      </c>
      <c r="D91" s="496" t="s">
        <v>35</v>
      </c>
      <c r="E91" s="496" t="s">
        <v>446</v>
      </c>
      <c r="F91" s="513"/>
      <c r="G91" s="149">
        <f t="shared" si="9"/>
        <v>0</v>
      </c>
      <c r="H91" s="149">
        <f t="shared" si="9"/>
        <v>315000</v>
      </c>
      <c r="I91" s="149">
        <f t="shared" si="9"/>
        <v>233000</v>
      </c>
      <c r="J91" s="149"/>
      <c r="K91" s="149">
        <f>K92</f>
        <v>0</v>
      </c>
    </row>
    <row r="92" spans="1:11" s="128" customFormat="1" ht="16.5" hidden="1">
      <c r="A92" s="105" t="s">
        <v>686</v>
      </c>
      <c r="B92" s="499" t="s">
        <v>781</v>
      </c>
      <c r="C92" s="511" t="s">
        <v>25</v>
      </c>
      <c r="D92" s="511" t="s">
        <v>35</v>
      </c>
      <c r="E92" s="501" t="s">
        <v>448</v>
      </c>
      <c r="F92" s="506"/>
      <c r="G92" s="228">
        <f t="shared" si="9"/>
        <v>0</v>
      </c>
      <c r="H92" s="228">
        <f t="shared" si="9"/>
        <v>315000</v>
      </c>
      <c r="I92" s="228">
        <f t="shared" si="9"/>
        <v>233000</v>
      </c>
      <c r="J92" s="228"/>
      <c r="K92" s="228">
        <f>K93</f>
        <v>0</v>
      </c>
    </row>
    <row r="93" spans="1:11" s="128" customFormat="1" ht="33" hidden="1">
      <c r="A93" s="105" t="s">
        <v>319</v>
      </c>
      <c r="B93" s="499" t="s">
        <v>781</v>
      </c>
      <c r="C93" s="511" t="s">
        <v>25</v>
      </c>
      <c r="D93" s="511" t="s">
        <v>35</v>
      </c>
      <c r="E93" s="501" t="s">
        <v>447</v>
      </c>
      <c r="F93" s="506"/>
      <c r="G93" s="228">
        <f t="shared" si="9"/>
        <v>0</v>
      </c>
      <c r="H93" s="228">
        <f t="shared" si="9"/>
        <v>315000</v>
      </c>
      <c r="I93" s="228">
        <f t="shared" si="9"/>
        <v>233000</v>
      </c>
      <c r="J93" s="228"/>
      <c r="K93" s="228">
        <f>K94</f>
        <v>0</v>
      </c>
    </row>
    <row r="94" spans="1:11" s="128" customFormat="1" ht="33" hidden="1">
      <c r="A94" s="105" t="s">
        <v>300</v>
      </c>
      <c r="B94" s="499" t="s">
        <v>781</v>
      </c>
      <c r="C94" s="511" t="s">
        <v>25</v>
      </c>
      <c r="D94" s="511" t="s">
        <v>35</v>
      </c>
      <c r="E94" s="501" t="s">
        <v>447</v>
      </c>
      <c r="F94" s="506">
        <v>240</v>
      </c>
      <c r="G94" s="228"/>
      <c r="H94" s="228">
        <v>315000</v>
      </c>
      <c r="I94" s="228">
        <v>233000</v>
      </c>
      <c r="J94" s="228"/>
      <c r="K94" s="228"/>
    </row>
    <row r="95" spans="1:11" s="128" customFormat="1" ht="0.75" customHeight="1" hidden="1">
      <c r="A95" s="310" t="s">
        <v>482</v>
      </c>
      <c r="B95" s="497" t="s">
        <v>781</v>
      </c>
      <c r="C95" s="495" t="s">
        <v>25</v>
      </c>
      <c r="D95" s="495" t="s">
        <v>35</v>
      </c>
      <c r="E95" s="498" t="s">
        <v>459</v>
      </c>
      <c r="F95" s="506"/>
      <c r="G95" s="149">
        <f aca="true" t="shared" si="10" ref="G95:I96">G96</f>
        <v>0</v>
      </c>
      <c r="H95" s="149">
        <f t="shared" si="10"/>
        <v>4969700</v>
      </c>
      <c r="I95" s="149">
        <f t="shared" si="10"/>
        <v>4969700</v>
      </c>
      <c r="J95" s="149"/>
      <c r="K95" s="149">
        <f>K96</f>
        <v>0</v>
      </c>
    </row>
    <row r="96" spans="1:11" s="128" customFormat="1" ht="16.5" customHeight="1" hidden="1">
      <c r="A96" s="642" t="s">
        <v>409</v>
      </c>
      <c r="B96" s="499" t="s">
        <v>781</v>
      </c>
      <c r="C96" s="511" t="s">
        <v>25</v>
      </c>
      <c r="D96" s="511" t="s">
        <v>33</v>
      </c>
      <c r="E96" s="507" t="s">
        <v>434</v>
      </c>
      <c r="F96" s="508"/>
      <c r="G96" s="68">
        <f t="shared" si="10"/>
        <v>0</v>
      </c>
      <c r="H96" s="68">
        <f t="shared" si="10"/>
        <v>4969700</v>
      </c>
      <c r="I96" s="68">
        <f t="shared" si="10"/>
        <v>4969700</v>
      </c>
      <c r="J96" s="68"/>
      <c r="K96" s="68">
        <f>K97</f>
        <v>0</v>
      </c>
    </row>
    <row r="97" spans="1:11" s="128" customFormat="1" ht="26.25" customHeight="1" hidden="1">
      <c r="A97" s="261" t="s">
        <v>118</v>
      </c>
      <c r="B97" s="499" t="s">
        <v>781</v>
      </c>
      <c r="C97" s="511" t="s">
        <v>25</v>
      </c>
      <c r="D97" s="511" t="s">
        <v>33</v>
      </c>
      <c r="E97" s="507" t="s">
        <v>442</v>
      </c>
      <c r="F97" s="508"/>
      <c r="G97" s="68">
        <f>G98+G99+G100</f>
        <v>0</v>
      </c>
      <c r="H97" s="68">
        <f>H98+H99+H100</f>
        <v>4969700</v>
      </c>
      <c r="I97" s="68">
        <f>I98+I99+I100</f>
        <v>4969700</v>
      </c>
      <c r="J97" s="68"/>
      <c r="K97" s="68">
        <f>K98</f>
        <v>0</v>
      </c>
    </row>
    <row r="98" spans="1:11" s="128" customFormat="1" ht="30.75" customHeight="1" hidden="1">
      <c r="A98" s="219" t="s">
        <v>242</v>
      </c>
      <c r="B98" s="499" t="s">
        <v>781</v>
      </c>
      <c r="C98" s="511" t="s">
        <v>25</v>
      </c>
      <c r="D98" s="511" t="s">
        <v>33</v>
      </c>
      <c r="E98" s="507" t="s">
        <v>871</v>
      </c>
      <c r="F98" s="506"/>
      <c r="G98" s="68">
        <v>0</v>
      </c>
      <c r="H98" s="68">
        <f>3139600+937100+20000+280400</f>
        <v>4377100</v>
      </c>
      <c r="I98" s="68">
        <f>3139600+937100+20000+280400</f>
        <v>4377100</v>
      </c>
      <c r="J98" s="68"/>
      <c r="K98" s="68">
        <f>K99</f>
        <v>0</v>
      </c>
    </row>
    <row r="99" spans="1:11" s="128" customFormat="1" ht="17.25" customHeight="1" hidden="1">
      <c r="A99" s="105" t="s">
        <v>306</v>
      </c>
      <c r="B99" s="499" t="s">
        <v>781</v>
      </c>
      <c r="C99" s="511" t="s">
        <v>25</v>
      </c>
      <c r="D99" s="511" t="s">
        <v>33</v>
      </c>
      <c r="E99" s="507" t="s">
        <v>871</v>
      </c>
      <c r="F99" s="506">
        <v>870</v>
      </c>
      <c r="G99" s="68">
        <v>0</v>
      </c>
      <c r="H99" s="68">
        <v>570100</v>
      </c>
      <c r="I99" s="68">
        <v>570100</v>
      </c>
      <c r="J99" s="68"/>
      <c r="K99" s="68"/>
    </row>
    <row r="100" spans="1:11" s="128" customFormat="1" ht="18" customHeight="1" hidden="1">
      <c r="A100" s="105" t="s">
        <v>302</v>
      </c>
      <c r="B100" s="499" t="s">
        <v>781</v>
      </c>
      <c r="C100" s="511" t="s">
        <v>25</v>
      </c>
      <c r="D100" s="511" t="s">
        <v>33</v>
      </c>
      <c r="E100" s="507" t="s">
        <v>792</v>
      </c>
      <c r="F100" s="506">
        <v>870</v>
      </c>
      <c r="G100" s="68"/>
      <c r="H100" s="68">
        <v>22500</v>
      </c>
      <c r="I100" s="68">
        <v>22500</v>
      </c>
      <c r="J100" s="68"/>
      <c r="K100" s="68"/>
    </row>
    <row r="101" spans="1:11" s="1" customFormat="1" ht="23.25" customHeight="1">
      <c r="A101" s="45" t="s">
        <v>181</v>
      </c>
      <c r="B101" s="497" t="s">
        <v>781</v>
      </c>
      <c r="C101" s="495" t="s">
        <v>30</v>
      </c>
      <c r="D101" s="495"/>
      <c r="E101" s="498"/>
      <c r="F101" s="496"/>
      <c r="G101" s="73">
        <f aca="true" t="shared" si="11" ref="G101:I102">G102</f>
        <v>0</v>
      </c>
      <c r="H101" s="73">
        <f t="shared" si="11"/>
        <v>340000</v>
      </c>
      <c r="I101" s="73">
        <f t="shared" si="11"/>
        <v>340000</v>
      </c>
      <c r="J101" s="73"/>
      <c r="K101" s="73">
        <f>K102</f>
        <v>0</v>
      </c>
    </row>
    <row r="102" spans="1:11" ht="21" customHeight="1">
      <c r="A102" s="45" t="s">
        <v>182</v>
      </c>
      <c r="B102" s="497" t="s">
        <v>781</v>
      </c>
      <c r="C102" s="496" t="s">
        <v>30</v>
      </c>
      <c r="D102" s="496" t="s">
        <v>34</v>
      </c>
      <c r="E102" s="473"/>
      <c r="F102" s="506"/>
      <c r="G102" s="73">
        <f t="shared" si="11"/>
        <v>0</v>
      </c>
      <c r="H102" s="73">
        <f t="shared" si="11"/>
        <v>340000</v>
      </c>
      <c r="I102" s="73">
        <f t="shared" si="11"/>
        <v>340000</v>
      </c>
      <c r="J102" s="73"/>
      <c r="K102" s="73">
        <f>K103</f>
        <v>0</v>
      </c>
    </row>
    <row r="103" spans="1:11" ht="50.25" customHeight="1">
      <c r="A103" s="219" t="s">
        <v>409</v>
      </c>
      <c r="B103" s="514" t="s">
        <v>781</v>
      </c>
      <c r="C103" s="501" t="s">
        <v>30</v>
      </c>
      <c r="D103" s="501" t="s">
        <v>34</v>
      </c>
      <c r="E103" s="501" t="s">
        <v>434</v>
      </c>
      <c r="F103" s="501"/>
      <c r="G103" s="68">
        <f>G104</f>
        <v>0</v>
      </c>
      <c r="H103" s="68">
        <f>H104+H105+H106</f>
        <v>340000</v>
      </c>
      <c r="I103" s="68">
        <f>I104+I105+I106</f>
        <v>340000</v>
      </c>
      <c r="J103" s="68"/>
      <c r="K103" s="68">
        <f>K104</f>
        <v>0</v>
      </c>
    </row>
    <row r="104" spans="1:11" ht="18" customHeight="1">
      <c r="A104" s="105" t="s">
        <v>118</v>
      </c>
      <c r="B104" s="514" t="s">
        <v>781</v>
      </c>
      <c r="C104" s="501" t="s">
        <v>30</v>
      </c>
      <c r="D104" s="501" t="s">
        <v>34</v>
      </c>
      <c r="E104" s="501" t="s">
        <v>449</v>
      </c>
      <c r="F104" s="501"/>
      <c r="G104" s="68">
        <f>G105</f>
        <v>0</v>
      </c>
      <c r="H104" s="68"/>
      <c r="I104" s="68"/>
      <c r="J104" s="68"/>
      <c r="K104" s="68">
        <f>K105</f>
        <v>0</v>
      </c>
    </row>
    <row r="105" spans="1:11" ht="34.5" customHeight="1">
      <c r="A105" s="219" t="s">
        <v>183</v>
      </c>
      <c r="B105" s="514" t="s">
        <v>781</v>
      </c>
      <c r="C105" s="501" t="s">
        <v>30</v>
      </c>
      <c r="D105" s="501" t="s">
        <v>34</v>
      </c>
      <c r="E105" s="501" t="s">
        <v>714</v>
      </c>
      <c r="F105" s="501"/>
      <c r="G105" s="68">
        <f>G106+G107</f>
        <v>0</v>
      </c>
      <c r="H105" s="68">
        <v>340000</v>
      </c>
      <c r="I105" s="68">
        <v>340000</v>
      </c>
      <c r="J105" s="68"/>
      <c r="K105" s="68">
        <f>K106+K107</f>
        <v>0</v>
      </c>
    </row>
    <row r="106" spans="1:11" ht="30" customHeight="1">
      <c r="A106" s="239" t="s">
        <v>297</v>
      </c>
      <c r="B106" s="515" t="s">
        <v>781</v>
      </c>
      <c r="C106" s="505" t="s">
        <v>30</v>
      </c>
      <c r="D106" s="505" t="s">
        <v>34</v>
      </c>
      <c r="E106" s="505" t="s">
        <v>714</v>
      </c>
      <c r="F106" s="505" t="s">
        <v>298</v>
      </c>
      <c r="G106" s="68"/>
      <c r="H106" s="68"/>
      <c r="I106" s="68"/>
      <c r="J106" s="68"/>
      <c r="K106" s="68"/>
    </row>
    <row r="107" spans="1:11" ht="14.25" customHeight="1" hidden="1">
      <c r="A107" s="239" t="s">
        <v>300</v>
      </c>
      <c r="B107" s="515" t="s">
        <v>781</v>
      </c>
      <c r="C107" s="505" t="s">
        <v>30</v>
      </c>
      <c r="D107" s="505" t="s">
        <v>34</v>
      </c>
      <c r="E107" s="505" t="s">
        <v>714</v>
      </c>
      <c r="F107" s="505" t="s">
        <v>301</v>
      </c>
      <c r="G107" s="68">
        <v>0</v>
      </c>
      <c r="H107" s="68"/>
      <c r="I107" s="68"/>
      <c r="J107" s="68"/>
      <c r="K107" s="68">
        <v>0</v>
      </c>
    </row>
    <row r="108" spans="1:11" ht="33" customHeight="1">
      <c r="A108" s="45" t="s">
        <v>75</v>
      </c>
      <c r="B108" s="494" t="s">
        <v>781</v>
      </c>
      <c r="C108" s="496" t="s">
        <v>34</v>
      </c>
      <c r="D108" s="496"/>
      <c r="E108" s="473"/>
      <c r="F108" s="496"/>
      <c r="G108" s="149">
        <f>G109+G115</f>
        <v>444769</v>
      </c>
      <c r="H108" s="149">
        <f>H109+H115</f>
        <v>87000</v>
      </c>
      <c r="I108" s="149">
        <f>I109+I115</f>
        <v>102000</v>
      </c>
      <c r="J108" s="149"/>
      <c r="K108" s="149">
        <f>K109+K115</f>
        <v>444769</v>
      </c>
    </row>
    <row r="109" spans="1:11" ht="16.5" hidden="1">
      <c r="A109" s="60" t="s">
        <v>76</v>
      </c>
      <c r="B109" s="494" t="s">
        <v>781</v>
      </c>
      <c r="C109" s="503" t="s">
        <v>34</v>
      </c>
      <c r="D109" s="503" t="s">
        <v>30</v>
      </c>
      <c r="E109" s="516"/>
      <c r="F109" s="493"/>
      <c r="G109" s="76">
        <f aca="true" t="shared" si="12" ref="G109:I113">G110</f>
        <v>0</v>
      </c>
      <c r="H109" s="76">
        <f t="shared" si="12"/>
        <v>5000</v>
      </c>
      <c r="I109" s="76">
        <f t="shared" si="12"/>
        <v>30000</v>
      </c>
      <c r="J109" s="76"/>
      <c r="K109" s="76">
        <f>K110</f>
        <v>0</v>
      </c>
    </row>
    <row r="110" spans="1:11" s="128" customFormat="1" ht="50.25" hidden="1">
      <c r="A110" s="108" t="s">
        <v>942</v>
      </c>
      <c r="B110" s="494" t="s">
        <v>781</v>
      </c>
      <c r="C110" s="503" t="s">
        <v>34</v>
      </c>
      <c r="D110" s="503" t="s">
        <v>30</v>
      </c>
      <c r="E110" s="510" t="s">
        <v>793</v>
      </c>
      <c r="F110" s="506"/>
      <c r="G110" s="149">
        <f t="shared" si="12"/>
        <v>0</v>
      </c>
      <c r="H110" s="149">
        <f t="shared" si="12"/>
        <v>5000</v>
      </c>
      <c r="I110" s="149">
        <f t="shared" si="12"/>
        <v>30000</v>
      </c>
      <c r="J110" s="149"/>
      <c r="K110" s="149">
        <f>K111</f>
        <v>0</v>
      </c>
    </row>
    <row r="111" spans="1:11" s="284" customFormat="1" ht="33" hidden="1">
      <c r="A111" s="314" t="s">
        <v>313</v>
      </c>
      <c r="B111" s="494" t="s">
        <v>781</v>
      </c>
      <c r="C111" s="503" t="s">
        <v>34</v>
      </c>
      <c r="D111" s="503" t="s">
        <v>30</v>
      </c>
      <c r="E111" s="473" t="s">
        <v>794</v>
      </c>
      <c r="F111" s="513"/>
      <c r="G111" s="149">
        <f t="shared" si="12"/>
        <v>0</v>
      </c>
      <c r="H111" s="149">
        <f t="shared" si="12"/>
        <v>5000</v>
      </c>
      <c r="I111" s="149">
        <f t="shared" si="12"/>
        <v>30000</v>
      </c>
      <c r="J111" s="149"/>
      <c r="K111" s="149">
        <f>K112</f>
        <v>0</v>
      </c>
    </row>
    <row r="112" spans="1:11" s="128" customFormat="1" ht="16.5" hidden="1">
      <c r="A112" s="315" t="s">
        <v>679</v>
      </c>
      <c r="B112" s="514" t="s">
        <v>781</v>
      </c>
      <c r="C112" s="517" t="s">
        <v>34</v>
      </c>
      <c r="D112" s="517" t="s">
        <v>30</v>
      </c>
      <c r="E112" s="505" t="s">
        <v>795</v>
      </c>
      <c r="F112" s="506"/>
      <c r="G112" s="228">
        <f t="shared" si="12"/>
        <v>0</v>
      </c>
      <c r="H112" s="228">
        <f t="shared" si="12"/>
        <v>5000</v>
      </c>
      <c r="I112" s="228">
        <f t="shared" si="12"/>
        <v>30000</v>
      </c>
      <c r="J112" s="228"/>
      <c r="K112" s="228">
        <f>K113</f>
        <v>0</v>
      </c>
    </row>
    <row r="113" spans="1:11" s="128" customFormat="1" ht="33.75" customHeight="1" hidden="1">
      <c r="A113" s="315" t="s">
        <v>782</v>
      </c>
      <c r="B113" s="514" t="s">
        <v>781</v>
      </c>
      <c r="C113" s="517" t="s">
        <v>34</v>
      </c>
      <c r="D113" s="517" t="s">
        <v>30</v>
      </c>
      <c r="E113" s="505" t="s">
        <v>796</v>
      </c>
      <c r="F113" s="506"/>
      <c r="G113" s="228">
        <f t="shared" si="12"/>
        <v>0</v>
      </c>
      <c r="H113" s="228">
        <f t="shared" si="12"/>
        <v>5000</v>
      </c>
      <c r="I113" s="228">
        <f t="shared" si="12"/>
        <v>30000</v>
      </c>
      <c r="J113" s="228"/>
      <c r="K113" s="228">
        <f>K114</f>
        <v>0</v>
      </c>
    </row>
    <row r="114" spans="1:11" s="128" customFormat="1" ht="33" hidden="1">
      <c r="A114" s="105" t="s">
        <v>300</v>
      </c>
      <c r="B114" s="514" t="s">
        <v>781</v>
      </c>
      <c r="C114" s="500" t="s">
        <v>34</v>
      </c>
      <c r="D114" s="500" t="s">
        <v>30</v>
      </c>
      <c r="E114" s="505" t="s">
        <v>796</v>
      </c>
      <c r="F114" s="506">
        <v>123</v>
      </c>
      <c r="G114" s="228"/>
      <c r="H114" s="228">
        <v>5000</v>
      </c>
      <c r="I114" s="228">
        <v>30000</v>
      </c>
      <c r="J114" s="228"/>
      <c r="K114" s="228"/>
    </row>
    <row r="115" spans="1:11" ht="56.25" customHeight="1">
      <c r="A115" s="45" t="s">
        <v>177</v>
      </c>
      <c r="B115" s="494" t="s">
        <v>781</v>
      </c>
      <c r="C115" s="495" t="s">
        <v>34</v>
      </c>
      <c r="D115" s="646" t="s">
        <v>32</v>
      </c>
      <c r="E115" s="518"/>
      <c r="F115" s="519"/>
      <c r="G115" s="227">
        <f aca="true" t="shared" si="13" ref="G115:I118">G116</f>
        <v>444769</v>
      </c>
      <c r="H115" s="227">
        <f t="shared" si="13"/>
        <v>82000</v>
      </c>
      <c r="I115" s="227">
        <f t="shared" si="13"/>
        <v>72000</v>
      </c>
      <c r="J115" s="227"/>
      <c r="K115" s="227">
        <f>K116</f>
        <v>444769</v>
      </c>
    </row>
    <row r="116" spans="1:11" s="128" customFormat="1" ht="70.5" customHeight="1">
      <c r="A116" s="108" t="s">
        <v>941</v>
      </c>
      <c r="B116" s="494" t="s">
        <v>781</v>
      </c>
      <c r="C116" s="495" t="s">
        <v>34</v>
      </c>
      <c r="D116" s="646" t="s">
        <v>32</v>
      </c>
      <c r="E116" s="510" t="s">
        <v>790</v>
      </c>
      <c r="F116" s="506"/>
      <c r="G116" s="149">
        <f>G119+G128+G130+G132+G134</f>
        <v>444769</v>
      </c>
      <c r="H116" s="149">
        <f t="shared" si="13"/>
        <v>82000</v>
      </c>
      <c r="I116" s="149">
        <f t="shared" si="13"/>
        <v>72000</v>
      </c>
      <c r="J116" s="149"/>
      <c r="K116" s="149">
        <f>K119+K128+K130+K132+K134</f>
        <v>444769</v>
      </c>
    </row>
    <row r="117" spans="1:11" s="128" customFormat="1" ht="33" customHeight="1">
      <c r="A117" s="105" t="s">
        <v>542</v>
      </c>
      <c r="B117" s="514" t="s">
        <v>781</v>
      </c>
      <c r="C117" s="500" t="s">
        <v>34</v>
      </c>
      <c r="D117" s="543" t="s">
        <v>32</v>
      </c>
      <c r="E117" s="505" t="s">
        <v>791</v>
      </c>
      <c r="F117" s="506"/>
      <c r="G117" s="228">
        <f t="shared" si="13"/>
        <v>100000</v>
      </c>
      <c r="H117" s="228">
        <f t="shared" si="13"/>
        <v>82000</v>
      </c>
      <c r="I117" s="228">
        <f t="shared" si="13"/>
        <v>72000</v>
      </c>
      <c r="J117" s="228"/>
      <c r="K117" s="228">
        <f>K118</f>
        <v>100000</v>
      </c>
    </row>
    <row r="118" spans="1:11" s="128" customFormat="1" ht="50.25">
      <c r="A118" s="105" t="s">
        <v>783</v>
      </c>
      <c r="B118" s="514" t="s">
        <v>781</v>
      </c>
      <c r="C118" s="500" t="s">
        <v>34</v>
      </c>
      <c r="D118" s="543" t="s">
        <v>32</v>
      </c>
      <c r="E118" s="505" t="s">
        <v>797</v>
      </c>
      <c r="F118" s="506"/>
      <c r="G118" s="228">
        <f t="shared" si="13"/>
        <v>100000</v>
      </c>
      <c r="H118" s="228">
        <f t="shared" si="13"/>
        <v>82000</v>
      </c>
      <c r="I118" s="228">
        <f t="shared" si="13"/>
        <v>72000</v>
      </c>
      <c r="J118" s="228"/>
      <c r="K118" s="228">
        <f>K119</f>
        <v>100000</v>
      </c>
    </row>
    <row r="119" spans="1:11" s="128" customFormat="1" ht="39" customHeight="1">
      <c r="A119" s="105" t="s">
        <v>300</v>
      </c>
      <c r="B119" s="514" t="s">
        <v>781</v>
      </c>
      <c r="C119" s="500" t="s">
        <v>34</v>
      </c>
      <c r="D119" s="543" t="s">
        <v>32</v>
      </c>
      <c r="E119" s="505" t="s">
        <v>797</v>
      </c>
      <c r="F119" s="506">
        <v>240</v>
      </c>
      <c r="G119" s="228">
        <v>100000</v>
      </c>
      <c r="H119" s="228">
        <v>82000</v>
      </c>
      <c r="I119" s="228">
        <v>72000</v>
      </c>
      <c r="J119" s="228"/>
      <c r="K119" s="228">
        <v>100000</v>
      </c>
    </row>
    <row r="120" spans="1:11" s="128" customFormat="1" ht="33.75" customHeight="1" hidden="1">
      <c r="A120" s="108" t="s">
        <v>409</v>
      </c>
      <c r="B120" s="497" t="s">
        <v>781</v>
      </c>
      <c r="C120" s="495" t="s">
        <v>34</v>
      </c>
      <c r="D120" s="646" t="s">
        <v>26</v>
      </c>
      <c r="E120" s="473" t="s">
        <v>434</v>
      </c>
      <c r="F120" s="506"/>
      <c r="G120" s="228">
        <v>0</v>
      </c>
      <c r="H120" s="228"/>
      <c r="I120" s="228"/>
      <c r="J120" s="228"/>
      <c r="K120" s="228"/>
    </row>
    <row r="121" spans="1:11" s="128" customFormat="1" ht="15.75" customHeight="1" hidden="1">
      <c r="A121" s="729" t="s">
        <v>965</v>
      </c>
      <c r="B121" s="96" t="s">
        <v>781</v>
      </c>
      <c r="C121" s="42" t="s">
        <v>34</v>
      </c>
      <c r="D121" s="543" t="s">
        <v>32</v>
      </c>
      <c r="E121" s="53" t="s">
        <v>964</v>
      </c>
      <c r="F121" s="269"/>
      <c r="G121" s="228">
        <f>G122</f>
        <v>0</v>
      </c>
      <c r="H121" s="228"/>
      <c r="I121" s="228"/>
      <c r="J121" s="228"/>
      <c r="K121" s="228">
        <f>K122</f>
        <v>0</v>
      </c>
    </row>
    <row r="122" spans="1:11" s="128" customFormat="1" ht="21" customHeight="1" hidden="1">
      <c r="A122" s="105" t="s">
        <v>300</v>
      </c>
      <c r="B122" s="96" t="s">
        <v>781</v>
      </c>
      <c r="C122" s="42" t="s">
        <v>34</v>
      </c>
      <c r="D122" s="543" t="s">
        <v>32</v>
      </c>
      <c r="E122" s="53" t="s">
        <v>964</v>
      </c>
      <c r="F122" s="269">
        <v>240</v>
      </c>
      <c r="G122" s="228">
        <v>0</v>
      </c>
      <c r="H122" s="228"/>
      <c r="I122" s="228"/>
      <c r="J122" s="228"/>
      <c r="K122" s="228">
        <v>0</v>
      </c>
    </row>
    <row r="123" spans="1:11" s="128" customFormat="1" ht="20.25" customHeight="1" hidden="1">
      <c r="A123" s="729" t="s">
        <v>965</v>
      </c>
      <c r="B123" s="96" t="s">
        <v>781</v>
      </c>
      <c r="C123" s="42" t="s">
        <v>34</v>
      </c>
      <c r="D123" s="543" t="s">
        <v>32</v>
      </c>
      <c r="E123" s="53" t="s">
        <v>977</v>
      </c>
      <c r="F123" s="269"/>
      <c r="G123" s="228">
        <f>G124</f>
        <v>0</v>
      </c>
      <c r="H123" s="228"/>
      <c r="I123" s="228"/>
      <c r="J123" s="228"/>
      <c r="K123" s="228">
        <f>K124</f>
        <v>0</v>
      </c>
    </row>
    <row r="124" spans="1:11" s="128" customFormat="1" ht="24" customHeight="1" hidden="1">
      <c r="A124" s="105" t="s">
        <v>300</v>
      </c>
      <c r="B124" s="96" t="s">
        <v>781</v>
      </c>
      <c r="C124" s="42" t="s">
        <v>34</v>
      </c>
      <c r="D124" s="543" t="s">
        <v>32</v>
      </c>
      <c r="E124" s="53" t="s">
        <v>977</v>
      </c>
      <c r="F124" s="269">
        <v>240</v>
      </c>
      <c r="G124" s="228">
        <v>0</v>
      </c>
      <c r="H124" s="228"/>
      <c r="I124" s="228"/>
      <c r="J124" s="228"/>
      <c r="K124" s="228">
        <v>0</v>
      </c>
    </row>
    <row r="125" spans="1:11" s="128" customFormat="1" ht="23.25" customHeight="1">
      <c r="A125" s="45" t="s">
        <v>177</v>
      </c>
      <c r="B125" s="92" t="s">
        <v>781</v>
      </c>
      <c r="C125" s="46" t="s">
        <v>34</v>
      </c>
      <c r="D125" s="46" t="s">
        <v>32</v>
      </c>
      <c r="E125" s="72"/>
      <c r="F125" s="295"/>
      <c r="G125" s="149">
        <f>G126</f>
        <v>271300</v>
      </c>
      <c r="H125" s="149"/>
      <c r="I125" s="149"/>
      <c r="J125" s="149"/>
      <c r="K125" s="149">
        <f>K126</f>
        <v>271300</v>
      </c>
    </row>
    <row r="126" spans="1:11" s="128" customFormat="1" ht="19.5" customHeight="1">
      <c r="A126" s="108" t="s">
        <v>941</v>
      </c>
      <c r="B126" s="93" t="s">
        <v>781</v>
      </c>
      <c r="C126" s="42" t="s">
        <v>34</v>
      </c>
      <c r="D126" s="42" t="s">
        <v>32</v>
      </c>
      <c r="E126" s="53" t="s">
        <v>791</v>
      </c>
      <c r="F126" s="269"/>
      <c r="G126" s="228">
        <f>G131+G133</f>
        <v>271300</v>
      </c>
      <c r="H126" s="228"/>
      <c r="I126" s="228"/>
      <c r="J126" s="228"/>
      <c r="K126" s="228">
        <f>K131+K133</f>
        <v>271300</v>
      </c>
    </row>
    <row r="127" spans="1:11" s="128" customFormat="1" ht="17.25" customHeight="1">
      <c r="A127" s="777" t="s">
        <v>965</v>
      </c>
      <c r="B127" s="707" t="s">
        <v>781</v>
      </c>
      <c r="C127" s="152" t="s">
        <v>34</v>
      </c>
      <c r="D127" s="152" t="s">
        <v>32</v>
      </c>
      <c r="E127" s="623" t="s">
        <v>964</v>
      </c>
      <c r="F127" s="269"/>
      <c r="G127" s="228">
        <f>G128</f>
        <v>72000</v>
      </c>
      <c r="H127" s="228"/>
      <c r="I127" s="228"/>
      <c r="J127" s="228"/>
      <c r="K127" s="228">
        <f>K128</f>
        <v>72000</v>
      </c>
    </row>
    <row r="128" spans="1:11" s="128" customFormat="1" ht="19.5" customHeight="1">
      <c r="A128" s="105" t="s">
        <v>300</v>
      </c>
      <c r="B128" s="707" t="s">
        <v>781</v>
      </c>
      <c r="C128" s="152" t="s">
        <v>34</v>
      </c>
      <c r="D128" s="152" t="s">
        <v>32</v>
      </c>
      <c r="E128" s="623" t="s">
        <v>964</v>
      </c>
      <c r="F128" s="269">
        <v>240</v>
      </c>
      <c r="G128" s="228">
        <v>72000</v>
      </c>
      <c r="H128" s="228"/>
      <c r="I128" s="228"/>
      <c r="J128" s="228"/>
      <c r="K128" s="228">
        <v>72000</v>
      </c>
    </row>
    <row r="129" spans="1:11" s="128" customFormat="1" ht="18" customHeight="1">
      <c r="A129" s="777" t="s">
        <v>965</v>
      </c>
      <c r="B129" s="707" t="s">
        <v>781</v>
      </c>
      <c r="C129" s="152" t="s">
        <v>34</v>
      </c>
      <c r="D129" s="152" t="s">
        <v>32</v>
      </c>
      <c r="E129" s="623" t="s">
        <v>977</v>
      </c>
      <c r="F129" s="650"/>
      <c r="G129" s="625">
        <f>G130</f>
        <v>1469</v>
      </c>
      <c r="H129" s="228"/>
      <c r="I129" s="228"/>
      <c r="J129" s="228"/>
      <c r="K129" s="625">
        <f>K130</f>
        <v>1469</v>
      </c>
    </row>
    <row r="130" spans="1:11" s="128" customFormat="1" ht="21.75" customHeight="1">
      <c r="A130" s="105" t="s">
        <v>300</v>
      </c>
      <c r="B130" s="707" t="s">
        <v>781</v>
      </c>
      <c r="C130" s="152" t="s">
        <v>34</v>
      </c>
      <c r="D130" s="152" t="s">
        <v>32</v>
      </c>
      <c r="E130" s="623" t="s">
        <v>977</v>
      </c>
      <c r="F130" s="650">
        <v>240</v>
      </c>
      <c r="G130" s="625">
        <v>1469</v>
      </c>
      <c r="H130" s="228"/>
      <c r="I130" s="228"/>
      <c r="J130" s="228"/>
      <c r="K130" s="625">
        <v>1469</v>
      </c>
    </row>
    <row r="131" spans="1:11" s="128" customFormat="1" ht="21.75" customHeight="1">
      <c r="A131" s="105" t="s">
        <v>916</v>
      </c>
      <c r="B131" s="93" t="s">
        <v>781</v>
      </c>
      <c r="C131" s="42" t="s">
        <v>34</v>
      </c>
      <c r="D131" s="42" t="s">
        <v>32</v>
      </c>
      <c r="E131" s="53" t="s">
        <v>963</v>
      </c>
      <c r="F131" s="269"/>
      <c r="G131" s="228">
        <f>G132</f>
        <v>266000</v>
      </c>
      <c r="H131" s="228"/>
      <c r="I131" s="228"/>
      <c r="J131" s="228"/>
      <c r="K131" s="228">
        <f>K132</f>
        <v>266000</v>
      </c>
    </row>
    <row r="132" spans="1:11" ht="24" customHeight="1">
      <c r="A132" s="105" t="s">
        <v>300</v>
      </c>
      <c r="B132" s="93" t="s">
        <v>781</v>
      </c>
      <c r="C132" s="42" t="s">
        <v>34</v>
      </c>
      <c r="D132" s="42" t="s">
        <v>32</v>
      </c>
      <c r="E132" s="53" t="s">
        <v>963</v>
      </c>
      <c r="F132" s="269">
        <v>240</v>
      </c>
      <c r="G132" s="228">
        <v>266000</v>
      </c>
      <c r="H132" s="228" t="e">
        <f>H154</f>
        <v>#REF!</v>
      </c>
      <c r="I132" s="228" t="e">
        <f>I154</f>
        <v>#REF!</v>
      </c>
      <c r="J132" s="228"/>
      <c r="K132" s="228">
        <v>266000</v>
      </c>
    </row>
    <row r="133" spans="1:11" ht="21" customHeight="1">
      <c r="A133" s="105" t="s">
        <v>916</v>
      </c>
      <c r="B133" s="93" t="s">
        <v>781</v>
      </c>
      <c r="C133" s="42" t="s">
        <v>34</v>
      </c>
      <c r="D133" s="42" t="s">
        <v>32</v>
      </c>
      <c r="E133" s="53" t="s">
        <v>976</v>
      </c>
      <c r="F133" s="269"/>
      <c r="G133" s="119">
        <f>G134</f>
        <v>5300</v>
      </c>
      <c r="H133" s="119"/>
      <c r="I133" s="119"/>
      <c r="J133" s="119"/>
      <c r="K133" s="119">
        <f>K134</f>
        <v>5300</v>
      </c>
    </row>
    <row r="134" spans="1:11" ht="25.5" customHeight="1">
      <c r="A134" s="105" t="s">
        <v>300</v>
      </c>
      <c r="B134" s="93" t="s">
        <v>781</v>
      </c>
      <c r="C134" s="42" t="s">
        <v>34</v>
      </c>
      <c r="D134" s="42" t="s">
        <v>32</v>
      </c>
      <c r="E134" s="53" t="s">
        <v>976</v>
      </c>
      <c r="F134" s="269">
        <v>240</v>
      </c>
      <c r="G134" s="119">
        <v>5300</v>
      </c>
      <c r="H134" s="119"/>
      <c r="I134" s="119"/>
      <c r="J134" s="119"/>
      <c r="K134" s="119">
        <v>5300</v>
      </c>
    </row>
    <row r="135" spans="1:11" ht="21.75" customHeight="1">
      <c r="A135" s="108" t="s">
        <v>119</v>
      </c>
      <c r="B135" s="92" t="s">
        <v>781</v>
      </c>
      <c r="C135" s="46" t="s">
        <v>28</v>
      </c>
      <c r="D135" s="46"/>
      <c r="E135" s="72"/>
      <c r="F135" s="295"/>
      <c r="G135" s="120">
        <f>G154+G136</f>
        <v>10861900</v>
      </c>
      <c r="H135" s="120"/>
      <c r="I135" s="120"/>
      <c r="J135" s="120"/>
      <c r="K135" s="120">
        <f>K154+K136</f>
        <v>11224900</v>
      </c>
    </row>
    <row r="136" spans="1:11" ht="24" customHeight="1">
      <c r="A136" s="45" t="s">
        <v>172</v>
      </c>
      <c r="B136" s="497" t="s">
        <v>781</v>
      </c>
      <c r="C136" s="496" t="s">
        <v>28</v>
      </c>
      <c r="D136" s="496" t="s">
        <v>26</v>
      </c>
      <c r="E136" s="473"/>
      <c r="F136" s="496"/>
      <c r="G136" s="120">
        <f>G137</f>
        <v>6419400</v>
      </c>
      <c r="H136" s="120"/>
      <c r="I136" s="120"/>
      <c r="J136" s="120"/>
      <c r="K136" s="120">
        <f>K137</f>
        <v>6782400</v>
      </c>
    </row>
    <row r="137" spans="1:11" ht="22.5" customHeight="1">
      <c r="A137" s="45" t="s">
        <v>950</v>
      </c>
      <c r="B137" s="497" t="s">
        <v>781</v>
      </c>
      <c r="C137" s="496" t="s">
        <v>28</v>
      </c>
      <c r="D137" s="496" t="s">
        <v>26</v>
      </c>
      <c r="E137" s="473" t="s">
        <v>798</v>
      </c>
      <c r="F137" s="496"/>
      <c r="G137" s="120">
        <f>G140+G143+G144+G149</f>
        <v>6419400</v>
      </c>
      <c r="H137" s="120"/>
      <c r="I137" s="120"/>
      <c r="J137" s="120"/>
      <c r="K137" s="120">
        <f>K140+K143+K144+K149</f>
        <v>6782400</v>
      </c>
    </row>
    <row r="138" spans="1:11" ht="50.25">
      <c r="A138" s="41" t="s">
        <v>609</v>
      </c>
      <c r="B138" s="499" t="s">
        <v>781</v>
      </c>
      <c r="C138" s="501" t="s">
        <v>28</v>
      </c>
      <c r="D138" s="501" t="s">
        <v>26</v>
      </c>
      <c r="E138" s="505" t="s">
        <v>799</v>
      </c>
      <c r="F138" s="501"/>
      <c r="G138" s="119">
        <f>G139</f>
        <v>6419400</v>
      </c>
      <c r="H138" s="120"/>
      <c r="I138" s="120"/>
      <c r="J138" s="119"/>
      <c r="K138" s="119">
        <f>K139</f>
        <v>6782400</v>
      </c>
    </row>
    <row r="139" spans="1:11" ht="39" customHeight="1">
      <c r="A139" s="41" t="s">
        <v>362</v>
      </c>
      <c r="B139" s="499" t="s">
        <v>781</v>
      </c>
      <c r="C139" s="501" t="s">
        <v>28</v>
      </c>
      <c r="D139" s="501" t="s">
        <v>26</v>
      </c>
      <c r="E139" s="505" t="s">
        <v>800</v>
      </c>
      <c r="F139" s="501"/>
      <c r="G139" s="119">
        <f>G140</f>
        <v>6419400</v>
      </c>
      <c r="H139" s="120"/>
      <c r="I139" s="120"/>
      <c r="J139" s="119"/>
      <c r="K139" s="119">
        <f>K140</f>
        <v>6782400</v>
      </c>
    </row>
    <row r="140" spans="1:11" ht="35.25" customHeight="1">
      <c r="A140" s="41" t="s">
        <v>300</v>
      </c>
      <c r="B140" s="499" t="s">
        <v>781</v>
      </c>
      <c r="C140" s="501" t="s">
        <v>28</v>
      </c>
      <c r="D140" s="501" t="s">
        <v>26</v>
      </c>
      <c r="E140" s="505" t="s">
        <v>800</v>
      </c>
      <c r="F140" s="501">
        <v>240</v>
      </c>
      <c r="G140" s="119">
        <v>6419400</v>
      </c>
      <c r="H140" s="120"/>
      <c r="I140" s="120"/>
      <c r="J140" s="119"/>
      <c r="K140" s="119">
        <v>6782400</v>
      </c>
    </row>
    <row r="141" spans="1:11" ht="36" customHeight="1" hidden="1">
      <c r="A141" s="108" t="s">
        <v>922</v>
      </c>
      <c r="B141" s="497" t="s">
        <v>781</v>
      </c>
      <c r="C141" s="496" t="s">
        <v>28</v>
      </c>
      <c r="D141" s="496" t="s">
        <v>26</v>
      </c>
      <c r="E141" s="121" t="s">
        <v>925</v>
      </c>
      <c r="F141" s="496"/>
      <c r="G141" s="120">
        <f>G142</f>
        <v>0</v>
      </c>
      <c r="H141" s="120"/>
      <c r="I141" s="120"/>
      <c r="J141" s="120"/>
      <c r="K141" s="120">
        <f>K142</f>
        <v>0</v>
      </c>
    </row>
    <row r="142" spans="1:11" ht="51.75" customHeight="1" hidden="1">
      <c r="A142" s="105" t="s">
        <v>923</v>
      </c>
      <c r="B142" s="499" t="s">
        <v>781</v>
      </c>
      <c r="C142" s="501" t="s">
        <v>28</v>
      </c>
      <c r="D142" s="501" t="s">
        <v>26</v>
      </c>
      <c r="E142" s="623" t="s">
        <v>924</v>
      </c>
      <c r="F142" s="501"/>
      <c r="G142" s="119">
        <f>G143</f>
        <v>0</v>
      </c>
      <c r="H142" s="120"/>
      <c r="I142" s="120"/>
      <c r="J142" s="119"/>
      <c r="K142" s="119">
        <f>K143</f>
        <v>0</v>
      </c>
    </row>
    <row r="143" spans="1:11" ht="38.25" customHeight="1" hidden="1">
      <c r="A143" s="41" t="s">
        <v>300</v>
      </c>
      <c r="B143" s="499" t="s">
        <v>781</v>
      </c>
      <c r="C143" s="501" t="s">
        <v>28</v>
      </c>
      <c r="D143" s="501" t="s">
        <v>26</v>
      </c>
      <c r="E143" s="623" t="s">
        <v>924</v>
      </c>
      <c r="F143" s="501" t="s">
        <v>301</v>
      </c>
      <c r="G143" s="119"/>
      <c r="H143" s="120"/>
      <c r="I143" s="120"/>
      <c r="J143" s="119"/>
      <c r="K143" s="119">
        <v>0</v>
      </c>
    </row>
    <row r="144" spans="1:11" ht="21.75" customHeight="1" hidden="1">
      <c r="A144" s="45" t="s">
        <v>943</v>
      </c>
      <c r="B144" s="497" t="s">
        <v>781</v>
      </c>
      <c r="C144" s="496" t="s">
        <v>28</v>
      </c>
      <c r="D144" s="496" t="s">
        <v>26</v>
      </c>
      <c r="E144" s="473" t="s">
        <v>798</v>
      </c>
      <c r="F144" s="501"/>
      <c r="G144" s="120">
        <f>G145+G147</f>
        <v>0</v>
      </c>
      <c r="H144" s="120"/>
      <c r="I144" s="120"/>
      <c r="J144" s="120"/>
      <c r="K144" s="120">
        <f>K145+K147</f>
        <v>0</v>
      </c>
    </row>
    <row r="145" spans="1:11" ht="91.5" customHeight="1" hidden="1">
      <c r="A145" s="41" t="s">
        <v>1047</v>
      </c>
      <c r="B145" s="499" t="s">
        <v>781</v>
      </c>
      <c r="C145" s="501" t="s">
        <v>28</v>
      </c>
      <c r="D145" s="501" t="s">
        <v>26</v>
      </c>
      <c r="E145" s="505" t="s">
        <v>966</v>
      </c>
      <c r="F145" s="501"/>
      <c r="G145" s="119">
        <f>G146</f>
        <v>0</v>
      </c>
      <c r="H145" s="120"/>
      <c r="I145" s="120"/>
      <c r="J145" s="119"/>
      <c r="K145" s="119">
        <f>K146</f>
        <v>0</v>
      </c>
    </row>
    <row r="146" spans="1:11" ht="33" customHeight="1" hidden="1">
      <c r="A146" s="41" t="s">
        <v>300</v>
      </c>
      <c r="B146" s="499" t="s">
        <v>781</v>
      </c>
      <c r="C146" s="501" t="s">
        <v>28</v>
      </c>
      <c r="D146" s="501" t="s">
        <v>26</v>
      </c>
      <c r="E146" s="505" t="s">
        <v>966</v>
      </c>
      <c r="F146" s="501" t="s">
        <v>301</v>
      </c>
      <c r="G146" s="119"/>
      <c r="H146" s="120"/>
      <c r="I146" s="120"/>
      <c r="J146" s="119"/>
      <c r="K146" s="119"/>
    </row>
    <row r="147" spans="1:11" ht="88.5" customHeight="1" hidden="1">
      <c r="A147" s="41" t="s">
        <v>1047</v>
      </c>
      <c r="B147" s="499" t="s">
        <v>781</v>
      </c>
      <c r="C147" s="501" t="s">
        <v>28</v>
      </c>
      <c r="D147" s="501" t="s">
        <v>26</v>
      </c>
      <c r="E147" s="505" t="s">
        <v>978</v>
      </c>
      <c r="F147" s="501"/>
      <c r="G147" s="119">
        <f>G148</f>
        <v>0</v>
      </c>
      <c r="H147" s="120"/>
      <c r="I147" s="120"/>
      <c r="J147" s="119"/>
      <c r="K147" s="119">
        <f>K148</f>
        <v>0</v>
      </c>
    </row>
    <row r="148" spans="1:11" ht="33.75" customHeight="1" hidden="1">
      <c r="A148" s="41" t="s">
        <v>300</v>
      </c>
      <c r="B148" s="499" t="s">
        <v>781</v>
      </c>
      <c r="C148" s="501" t="s">
        <v>28</v>
      </c>
      <c r="D148" s="501" t="s">
        <v>26</v>
      </c>
      <c r="E148" s="505" t="s">
        <v>978</v>
      </c>
      <c r="F148" s="501">
        <v>240</v>
      </c>
      <c r="G148" s="119"/>
      <c r="H148" s="120"/>
      <c r="I148" s="120"/>
      <c r="J148" s="119"/>
      <c r="K148" s="119"/>
    </row>
    <row r="149" spans="1:11" ht="21" customHeight="1" hidden="1">
      <c r="A149" s="45" t="s">
        <v>943</v>
      </c>
      <c r="B149" s="499" t="s">
        <v>781</v>
      </c>
      <c r="C149" s="501" t="s">
        <v>28</v>
      </c>
      <c r="D149" s="501" t="s">
        <v>26</v>
      </c>
      <c r="E149" s="505"/>
      <c r="F149" s="501"/>
      <c r="G149" s="119">
        <f>G150+G152</f>
        <v>0</v>
      </c>
      <c r="H149" s="120"/>
      <c r="I149" s="120"/>
      <c r="J149" s="119"/>
      <c r="K149" s="119">
        <f>K150+K152</f>
        <v>0</v>
      </c>
    </row>
    <row r="150" spans="1:11" ht="72" customHeight="1" hidden="1">
      <c r="A150" s="105" t="s">
        <v>1045</v>
      </c>
      <c r="B150" s="499" t="s">
        <v>781</v>
      </c>
      <c r="C150" s="501" t="s">
        <v>28</v>
      </c>
      <c r="D150" s="501" t="s">
        <v>26</v>
      </c>
      <c r="E150" s="623" t="s">
        <v>1044</v>
      </c>
      <c r="F150" s="501"/>
      <c r="G150" s="119">
        <f>G151</f>
        <v>0</v>
      </c>
      <c r="H150" s="120"/>
      <c r="I150" s="120"/>
      <c r="J150" s="119"/>
      <c r="K150" s="119">
        <f>K151</f>
        <v>0</v>
      </c>
    </row>
    <row r="151" spans="1:11" ht="33.75" customHeight="1" hidden="1">
      <c r="A151" s="41" t="s">
        <v>300</v>
      </c>
      <c r="B151" s="499" t="s">
        <v>781</v>
      </c>
      <c r="C151" s="501" t="s">
        <v>28</v>
      </c>
      <c r="D151" s="501" t="s">
        <v>26</v>
      </c>
      <c r="E151" s="623" t="s">
        <v>1044</v>
      </c>
      <c r="F151" s="501">
        <v>240</v>
      </c>
      <c r="G151" s="119"/>
      <c r="H151" s="120"/>
      <c r="I151" s="120"/>
      <c r="J151" s="119"/>
      <c r="K151" s="119"/>
    </row>
    <row r="152" spans="1:11" ht="72" customHeight="1" hidden="1">
      <c r="A152" s="105" t="s">
        <v>1045</v>
      </c>
      <c r="B152" s="708" t="s">
        <v>781</v>
      </c>
      <c r="C152" s="623" t="s">
        <v>28</v>
      </c>
      <c r="D152" s="623" t="s">
        <v>26</v>
      </c>
      <c r="E152" s="623" t="s">
        <v>1049</v>
      </c>
      <c r="F152" s="623"/>
      <c r="G152" s="689">
        <f>G153</f>
        <v>0</v>
      </c>
      <c r="H152" s="120"/>
      <c r="I152" s="120"/>
      <c r="J152" s="119"/>
      <c r="K152" s="689">
        <f>K153</f>
        <v>0</v>
      </c>
    </row>
    <row r="153" spans="1:11" ht="39" customHeight="1" hidden="1">
      <c r="A153" s="41" t="s">
        <v>300</v>
      </c>
      <c r="B153" s="708" t="s">
        <v>781</v>
      </c>
      <c r="C153" s="623" t="s">
        <v>28</v>
      </c>
      <c r="D153" s="623" t="s">
        <v>26</v>
      </c>
      <c r="E153" s="623" t="s">
        <v>1049</v>
      </c>
      <c r="F153" s="623" t="s">
        <v>301</v>
      </c>
      <c r="G153" s="689"/>
      <c r="H153" s="120"/>
      <c r="I153" s="120"/>
      <c r="J153" s="119"/>
      <c r="K153" s="689"/>
    </row>
    <row r="154" spans="1:11" ht="21" customHeight="1">
      <c r="A154" s="45" t="s">
        <v>36</v>
      </c>
      <c r="B154" s="494" t="s">
        <v>781</v>
      </c>
      <c r="C154" s="496" t="s">
        <v>28</v>
      </c>
      <c r="D154" s="496" t="s">
        <v>61</v>
      </c>
      <c r="E154" s="473"/>
      <c r="F154" s="496"/>
      <c r="G154" s="120">
        <f>G155+G160</f>
        <v>4442500</v>
      </c>
      <c r="H154" s="120" t="e">
        <f>H155+H159</f>
        <v>#REF!</v>
      </c>
      <c r="I154" s="120" t="e">
        <f>I155+I159</f>
        <v>#REF!</v>
      </c>
      <c r="J154" s="120"/>
      <c r="K154" s="120">
        <f>K155+K160</f>
        <v>4442500</v>
      </c>
    </row>
    <row r="155" spans="1:11" s="128" customFormat="1" ht="52.5" customHeight="1">
      <c r="A155" s="108" t="s">
        <v>944</v>
      </c>
      <c r="B155" s="494" t="s">
        <v>781</v>
      </c>
      <c r="C155" s="496" t="s">
        <v>28</v>
      </c>
      <c r="D155" s="496" t="s">
        <v>61</v>
      </c>
      <c r="E155" s="510" t="s">
        <v>801</v>
      </c>
      <c r="F155" s="506"/>
      <c r="G155" s="149">
        <f>G156</f>
        <v>13500</v>
      </c>
      <c r="H155" s="149" t="e">
        <f>H156</f>
        <v>#REF!</v>
      </c>
      <c r="I155" s="149" t="e">
        <f>I156</f>
        <v>#REF!</v>
      </c>
      <c r="J155" s="149"/>
      <c r="K155" s="149">
        <f>K156</f>
        <v>13500</v>
      </c>
    </row>
    <row r="156" spans="1:11" s="128" customFormat="1" ht="16.5">
      <c r="A156" s="105" t="s">
        <v>510</v>
      </c>
      <c r="B156" s="514" t="s">
        <v>781</v>
      </c>
      <c r="C156" s="501" t="s">
        <v>28</v>
      </c>
      <c r="D156" s="501" t="s">
        <v>61</v>
      </c>
      <c r="E156" s="511" t="s">
        <v>802</v>
      </c>
      <c r="F156" s="506"/>
      <c r="G156" s="228">
        <f>G157</f>
        <v>13500</v>
      </c>
      <c r="H156" s="228" t="e">
        <f>H157+#REF!</f>
        <v>#REF!</v>
      </c>
      <c r="I156" s="228" t="e">
        <f>I157+#REF!</f>
        <v>#REF!</v>
      </c>
      <c r="J156" s="228"/>
      <c r="K156" s="228">
        <f>K157</f>
        <v>13500</v>
      </c>
    </row>
    <row r="157" spans="1:11" s="128" customFormat="1" ht="34.5" customHeight="1">
      <c r="A157" s="67" t="s">
        <v>465</v>
      </c>
      <c r="B157" s="514" t="s">
        <v>781</v>
      </c>
      <c r="C157" s="501" t="s">
        <v>28</v>
      </c>
      <c r="D157" s="501" t="s">
        <v>61</v>
      </c>
      <c r="E157" s="511" t="s">
        <v>803</v>
      </c>
      <c r="F157" s="506"/>
      <c r="G157" s="228">
        <f>G158</f>
        <v>13500</v>
      </c>
      <c r="H157" s="228">
        <f>H158</f>
        <v>90000</v>
      </c>
      <c r="I157" s="228">
        <f>I158</f>
        <v>90000</v>
      </c>
      <c r="J157" s="228"/>
      <c r="K157" s="228">
        <f>K158</f>
        <v>13500</v>
      </c>
    </row>
    <row r="158" spans="1:11" s="128" customFormat="1" ht="35.25" customHeight="1">
      <c r="A158" s="105" t="s">
        <v>300</v>
      </c>
      <c r="B158" s="514" t="s">
        <v>781</v>
      </c>
      <c r="C158" s="501" t="s">
        <v>28</v>
      </c>
      <c r="D158" s="501" t="s">
        <v>61</v>
      </c>
      <c r="E158" s="511" t="s">
        <v>803</v>
      </c>
      <c r="F158" s="506">
        <v>240</v>
      </c>
      <c r="G158" s="228">
        <v>13500</v>
      </c>
      <c r="H158" s="228">
        <v>90000</v>
      </c>
      <c r="I158" s="228">
        <v>90000</v>
      </c>
      <c r="J158" s="228"/>
      <c r="K158" s="228">
        <v>13500</v>
      </c>
    </row>
    <row r="159" spans="1:11" s="128" customFormat="1" ht="21" customHeight="1">
      <c r="A159" s="108" t="s">
        <v>36</v>
      </c>
      <c r="B159" s="494" t="s">
        <v>781</v>
      </c>
      <c r="C159" s="496" t="s">
        <v>28</v>
      </c>
      <c r="D159" s="496" t="s">
        <v>61</v>
      </c>
      <c r="E159" s="498"/>
      <c r="F159" s="513"/>
      <c r="G159" s="149">
        <f>G160</f>
        <v>4429000</v>
      </c>
      <c r="H159" s="149">
        <f>H160</f>
        <v>70000</v>
      </c>
      <c r="I159" s="149">
        <f>I160</f>
        <v>70000</v>
      </c>
      <c r="J159" s="149"/>
      <c r="K159" s="149">
        <f>K160</f>
        <v>4429000</v>
      </c>
    </row>
    <row r="160" spans="1:11" s="128" customFormat="1" ht="63" customHeight="1">
      <c r="A160" s="108" t="s">
        <v>784</v>
      </c>
      <c r="B160" s="494" t="s">
        <v>781</v>
      </c>
      <c r="C160" s="496" t="s">
        <v>28</v>
      </c>
      <c r="D160" s="496" t="s">
        <v>61</v>
      </c>
      <c r="E160" s="473" t="s">
        <v>434</v>
      </c>
      <c r="F160" s="513"/>
      <c r="G160" s="149">
        <f>G161</f>
        <v>4429000</v>
      </c>
      <c r="H160" s="228">
        <f>H161+H163</f>
        <v>70000</v>
      </c>
      <c r="I160" s="228">
        <f>I161+I163</f>
        <v>70000</v>
      </c>
      <c r="J160" s="149"/>
      <c r="K160" s="149">
        <f>K161</f>
        <v>4429000</v>
      </c>
    </row>
    <row r="161" spans="1:11" s="128" customFormat="1" ht="19.5" customHeight="1">
      <c r="A161" s="105" t="s">
        <v>118</v>
      </c>
      <c r="B161" s="514" t="s">
        <v>781</v>
      </c>
      <c r="C161" s="501" t="s">
        <v>28</v>
      </c>
      <c r="D161" s="501" t="s">
        <v>61</v>
      </c>
      <c r="E161" s="505" t="s">
        <v>449</v>
      </c>
      <c r="F161" s="506"/>
      <c r="G161" s="228">
        <f>G162</f>
        <v>4429000</v>
      </c>
      <c r="H161" s="228">
        <f>H162</f>
        <v>50000</v>
      </c>
      <c r="I161" s="228">
        <f>I162</f>
        <v>50000</v>
      </c>
      <c r="J161" s="228"/>
      <c r="K161" s="228">
        <f>K162</f>
        <v>4429000</v>
      </c>
    </row>
    <row r="162" spans="1:11" s="128" customFormat="1" ht="36" customHeight="1">
      <c r="A162" s="105" t="s">
        <v>898</v>
      </c>
      <c r="B162" s="514" t="s">
        <v>781</v>
      </c>
      <c r="C162" s="501" t="s">
        <v>28</v>
      </c>
      <c r="D162" s="501" t="s">
        <v>61</v>
      </c>
      <c r="E162" s="505" t="s">
        <v>785</v>
      </c>
      <c r="F162" s="506"/>
      <c r="G162" s="228">
        <f>G163+G164+G165</f>
        <v>4429000</v>
      </c>
      <c r="H162" s="228">
        <v>50000</v>
      </c>
      <c r="I162" s="228">
        <v>50000</v>
      </c>
      <c r="J162" s="228"/>
      <c r="K162" s="228">
        <f>K163+K164+K165</f>
        <v>4429000</v>
      </c>
    </row>
    <row r="163" spans="1:11" s="128" customFormat="1" ht="33.75" customHeight="1">
      <c r="A163" s="105" t="s">
        <v>297</v>
      </c>
      <c r="B163" s="514" t="s">
        <v>781</v>
      </c>
      <c r="C163" s="501" t="s">
        <v>28</v>
      </c>
      <c r="D163" s="501" t="s">
        <v>61</v>
      </c>
      <c r="E163" s="505" t="s">
        <v>785</v>
      </c>
      <c r="F163" s="506">
        <v>120</v>
      </c>
      <c r="G163" s="228">
        <v>4178000</v>
      </c>
      <c r="H163" s="228">
        <f>H164</f>
        <v>20000</v>
      </c>
      <c r="I163" s="228">
        <f>I164</f>
        <v>20000</v>
      </c>
      <c r="J163" s="228"/>
      <c r="K163" s="228">
        <v>4178000</v>
      </c>
    </row>
    <row r="164" spans="1:11" s="128" customFormat="1" ht="33" customHeight="1">
      <c r="A164" s="67" t="s">
        <v>300</v>
      </c>
      <c r="B164" s="514" t="s">
        <v>781</v>
      </c>
      <c r="C164" s="501" t="s">
        <v>28</v>
      </c>
      <c r="D164" s="501" t="s">
        <v>61</v>
      </c>
      <c r="E164" s="505" t="s">
        <v>785</v>
      </c>
      <c r="F164" s="506">
        <v>240</v>
      </c>
      <c r="G164" s="228">
        <v>250000</v>
      </c>
      <c r="H164" s="228">
        <v>20000</v>
      </c>
      <c r="I164" s="228">
        <v>20000</v>
      </c>
      <c r="J164" s="228"/>
      <c r="K164" s="228">
        <v>250000</v>
      </c>
    </row>
    <row r="165" spans="1:11" s="128" customFormat="1" ht="20.25" customHeight="1">
      <c r="A165" s="67" t="s">
        <v>302</v>
      </c>
      <c r="B165" s="514" t="s">
        <v>781</v>
      </c>
      <c r="C165" s="501" t="s">
        <v>28</v>
      </c>
      <c r="D165" s="501" t="s">
        <v>61</v>
      </c>
      <c r="E165" s="505" t="s">
        <v>785</v>
      </c>
      <c r="F165" s="506">
        <v>850</v>
      </c>
      <c r="G165" s="228">
        <v>1000</v>
      </c>
      <c r="H165" s="228"/>
      <c r="I165" s="228"/>
      <c r="J165" s="228"/>
      <c r="K165" s="228">
        <v>1000</v>
      </c>
    </row>
    <row r="166" spans="1:11" s="1" customFormat="1" ht="21" customHeight="1">
      <c r="A166" s="69" t="s">
        <v>121</v>
      </c>
      <c r="B166" s="520" t="s">
        <v>781</v>
      </c>
      <c r="C166" s="473" t="s">
        <v>29</v>
      </c>
      <c r="D166" s="473"/>
      <c r="E166" s="473"/>
      <c r="F166" s="473"/>
      <c r="G166" s="123">
        <f>G172</f>
        <v>12695512</v>
      </c>
      <c r="H166" s="651">
        <f>H172</f>
        <v>30000</v>
      </c>
      <c r="I166" s="651">
        <f>I172</f>
        <v>30000</v>
      </c>
      <c r="J166" s="651"/>
      <c r="K166" s="123">
        <f>K172</f>
        <v>12182712</v>
      </c>
    </row>
    <row r="167" spans="1:11" s="1" customFormat="1" ht="17.25" customHeight="1" hidden="1">
      <c r="A167" s="238" t="s">
        <v>122</v>
      </c>
      <c r="B167" s="520" t="s">
        <v>781</v>
      </c>
      <c r="C167" s="473" t="s">
        <v>29</v>
      </c>
      <c r="D167" s="746" t="s">
        <v>25</v>
      </c>
      <c r="E167" s="750"/>
      <c r="F167" s="746"/>
      <c r="G167" s="123">
        <f>G168</f>
        <v>0</v>
      </c>
      <c r="H167" s="123"/>
      <c r="I167" s="123"/>
      <c r="J167" s="123"/>
      <c r="K167" s="123">
        <f>K168</f>
        <v>0</v>
      </c>
    </row>
    <row r="168" spans="1:11" s="1" customFormat="1" ht="13.5" customHeight="1" hidden="1">
      <c r="A168" s="310" t="s">
        <v>979</v>
      </c>
      <c r="B168" s="520" t="s">
        <v>781</v>
      </c>
      <c r="C168" s="473" t="s">
        <v>29</v>
      </c>
      <c r="D168" s="746" t="s">
        <v>25</v>
      </c>
      <c r="E168" s="751" t="s">
        <v>995</v>
      </c>
      <c r="F168" s="746"/>
      <c r="G168" s="123">
        <f>G169</f>
        <v>0</v>
      </c>
      <c r="H168" s="123"/>
      <c r="I168" s="123"/>
      <c r="J168" s="123"/>
      <c r="K168" s="123">
        <f>K169</f>
        <v>0</v>
      </c>
    </row>
    <row r="169" spans="1:11" s="1" customFormat="1" ht="15.75" customHeight="1" hidden="1">
      <c r="A169" s="749" t="s">
        <v>985</v>
      </c>
      <c r="B169" s="520" t="s">
        <v>781</v>
      </c>
      <c r="C169" s="473" t="s">
        <v>29</v>
      </c>
      <c r="D169" s="746" t="s">
        <v>25</v>
      </c>
      <c r="E169" s="751" t="s">
        <v>997</v>
      </c>
      <c r="F169" s="746"/>
      <c r="G169" s="123">
        <f>G170</f>
        <v>0</v>
      </c>
      <c r="H169" s="123"/>
      <c r="I169" s="123"/>
      <c r="J169" s="123"/>
      <c r="K169" s="123">
        <f>K170</f>
        <v>0</v>
      </c>
    </row>
    <row r="170" spans="1:11" s="1" customFormat="1" ht="18" customHeight="1" hidden="1">
      <c r="A170" s="632" t="s">
        <v>984</v>
      </c>
      <c r="B170" s="736" t="s">
        <v>781</v>
      </c>
      <c r="C170" s="624" t="s">
        <v>29</v>
      </c>
      <c r="D170" s="624" t="s">
        <v>25</v>
      </c>
      <c r="E170" s="766" t="s">
        <v>998</v>
      </c>
      <c r="F170" s="624"/>
      <c r="G170" s="625">
        <f>G171</f>
        <v>0</v>
      </c>
      <c r="H170" s="625"/>
      <c r="I170" s="625"/>
      <c r="J170" s="625"/>
      <c r="K170" s="625">
        <f>K171</f>
        <v>0</v>
      </c>
    </row>
    <row r="171" spans="1:11" s="1" customFormat="1" ht="24" customHeight="1" hidden="1">
      <c r="A171" s="105" t="s">
        <v>983</v>
      </c>
      <c r="B171" s="736" t="s">
        <v>781</v>
      </c>
      <c r="C171" s="624" t="s">
        <v>29</v>
      </c>
      <c r="D171" s="624" t="s">
        <v>25</v>
      </c>
      <c r="E171" s="766" t="s">
        <v>998</v>
      </c>
      <c r="F171" s="624" t="s">
        <v>980</v>
      </c>
      <c r="G171" s="625"/>
      <c r="H171" s="625"/>
      <c r="I171" s="625"/>
      <c r="J171" s="625"/>
      <c r="K171" s="625"/>
    </row>
    <row r="172" spans="1:11" ht="21" customHeight="1">
      <c r="A172" s="482" t="s">
        <v>54</v>
      </c>
      <c r="B172" s="520" t="s">
        <v>781</v>
      </c>
      <c r="C172" s="521" t="s">
        <v>29</v>
      </c>
      <c r="D172" s="521" t="s">
        <v>34</v>
      </c>
      <c r="E172" s="522"/>
      <c r="F172" s="505"/>
      <c r="G172" s="123">
        <f>G174+G178+G191</f>
        <v>12695512</v>
      </c>
      <c r="H172" s="123">
        <f aca="true" t="shared" si="14" ref="H172:I175">H173</f>
        <v>30000</v>
      </c>
      <c r="I172" s="123">
        <f t="shared" si="14"/>
        <v>30000</v>
      </c>
      <c r="J172" s="123"/>
      <c r="K172" s="123">
        <f>K174+K178+K191</f>
        <v>12182712</v>
      </c>
    </row>
    <row r="173" spans="1:11" s="128" customFormat="1" ht="21.75" customHeight="1" hidden="1">
      <c r="A173" s="478" t="s">
        <v>123</v>
      </c>
      <c r="B173" s="523" t="s">
        <v>781</v>
      </c>
      <c r="C173" s="524" t="s">
        <v>29</v>
      </c>
      <c r="D173" s="524" t="s">
        <v>34</v>
      </c>
      <c r="E173" s="525" t="s">
        <v>456</v>
      </c>
      <c r="F173" s="526"/>
      <c r="G173" s="479"/>
      <c r="H173" s="149">
        <f t="shared" si="14"/>
        <v>30000</v>
      </c>
      <c r="I173" s="149">
        <f t="shared" si="14"/>
        <v>30000</v>
      </c>
      <c r="J173" s="479"/>
      <c r="K173" s="479"/>
    </row>
    <row r="174" spans="1:11" s="128" customFormat="1" ht="51.75" customHeight="1">
      <c r="A174" s="108" t="s">
        <v>968</v>
      </c>
      <c r="B174" s="640" t="s">
        <v>781</v>
      </c>
      <c r="C174" s="646" t="s">
        <v>29</v>
      </c>
      <c r="D174" s="646" t="s">
        <v>34</v>
      </c>
      <c r="E174" s="647" t="s">
        <v>816</v>
      </c>
      <c r="F174" s="529"/>
      <c r="G174" s="149">
        <f>G175</f>
        <v>550000</v>
      </c>
      <c r="H174" s="149">
        <f t="shared" si="14"/>
        <v>30000</v>
      </c>
      <c r="I174" s="149">
        <f t="shared" si="14"/>
        <v>30000</v>
      </c>
      <c r="J174" s="149"/>
      <c r="K174" s="149">
        <f>K175</f>
        <v>550000</v>
      </c>
    </row>
    <row r="175" spans="1:11" s="128" customFormat="1" ht="33">
      <c r="A175" s="102" t="s">
        <v>545</v>
      </c>
      <c r="B175" s="736" t="s">
        <v>781</v>
      </c>
      <c r="C175" s="543" t="s">
        <v>29</v>
      </c>
      <c r="D175" s="543" t="s">
        <v>34</v>
      </c>
      <c r="E175" s="732" t="s">
        <v>981</v>
      </c>
      <c r="F175" s="528"/>
      <c r="G175" s="228">
        <f>G176</f>
        <v>550000</v>
      </c>
      <c r="H175" s="228">
        <f t="shared" si="14"/>
        <v>30000</v>
      </c>
      <c r="I175" s="228">
        <f t="shared" si="14"/>
        <v>30000</v>
      </c>
      <c r="J175" s="228"/>
      <c r="K175" s="228">
        <f>K176</f>
        <v>550000</v>
      </c>
    </row>
    <row r="176" spans="1:11" s="128" customFormat="1" ht="35.25" customHeight="1">
      <c r="A176" s="102" t="s">
        <v>408</v>
      </c>
      <c r="B176" s="736" t="s">
        <v>781</v>
      </c>
      <c r="C176" s="543" t="s">
        <v>29</v>
      </c>
      <c r="D176" s="543" t="s">
        <v>34</v>
      </c>
      <c r="E176" s="732" t="s">
        <v>970</v>
      </c>
      <c r="F176" s="528"/>
      <c r="G176" s="228">
        <f>G177</f>
        <v>550000</v>
      </c>
      <c r="H176" s="228">
        <v>30000</v>
      </c>
      <c r="I176" s="228">
        <v>30000</v>
      </c>
      <c r="J176" s="228"/>
      <c r="K176" s="228">
        <f>K177</f>
        <v>550000</v>
      </c>
    </row>
    <row r="177" spans="1:11" s="128" customFormat="1" ht="31.5" customHeight="1">
      <c r="A177" s="737" t="s">
        <v>300</v>
      </c>
      <c r="B177" s="736" t="s">
        <v>781</v>
      </c>
      <c r="C177" s="543" t="s">
        <v>29</v>
      </c>
      <c r="D177" s="543" t="s">
        <v>34</v>
      </c>
      <c r="E177" s="732" t="s">
        <v>970</v>
      </c>
      <c r="F177" s="528">
        <v>240</v>
      </c>
      <c r="G177" s="228">
        <v>550000</v>
      </c>
      <c r="H177" s="228"/>
      <c r="I177" s="228"/>
      <c r="J177" s="228"/>
      <c r="K177" s="228">
        <v>550000</v>
      </c>
    </row>
    <row r="178" spans="1:11" s="128" customFormat="1" ht="51.75" customHeight="1">
      <c r="A178" s="482" t="s">
        <v>942</v>
      </c>
      <c r="B178" s="520" t="s">
        <v>781</v>
      </c>
      <c r="C178" s="521" t="s">
        <v>29</v>
      </c>
      <c r="D178" s="521" t="s">
        <v>34</v>
      </c>
      <c r="E178" s="510" t="s">
        <v>793</v>
      </c>
      <c r="F178" s="529"/>
      <c r="G178" s="123">
        <f>G179+G187</f>
        <v>110000</v>
      </c>
      <c r="H178" s="228"/>
      <c r="I178" s="228"/>
      <c r="J178" s="149"/>
      <c r="K178" s="123">
        <f>K179+K187</f>
        <v>110000</v>
      </c>
    </row>
    <row r="179" spans="1:11" s="128" customFormat="1" ht="35.25" customHeight="1">
      <c r="A179" s="482" t="s">
        <v>318</v>
      </c>
      <c r="B179" s="520" t="s">
        <v>781</v>
      </c>
      <c r="C179" s="521" t="s">
        <v>29</v>
      </c>
      <c r="D179" s="521" t="s">
        <v>34</v>
      </c>
      <c r="E179" s="510" t="s">
        <v>805</v>
      </c>
      <c r="F179" s="529"/>
      <c r="G179" s="149">
        <f>G180</f>
        <v>100000</v>
      </c>
      <c r="H179" s="228"/>
      <c r="I179" s="228"/>
      <c r="J179" s="149"/>
      <c r="K179" s="149">
        <f>K180</f>
        <v>100000</v>
      </c>
    </row>
    <row r="180" spans="1:11" s="128" customFormat="1" ht="20.25" customHeight="1">
      <c r="A180" s="239" t="s">
        <v>686</v>
      </c>
      <c r="B180" s="515" t="s">
        <v>781</v>
      </c>
      <c r="C180" s="527" t="s">
        <v>29</v>
      </c>
      <c r="D180" s="527" t="s">
        <v>34</v>
      </c>
      <c r="E180" s="511" t="s">
        <v>806</v>
      </c>
      <c r="F180" s="528"/>
      <c r="G180" s="228">
        <f>G181</f>
        <v>100000</v>
      </c>
      <c r="H180" s="228"/>
      <c r="I180" s="228"/>
      <c r="J180" s="228"/>
      <c r="K180" s="228">
        <f>K181</f>
        <v>100000</v>
      </c>
    </row>
    <row r="181" spans="1:11" s="128" customFormat="1" ht="34.5" customHeight="1">
      <c r="A181" s="239" t="s">
        <v>319</v>
      </c>
      <c r="B181" s="515" t="s">
        <v>781</v>
      </c>
      <c r="C181" s="527" t="s">
        <v>29</v>
      </c>
      <c r="D181" s="527" t="s">
        <v>34</v>
      </c>
      <c r="E181" s="511" t="s">
        <v>807</v>
      </c>
      <c r="F181" s="528"/>
      <c r="G181" s="228">
        <f>G182</f>
        <v>100000</v>
      </c>
      <c r="H181" s="228"/>
      <c r="I181" s="228"/>
      <c r="J181" s="228"/>
      <c r="K181" s="228">
        <f>K182</f>
        <v>100000</v>
      </c>
    </row>
    <row r="182" spans="1:11" s="128" customFormat="1" ht="35.25" customHeight="1">
      <c r="A182" s="239" t="s">
        <v>300</v>
      </c>
      <c r="B182" s="515" t="s">
        <v>781</v>
      </c>
      <c r="C182" s="527" t="s">
        <v>29</v>
      </c>
      <c r="D182" s="527" t="s">
        <v>34</v>
      </c>
      <c r="E182" s="511" t="s">
        <v>807</v>
      </c>
      <c r="F182" s="528">
        <v>240</v>
      </c>
      <c r="G182" s="228">
        <v>100000</v>
      </c>
      <c r="H182" s="228"/>
      <c r="I182" s="228"/>
      <c r="J182" s="228"/>
      <c r="K182" s="228">
        <v>100000</v>
      </c>
    </row>
    <row r="183" spans="1:11" s="128" customFormat="1" ht="50.25" customHeight="1" hidden="1">
      <c r="A183" s="482" t="s">
        <v>409</v>
      </c>
      <c r="B183" s="520" t="s">
        <v>781</v>
      </c>
      <c r="C183" s="521" t="s">
        <v>29</v>
      </c>
      <c r="D183" s="521" t="s">
        <v>34</v>
      </c>
      <c r="E183" s="510" t="s">
        <v>434</v>
      </c>
      <c r="F183" s="528"/>
      <c r="G183" s="228">
        <v>0</v>
      </c>
      <c r="H183" s="228"/>
      <c r="I183" s="228"/>
      <c r="J183" s="228"/>
      <c r="K183" s="228">
        <f>K184</f>
        <v>0</v>
      </c>
    </row>
    <row r="184" spans="1:11" s="128" customFormat="1" ht="18" customHeight="1" hidden="1">
      <c r="A184" s="239" t="s">
        <v>118</v>
      </c>
      <c r="B184" s="515" t="s">
        <v>781</v>
      </c>
      <c r="C184" s="527" t="s">
        <v>29</v>
      </c>
      <c r="D184" s="527" t="s">
        <v>34</v>
      </c>
      <c r="E184" s="511" t="s">
        <v>449</v>
      </c>
      <c r="F184" s="528"/>
      <c r="G184" s="228">
        <v>0</v>
      </c>
      <c r="H184" s="228"/>
      <c r="I184" s="228"/>
      <c r="J184" s="228"/>
      <c r="K184" s="228">
        <f>K185</f>
        <v>0</v>
      </c>
    </row>
    <row r="185" spans="1:11" s="128" customFormat="1" ht="18" customHeight="1" hidden="1">
      <c r="A185" s="239" t="s">
        <v>319</v>
      </c>
      <c r="B185" s="515" t="s">
        <v>781</v>
      </c>
      <c r="C185" s="527" t="s">
        <v>29</v>
      </c>
      <c r="D185" s="527" t="s">
        <v>34</v>
      </c>
      <c r="E185" s="511" t="s">
        <v>875</v>
      </c>
      <c r="F185" s="528"/>
      <c r="G185" s="228">
        <v>0</v>
      </c>
      <c r="H185" s="228"/>
      <c r="I185" s="228"/>
      <c r="J185" s="228"/>
      <c r="K185" s="228">
        <f>K186</f>
        <v>0</v>
      </c>
    </row>
    <row r="186" spans="1:11" s="128" customFormat="1" ht="27" customHeight="1" hidden="1">
      <c r="A186" s="239" t="s">
        <v>300</v>
      </c>
      <c r="B186" s="515" t="s">
        <v>781</v>
      </c>
      <c r="C186" s="527" t="s">
        <v>29</v>
      </c>
      <c r="D186" s="527" t="s">
        <v>34</v>
      </c>
      <c r="E186" s="511" t="s">
        <v>875</v>
      </c>
      <c r="F186" s="528">
        <v>240</v>
      </c>
      <c r="G186" s="228">
        <v>0</v>
      </c>
      <c r="H186" s="228"/>
      <c r="I186" s="228"/>
      <c r="J186" s="228"/>
      <c r="K186" s="228"/>
    </row>
    <row r="187" spans="1:11" s="128" customFormat="1" ht="49.5" customHeight="1">
      <c r="A187" s="482" t="s">
        <v>808</v>
      </c>
      <c r="B187" s="520" t="s">
        <v>781</v>
      </c>
      <c r="C187" s="521" t="s">
        <v>29</v>
      </c>
      <c r="D187" s="521" t="s">
        <v>34</v>
      </c>
      <c r="E187" s="510" t="s">
        <v>809</v>
      </c>
      <c r="F187" s="529"/>
      <c r="G187" s="149">
        <f>G188</f>
        <v>10000</v>
      </c>
      <c r="H187" s="228"/>
      <c r="I187" s="228"/>
      <c r="J187" s="149"/>
      <c r="K187" s="149">
        <f>K188</f>
        <v>10000</v>
      </c>
    </row>
    <row r="188" spans="1:11" s="128" customFormat="1" ht="22.5" customHeight="1">
      <c r="A188" s="239" t="s">
        <v>786</v>
      </c>
      <c r="B188" s="515" t="s">
        <v>781</v>
      </c>
      <c r="C188" s="527" t="s">
        <v>29</v>
      </c>
      <c r="D188" s="527" t="s">
        <v>34</v>
      </c>
      <c r="E188" s="511" t="s">
        <v>810</v>
      </c>
      <c r="F188" s="528"/>
      <c r="G188" s="228">
        <f>G189</f>
        <v>10000</v>
      </c>
      <c r="H188" s="228"/>
      <c r="I188" s="228"/>
      <c r="J188" s="228"/>
      <c r="K188" s="228">
        <f>K189</f>
        <v>10000</v>
      </c>
    </row>
    <row r="189" spans="1:11" s="128" customFormat="1" ht="35.25" customHeight="1">
      <c r="A189" s="239" t="s">
        <v>350</v>
      </c>
      <c r="B189" s="515" t="s">
        <v>781</v>
      </c>
      <c r="C189" s="527" t="s">
        <v>29</v>
      </c>
      <c r="D189" s="527" t="s">
        <v>34</v>
      </c>
      <c r="E189" s="511" t="s">
        <v>811</v>
      </c>
      <c r="F189" s="528"/>
      <c r="G189" s="228">
        <f>G190</f>
        <v>10000</v>
      </c>
      <c r="H189" s="228"/>
      <c r="I189" s="228"/>
      <c r="J189" s="228"/>
      <c r="K189" s="228">
        <f>K190</f>
        <v>10000</v>
      </c>
    </row>
    <row r="190" spans="1:11" s="128" customFormat="1" ht="36.75" customHeight="1">
      <c r="A190" s="239" t="s">
        <v>300</v>
      </c>
      <c r="B190" s="515" t="s">
        <v>781</v>
      </c>
      <c r="C190" s="527" t="s">
        <v>29</v>
      </c>
      <c r="D190" s="527" t="s">
        <v>34</v>
      </c>
      <c r="E190" s="511" t="s">
        <v>811</v>
      </c>
      <c r="F190" s="528">
        <v>240</v>
      </c>
      <c r="G190" s="228">
        <v>10000</v>
      </c>
      <c r="H190" s="228"/>
      <c r="I190" s="228"/>
      <c r="J190" s="228"/>
      <c r="K190" s="228">
        <v>10000</v>
      </c>
    </row>
    <row r="191" spans="1:11" s="128" customFormat="1" ht="22.5" customHeight="1">
      <c r="A191" s="659" t="s">
        <v>1008</v>
      </c>
      <c r="B191" s="640" t="s">
        <v>781</v>
      </c>
      <c r="C191" s="646" t="s">
        <v>29</v>
      </c>
      <c r="D191" s="646" t="s">
        <v>34</v>
      </c>
      <c r="E191" s="647" t="s">
        <v>793</v>
      </c>
      <c r="F191" s="641"/>
      <c r="G191" s="123">
        <f>G192</f>
        <v>12035512</v>
      </c>
      <c r="H191" s="123"/>
      <c r="I191" s="123"/>
      <c r="J191" s="123"/>
      <c r="K191" s="123">
        <f>K192</f>
        <v>11522712</v>
      </c>
    </row>
    <row r="192" spans="1:11" s="128" customFormat="1" ht="36" customHeight="1">
      <c r="A192" s="482" t="s">
        <v>1007</v>
      </c>
      <c r="B192" s="520" t="s">
        <v>781</v>
      </c>
      <c r="C192" s="521" t="s">
        <v>29</v>
      </c>
      <c r="D192" s="521" t="s">
        <v>34</v>
      </c>
      <c r="E192" s="510" t="s">
        <v>804</v>
      </c>
      <c r="F192" s="529"/>
      <c r="G192" s="149">
        <f>G193</f>
        <v>12035512</v>
      </c>
      <c r="H192" s="228"/>
      <c r="I192" s="228"/>
      <c r="J192" s="149"/>
      <c r="K192" s="149">
        <f>K193</f>
        <v>11522712</v>
      </c>
    </row>
    <row r="193" spans="1:11" s="128" customFormat="1" ht="38.25" customHeight="1">
      <c r="A193" s="737" t="s">
        <v>899</v>
      </c>
      <c r="B193" s="640" t="s">
        <v>781</v>
      </c>
      <c r="C193" s="646" t="s">
        <v>29</v>
      </c>
      <c r="D193" s="646" t="s">
        <v>34</v>
      </c>
      <c r="E193" s="647" t="s">
        <v>826</v>
      </c>
      <c r="F193" s="758"/>
      <c r="G193" s="759">
        <f>G195+G197+G199</f>
        <v>12035512</v>
      </c>
      <c r="H193" s="625"/>
      <c r="I193" s="625"/>
      <c r="J193" s="759"/>
      <c r="K193" s="760">
        <f>K195+K197+K199</f>
        <v>11522712</v>
      </c>
    </row>
    <row r="194" spans="1:11" s="128" customFormat="1" ht="32.25" customHeight="1">
      <c r="A194" s="484" t="s">
        <v>817</v>
      </c>
      <c r="B194" s="530" t="s">
        <v>781</v>
      </c>
      <c r="C194" s="531" t="s">
        <v>29</v>
      </c>
      <c r="D194" s="531" t="s">
        <v>34</v>
      </c>
      <c r="E194" s="532" t="s">
        <v>827</v>
      </c>
      <c r="F194" s="533"/>
      <c r="G194" s="734">
        <f>G195</f>
        <v>4850000</v>
      </c>
      <c r="H194" s="149"/>
      <c r="I194" s="149"/>
      <c r="J194" s="734"/>
      <c r="K194" s="734">
        <f>K195</f>
        <v>4850000</v>
      </c>
    </row>
    <row r="195" spans="1:11" s="128" customFormat="1" ht="37.5" customHeight="1">
      <c r="A195" s="239" t="s">
        <v>300</v>
      </c>
      <c r="B195" s="515" t="s">
        <v>781</v>
      </c>
      <c r="C195" s="527" t="s">
        <v>29</v>
      </c>
      <c r="D195" s="527" t="s">
        <v>34</v>
      </c>
      <c r="E195" s="511" t="s">
        <v>827</v>
      </c>
      <c r="F195" s="528">
        <v>240</v>
      </c>
      <c r="G195" s="228">
        <v>4850000</v>
      </c>
      <c r="H195" s="228"/>
      <c r="I195" s="228"/>
      <c r="J195" s="228"/>
      <c r="K195" s="228">
        <v>4850000</v>
      </c>
    </row>
    <row r="196" spans="1:11" s="128" customFormat="1" ht="37.5" customHeight="1">
      <c r="A196" s="484" t="s">
        <v>818</v>
      </c>
      <c r="B196" s="520" t="s">
        <v>781</v>
      </c>
      <c r="C196" s="521" t="s">
        <v>29</v>
      </c>
      <c r="D196" s="521" t="s">
        <v>34</v>
      </c>
      <c r="E196" s="510" t="s">
        <v>828</v>
      </c>
      <c r="F196" s="529"/>
      <c r="G196" s="149">
        <f>G197</f>
        <v>500000</v>
      </c>
      <c r="H196" s="149"/>
      <c r="I196" s="149"/>
      <c r="J196" s="149"/>
      <c r="K196" s="149">
        <f>K197</f>
        <v>600000</v>
      </c>
    </row>
    <row r="197" spans="1:11" s="128" customFormat="1" ht="34.5" customHeight="1">
      <c r="A197" s="239" t="s">
        <v>300</v>
      </c>
      <c r="B197" s="515" t="s">
        <v>781</v>
      </c>
      <c r="C197" s="527" t="s">
        <v>29</v>
      </c>
      <c r="D197" s="527" t="s">
        <v>34</v>
      </c>
      <c r="E197" s="511" t="s">
        <v>828</v>
      </c>
      <c r="F197" s="528">
        <v>240</v>
      </c>
      <c r="G197" s="228">
        <v>500000</v>
      </c>
      <c r="H197" s="228"/>
      <c r="I197" s="228"/>
      <c r="J197" s="228"/>
      <c r="K197" s="228">
        <v>600000</v>
      </c>
    </row>
    <row r="198" spans="1:11" s="128" customFormat="1" ht="17.25" customHeight="1">
      <c r="A198" s="484" t="s">
        <v>819</v>
      </c>
      <c r="B198" s="520" t="s">
        <v>781</v>
      </c>
      <c r="C198" s="521" t="s">
        <v>29</v>
      </c>
      <c r="D198" s="521" t="s">
        <v>34</v>
      </c>
      <c r="E198" s="510" t="s">
        <v>829</v>
      </c>
      <c r="F198" s="529"/>
      <c r="G198" s="149">
        <f>G199</f>
        <v>6685512</v>
      </c>
      <c r="H198" s="149"/>
      <c r="I198" s="149"/>
      <c r="J198" s="149"/>
      <c r="K198" s="149">
        <f>K199</f>
        <v>6072712</v>
      </c>
    </row>
    <row r="199" spans="1:11" s="128" customFormat="1" ht="33.75" customHeight="1">
      <c r="A199" s="239" t="s">
        <v>300</v>
      </c>
      <c r="B199" s="515" t="s">
        <v>781</v>
      </c>
      <c r="C199" s="527" t="s">
        <v>29</v>
      </c>
      <c r="D199" s="527" t="s">
        <v>34</v>
      </c>
      <c r="E199" s="511" t="s">
        <v>829</v>
      </c>
      <c r="F199" s="528">
        <v>240</v>
      </c>
      <c r="G199" s="625">
        <v>6685512</v>
      </c>
      <c r="H199" s="618"/>
      <c r="I199" s="618"/>
      <c r="J199" s="618"/>
      <c r="K199" s="625">
        <v>6072712</v>
      </c>
    </row>
    <row r="200" spans="1:11" s="128" customFormat="1" ht="51" customHeight="1" hidden="1">
      <c r="A200" s="482" t="s">
        <v>409</v>
      </c>
      <c r="B200" s="520" t="s">
        <v>781</v>
      </c>
      <c r="C200" s="521" t="s">
        <v>29</v>
      </c>
      <c r="D200" s="521" t="s">
        <v>34</v>
      </c>
      <c r="E200" s="510" t="s">
        <v>434</v>
      </c>
      <c r="F200" s="528"/>
      <c r="G200" s="228">
        <v>0</v>
      </c>
      <c r="H200" s="228"/>
      <c r="I200" s="228"/>
      <c r="J200" s="228"/>
      <c r="K200" s="625">
        <f>K201</f>
        <v>0</v>
      </c>
    </row>
    <row r="201" spans="1:11" s="128" customFormat="1" ht="18.75" customHeight="1" hidden="1">
      <c r="A201" s="239" t="s">
        <v>118</v>
      </c>
      <c r="B201" s="515" t="s">
        <v>781</v>
      </c>
      <c r="C201" s="527" t="s">
        <v>29</v>
      </c>
      <c r="D201" s="527" t="s">
        <v>34</v>
      </c>
      <c r="E201" s="511" t="s">
        <v>449</v>
      </c>
      <c r="F201" s="528"/>
      <c r="G201" s="228">
        <v>0</v>
      </c>
      <c r="H201" s="228"/>
      <c r="I201" s="228"/>
      <c r="J201" s="228"/>
      <c r="K201" s="625">
        <f>K202</f>
        <v>0</v>
      </c>
    </row>
    <row r="202" spans="1:11" s="128" customFormat="1" ht="36" customHeight="1" hidden="1">
      <c r="A202" s="657" t="s">
        <v>899</v>
      </c>
      <c r="B202" s="515" t="s">
        <v>781</v>
      </c>
      <c r="C202" s="527" t="s">
        <v>29</v>
      </c>
      <c r="D202" s="527" t="s">
        <v>34</v>
      </c>
      <c r="E202" s="511" t="s">
        <v>449</v>
      </c>
      <c r="F202" s="528"/>
      <c r="G202" s="228">
        <v>0</v>
      </c>
      <c r="H202" s="228"/>
      <c r="I202" s="228"/>
      <c r="J202" s="228"/>
      <c r="K202" s="625">
        <f>K203+K205+K207</f>
        <v>0</v>
      </c>
    </row>
    <row r="203" spans="1:11" s="128" customFormat="1" ht="40.5" customHeight="1" hidden="1">
      <c r="A203" s="658" t="s">
        <v>817</v>
      </c>
      <c r="B203" s="515" t="s">
        <v>781</v>
      </c>
      <c r="C203" s="527" t="s">
        <v>29</v>
      </c>
      <c r="D203" s="527" t="s">
        <v>34</v>
      </c>
      <c r="E203" s="511" t="s">
        <v>878</v>
      </c>
      <c r="F203" s="528"/>
      <c r="G203" s="228">
        <v>0</v>
      </c>
      <c r="H203" s="228"/>
      <c r="I203" s="228"/>
      <c r="J203" s="228"/>
      <c r="K203" s="625">
        <f>K204</f>
        <v>0</v>
      </c>
    </row>
    <row r="204" spans="1:11" s="128" customFormat="1" ht="36" customHeight="1" hidden="1">
      <c r="A204" s="657" t="s">
        <v>300</v>
      </c>
      <c r="B204" s="515" t="s">
        <v>781</v>
      </c>
      <c r="C204" s="527" t="s">
        <v>29</v>
      </c>
      <c r="D204" s="527" t="s">
        <v>34</v>
      </c>
      <c r="E204" s="511" t="s">
        <v>878</v>
      </c>
      <c r="F204" s="528">
        <v>240</v>
      </c>
      <c r="G204" s="228">
        <v>0</v>
      </c>
      <c r="H204" s="228"/>
      <c r="I204" s="228"/>
      <c r="J204" s="228"/>
      <c r="K204" s="625"/>
    </row>
    <row r="205" spans="1:11" s="128" customFormat="1" ht="37.5" customHeight="1" hidden="1">
      <c r="A205" s="658" t="s">
        <v>818</v>
      </c>
      <c r="B205" s="515" t="s">
        <v>781</v>
      </c>
      <c r="C205" s="527" t="s">
        <v>29</v>
      </c>
      <c r="D205" s="527" t="s">
        <v>34</v>
      </c>
      <c r="E205" s="511" t="s">
        <v>879</v>
      </c>
      <c r="F205" s="528"/>
      <c r="G205" s="228">
        <v>0</v>
      </c>
      <c r="H205" s="228"/>
      <c r="I205" s="228"/>
      <c r="J205" s="228"/>
      <c r="K205" s="625">
        <f>K206</f>
        <v>0</v>
      </c>
    </row>
    <row r="206" spans="1:11" s="128" customFormat="1" ht="18" customHeight="1" hidden="1">
      <c r="A206" s="657" t="s">
        <v>300</v>
      </c>
      <c r="B206" s="515" t="s">
        <v>781</v>
      </c>
      <c r="C206" s="527" t="s">
        <v>29</v>
      </c>
      <c r="D206" s="527" t="s">
        <v>34</v>
      </c>
      <c r="E206" s="511" t="s">
        <v>879</v>
      </c>
      <c r="F206" s="528">
        <v>240</v>
      </c>
      <c r="G206" s="228">
        <v>0</v>
      </c>
      <c r="H206" s="228"/>
      <c r="I206" s="228"/>
      <c r="J206" s="228"/>
      <c r="K206" s="625"/>
    </row>
    <row r="207" spans="1:11" s="128" customFormat="1" ht="12" customHeight="1" hidden="1">
      <c r="A207" s="658" t="s">
        <v>819</v>
      </c>
      <c r="B207" s="515" t="s">
        <v>781</v>
      </c>
      <c r="C207" s="527" t="s">
        <v>29</v>
      </c>
      <c r="D207" s="527" t="s">
        <v>34</v>
      </c>
      <c r="E207" s="511" t="s">
        <v>900</v>
      </c>
      <c r="F207" s="528"/>
      <c r="G207" s="228">
        <v>0</v>
      </c>
      <c r="H207" s="228"/>
      <c r="I207" s="228"/>
      <c r="J207" s="228"/>
      <c r="K207" s="625">
        <f>K208</f>
        <v>0</v>
      </c>
    </row>
    <row r="208" spans="1:11" s="128" customFormat="1" ht="21.75" customHeight="1" hidden="1">
      <c r="A208" s="656" t="s">
        <v>300</v>
      </c>
      <c r="B208" s="515" t="s">
        <v>781</v>
      </c>
      <c r="C208" s="527" t="s">
        <v>29</v>
      </c>
      <c r="D208" s="527" t="s">
        <v>34</v>
      </c>
      <c r="E208" s="511" t="s">
        <v>900</v>
      </c>
      <c r="F208" s="528">
        <v>240</v>
      </c>
      <c r="G208" s="228">
        <v>0</v>
      </c>
      <c r="H208" s="228"/>
      <c r="I208" s="228"/>
      <c r="J208" s="228"/>
      <c r="K208" s="625"/>
    </row>
    <row r="209" spans="1:11" ht="22.5" customHeight="1">
      <c r="A209" s="45" t="s">
        <v>53</v>
      </c>
      <c r="B209" s="494" t="s">
        <v>781</v>
      </c>
      <c r="C209" s="496" t="s">
        <v>24</v>
      </c>
      <c r="D209" s="496"/>
      <c r="E209" s="505"/>
      <c r="F209" s="505"/>
      <c r="G209" s="149">
        <f>G210</f>
        <v>100000</v>
      </c>
      <c r="H209" s="149">
        <f>H210+H215</f>
        <v>800</v>
      </c>
      <c r="I209" s="149">
        <f>I210+I215</f>
        <v>800</v>
      </c>
      <c r="J209" s="149"/>
      <c r="K209" s="149">
        <f>K210</f>
        <v>100000</v>
      </c>
    </row>
    <row r="210" spans="1:11" ht="33">
      <c r="A210" s="626" t="s">
        <v>268</v>
      </c>
      <c r="B210" s="494" t="s">
        <v>781</v>
      </c>
      <c r="C210" s="496" t="s">
        <v>24</v>
      </c>
      <c r="D210" s="496" t="s">
        <v>29</v>
      </c>
      <c r="E210" s="473"/>
      <c r="F210" s="473"/>
      <c r="G210" s="149">
        <f>G211</f>
        <v>100000</v>
      </c>
      <c r="H210" s="149">
        <f aca="true" t="shared" si="15" ref="H210:I213">H211</f>
        <v>800</v>
      </c>
      <c r="I210" s="149">
        <f t="shared" si="15"/>
        <v>800</v>
      </c>
      <c r="J210" s="149"/>
      <c r="K210" s="149">
        <f>K211</f>
        <v>100000</v>
      </c>
    </row>
    <row r="211" spans="1:11" s="128" customFormat="1" ht="54" customHeight="1">
      <c r="A211" s="332" t="s">
        <v>869</v>
      </c>
      <c r="B211" s="494" t="s">
        <v>781</v>
      </c>
      <c r="C211" s="496" t="s">
        <v>24</v>
      </c>
      <c r="D211" s="496" t="s">
        <v>29</v>
      </c>
      <c r="E211" s="534" t="s">
        <v>434</v>
      </c>
      <c r="F211" s="535"/>
      <c r="G211" s="149">
        <f>G212</f>
        <v>100000</v>
      </c>
      <c r="H211" s="149">
        <f t="shared" si="15"/>
        <v>800</v>
      </c>
      <c r="I211" s="149">
        <f t="shared" si="15"/>
        <v>800</v>
      </c>
      <c r="J211" s="149"/>
      <c r="K211" s="149">
        <f>K212</f>
        <v>100000</v>
      </c>
    </row>
    <row r="212" spans="1:11" s="128" customFormat="1" ht="33">
      <c r="A212" s="627" t="s">
        <v>896</v>
      </c>
      <c r="B212" s="514" t="s">
        <v>781</v>
      </c>
      <c r="C212" s="501" t="s">
        <v>24</v>
      </c>
      <c r="D212" s="501" t="s">
        <v>29</v>
      </c>
      <c r="E212" s="536" t="s">
        <v>449</v>
      </c>
      <c r="F212" s="508"/>
      <c r="G212" s="228">
        <f>G213</f>
        <v>100000</v>
      </c>
      <c r="H212" s="228">
        <f t="shared" si="15"/>
        <v>800</v>
      </c>
      <c r="I212" s="228">
        <f t="shared" si="15"/>
        <v>800</v>
      </c>
      <c r="J212" s="228"/>
      <c r="K212" s="228">
        <f>K213</f>
        <v>100000</v>
      </c>
    </row>
    <row r="213" spans="1:11" s="128" customFormat="1" ht="18.75" customHeight="1">
      <c r="A213" s="627" t="s">
        <v>897</v>
      </c>
      <c r="B213" s="514" t="s">
        <v>781</v>
      </c>
      <c r="C213" s="501" t="s">
        <v>24</v>
      </c>
      <c r="D213" s="501" t="s">
        <v>29</v>
      </c>
      <c r="E213" s="536" t="s">
        <v>881</v>
      </c>
      <c r="F213" s="508"/>
      <c r="G213" s="228">
        <f>G214</f>
        <v>100000</v>
      </c>
      <c r="H213" s="228">
        <f t="shared" si="15"/>
        <v>800</v>
      </c>
      <c r="I213" s="228">
        <f t="shared" si="15"/>
        <v>800</v>
      </c>
      <c r="J213" s="228"/>
      <c r="K213" s="228">
        <f>K214</f>
        <v>100000</v>
      </c>
    </row>
    <row r="214" spans="1:11" s="128" customFormat="1" ht="34.5" customHeight="1">
      <c r="A214" s="322" t="s">
        <v>300</v>
      </c>
      <c r="B214" s="514" t="s">
        <v>781</v>
      </c>
      <c r="C214" s="501" t="s">
        <v>24</v>
      </c>
      <c r="D214" s="501" t="s">
        <v>29</v>
      </c>
      <c r="E214" s="536" t="s">
        <v>881</v>
      </c>
      <c r="F214" s="508">
        <v>240</v>
      </c>
      <c r="G214" s="228">
        <v>100000</v>
      </c>
      <c r="H214" s="228">
        <v>800</v>
      </c>
      <c r="I214" s="228">
        <v>800</v>
      </c>
      <c r="J214" s="228"/>
      <c r="K214" s="228">
        <v>100000</v>
      </c>
    </row>
    <row r="215" spans="1:11" ht="15" customHeight="1" hidden="1">
      <c r="A215" s="69" t="s">
        <v>136</v>
      </c>
      <c r="B215" s="537" t="s">
        <v>781</v>
      </c>
      <c r="C215" s="521" t="s">
        <v>24</v>
      </c>
      <c r="D215" s="473" t="s">
        <v>26</v>
      </c>
      <c r="E215" s="521"/>
      <c r="F215" s="505"/>
      <c r="G215" s="149">
        <f aca="true" t="shared" si="16" ref="G215:I219">G216</f>
        <v>0</v>
      </c>
      <c r="H215" s="149">
        <f t="shared" si="16"/>
        <v>0</v>
      </c>
      <c r="I215" s="149">
        <f t="shared" si="16"/>
        <v>0</v>
      </c>
      <c r="J215" s="149"/>
      <c r="K215" s="149">
        <f>K216</f>
        <v>0</v>
      </c>
    </row>
    <row r="216" spans="1:11" s="128" customFormat="1" ht="66.75" hidden="1">
      <c r="A216" s="108" t="s">
        <v>312</v>
      </c>
      <c r="B216" s="537" t="s">
        <v>781</v>
      </c>
      <c r="C216" s="521" t="s">
        <v>24</v>
      </c>
      <c r="D216" s="473" t="s">
        <v>26</v>
      </c>
      <c r="E216" s="498" t="s">
        <v>445</v>
      </c>
      <c r="F216" s="506"/>
      <c r="G216" s="149">
        <f t="shared" si="16"/>
        <v>0</v>
      </c>
      <c r="H216" s="149">
        <f t="shared" si="16"/>
        <v>0</v>
      </c>
      <c r="I216" s="149">
        <f t="shared" si="16"/>
        <v>0</v>
      </c>
      <c r="J216" s="149"/>
      <c r="K216" s="149">
        <f>K217</f>
        <v>0</v>
      </c>
    </row>
    <row r="217" spans="1:11" s="284" customFormat="1" ht="33" hidden="1">
      <c r="A217" s="108" t="s">
        <v>318</v>
      </c>
      <c r="B217" s="537" t="s">
        <v>781</v>
      </c>
      <c r="C217" s="521" t="s">
        <v>24</v>
      </c>
      <c r="D217" s="473" t="s">
        <v>26</v>
      </c>
      <c r="E217" s="496" t="s">
        <v>446</v>
      </c>
      <c r="F217" s="513"/>
      <c r="G217" s="149">
        <f t="shared" si="16"/>
        <v>0</v>
      </c>
      <c r="H217" s="149">
        <f t="shared" si="16"/>
        <v>0</v>
      </c>
      <c r="I217" s="149">
        <f t="shared" si="16"/>
        <v>0</v>
      </c>
      <c r="J217" s="149"/>
      <c r="K217" s="149">
        <f>K218</f>
        <v>0</v>
      </c>
    </row>
    <row r="218" spans="1:11" s="128" customFormat="1" ht="16.5" hidden="1">
      <c r="A218" s="105" t="s">
        <v>686</v>
      </c>
      <c r="B218" s="538" t="s">
        <v>781</v>
      </c>
      <c r="C218" s="527" t="s">
        <v>24</v>
      </c>
      <c r="D218" s="505" t="s">
        <v>26</v>
      </c>
      <c r="E218" s="501" t="s">
        <v>448</v>
      </c>
      <c r="F218" s="506"/>
      <c r="G218" s="228">
        <f t="shared" si="16"/>
        <v>0</v>
      </c>
      <c r="H218" s="228">
        <f t="shared" si="16"/>
        <v>0</v>
      </c>
      <c r="I218" s="228">
        <f t="shared" si="16"/>
        <v>0</v>
      </c>
      <c r="J218" s="228"/>
      <c r="K218" s="228">
        <f>K219</f>
        <v>0</v>
      </c>
    </row>
    <row r="219" spans="1:11" s="128" customFormat="1" ht="27" customHeight="1" hidden="1">
      <c r="A219" s="105" t="s">
        <v>319</v>
      </c>
      <c r="B219" s="538" t="s">
        <v>781</v>
      </c>
      <c r="C219" s="527" t="s">
        <v>24</v>
      </c>
      <c r="D219" s="505" t="s">
        <v>26</v>
      </c>
      <c r="E219" s="501" t="s">
        <v>447</v>
      </c>
      <c r="F219" s="506"/>
      <c r="G219" s="228">
        <f t="shared" si="16"/>
        <v>0</v>
      </c>
      <c r="H219" s="228">
        <f t="shared" si="16"/>
        <v>0</v>
      </c>
      <c r="I219" s="228">
        <f t="shared" si="16"/>
        <v>0</v>
      </c>
      <c r="J219" s="228"/>
      <c r="K219" s="228">
        <f>K220</f>
        <v>0</v>
      </c>
    </row>
    <row r="220" spans="1:11" s="128" customFormat="1" ht="33" hidden="1">
      <c r="A220" s="105" t="s">
        <v>300</v>
      </c>
      <c r="B220" s="538" t="s">
        <v>781</v>
      </c>
      <c r="C220" s="527" t="s">
        <v>24</v>
      </c>
      <c r="D220" s="505" t="s">
        <v>26</v>
      </c>
      <c r="E220" s="501" t="s">
        <v>447</v>
      </c>
      <c r="F220" s="506">
        <v>240</v>
      </c>
      <c r="G220" s="228"/>
      <c r="H220" s="228"/>
      <c r="I220" s="228"/>
      <c r="J220" s="228"/>
      <c r="K220" s="228"/>
    </row>
    <row r="221" spans="1:11" ht="16.5" hidden="1">
      <c r="A221" s="69" t="s">
        <v>178</v>
      </c>
      <c r="B221" s="520">
        <v>902</v>
      </c>
      <c r="C221" s="473" t="s">
        <v>26</v>
      </c>
      <c r="D221" s="505"/>
      <c r="E221" s="505"/>
      <c r="F221" s="505"/>
      <c r="G221" s="73">
        <f aca="true" t="shared" si="17" ref="G221:I222">G222</f>
        <v>0</v>
      </c>
      <c r="H221" s="73">
        <f t="shared" si="17"/>
        <v>785000</v>
      </c>
      <c r="I221" s="73">
        <f t="shared" si="17"/>
        <v>785000</v>
      </c>
      <c r="J221" s="73"/>
      <c r="K221" s="73">
        <f>K222</f>
        <v>0</v>
      </c>
    </row>
    <row r="222" spans="1:11" ht="16.5" hidden="1">
      <c r="A222" s="69" t="s">
        <v>179</v>
      </c>
      <c r="B222" s="537">
        <v>902</v>
      </c>
      <c r="C222" s="473" t="s">
        <v>26</v>
      </c>
      <c r="D222" s="473" t="s">
        <v>26</v>
      </c>
      <c r="E222" s="473"/>
      <c r="F222" s="473"/>
      <c r="G222" s="149">
        <f t="shared" si="17"/>
        <v>0</v>
      </c>
      <c r="H222" s="149">
        <f t="shared" si="17"/>
        <v>785000</v>
      </c>
      <c r="I222" s="149">
        <f t="shared" si="17"/>
        <v>785000</v>
      </c>
      <c r="J222" s="149"/>
      <c r="K222" s="149">
        <f>K223</f>
        <v>0</v>
      </c>
    </row>
    <row r="223" spans="1:11" s="128" customFormat="1" ht="50.25" hidden="1">
      <c r="A223" s="316" t="s">
        <v>479</v>
      </c>
      <c r="B223" s="537">
        <v>902</v>
      </c>
      <c r="C223" s="473" t="s">
        <v>26</v>
      </c>
      <c r="D223" s="473" t="s">
        <v>26</v>
      </c>
      <c r="E223" s="498" t="s">
        <v>455</v>
      </c>
      <c r="F223" s="506"/>
      <c r="G223" s="149">
        <f>G224+G229</f>
        <v>0</v>
      </c>
      <c r="H223" s="149">
        <f>H224+H229</f>
        <v>785000</v>
      </c>
      <c r="I223" s="149">
        <f>I224+I229</f>
        <v>785000</v>
      </c>
      <c r="J223" s="149"/>
      <c r="K223" s="149">
        <f>K224+K229</f>
        <v>0</v>
      </c>
    </row>
    <row r="224" spans="1:11" s="128" customFormat="1" ht="16.5" hidden="1">
      <c r="A224" s="317" t="s">
        <v>598</v>
      </c>
      <c r="B224" s="538">
        <v>902</v>
      </c>
      <c r="C224" s="505" t="s">
        <v>26</v>
      </c>
      <c r="D224" s="505" t="s">
        <v>26</v>
      </c>
      <c r="E224" s="507" t="s">
        <v>599</v>
      </c>
      <c r="F224" s="506"/>
      <c r="G224" s="228">
        <f>G225+G227</f>
        <v>0</v>
      </c>
      <c r="H224" s="228">
        <f>H225+H227</f>
        <v>785000</v>
      </c>
      <c r="I224" s="228">
        <f>I225+I227</f>
        <v>785000</v>
      </c>
      <c r="J224" s="228"/>
      <c r="K224" s="228">
        <f>K225+K227</f>
        <v>0</v>
      </c>
    </row>
    <row r="225" spans="1:11" s="128" customFormat="1" ht="50.25" hidden="1">
      <c r="A225" s="317" t="s">
        <v>375</v>
      </c>
      <c r="B225" s="538">
        <v>902</v>
      </c>
      <c r="C225" s="505" t="s">
        <v>26</v>
      </c>
      <c r="D225" s="505" t="s">
        <v>26</v>
      </c>
      <c r="E225" s="507" t="s">
        <v>600</v>
      </c>
      <c r="F225" s="506"/>
      <c r="G225" s="228">
        <f>G226</f>
        <v>0</v>
      </c>
      <c r="H225" s="228">
        <f>H226</f>
        <v>420000</v>
      </c>
      <c r="I225" s="228">
        <f>I226</f>
        <v>420000</v>
      </c>
      <c r="J225" s="228"/>
      <c r="K225" s="228">
        <f>K226</f>
        <v>0</v>
      </c>
    </row>
    <row r="226" spans="1:11" s="128" customFormat="1" ht="33" hidden="1">
      <c r="A226" s="105" t="s">
        <v>300</v>
      </c>
      <c r="B226" s="538">
        <v>902</v>
      </c>
      <c r="C226" s="505" t="s">
        <v>26</v>
      </c>
      <c r="D226" s="505" t="s">
        <v>26</v>
      </c>
      <c r="E226" s="507" t="s">
        <v>600</v>
      </c>
      <c r="F226" s="506">
        <v>240</v>
      </c>
      <c r="G226" s="228"/>
      <c r="H226" s="228">
        <v>420000</v>
      </c>
      <c r="I226" s="228">
        <v>420000</v>
      </c>
      <c r="J226" s="228"/>
      <c r="K226" s="228"/>
    </row>
    <row r="227" spans="1:11" s="128" customFormat="1" ht="16.5" hidden="1">
      <c r="A227" s="317" t="s">
        <v>395</v>
      </c>
      <c r="B227" s="538">
        <v>902</v>
      </c>
      <c r="C227" s="505" t="s">
        <v>26</v>
      </c>
      <c r="D227" s="505" t="s">
        <v>26</v>
      </c>
      <c r="E227" s="507" t="s">
        <v>601</v>
      </c>
      <c r="F227" s="506"/>
      <c r="G227" s="228">
        <f>G228</f>
        <v>0</v>
      </c>
      <c r="H227" s="228">
        <f>H228</f>
        <v>365000</v>
      </c>
      <c r="I227" s="228">
        <f>I228</f>
        <v>365000</v>
      </c>
      <c r="J227" s="228"/>
      <c r="K227" s="228">
        <f>K228</f>
        <v>0</v>
      </c>
    </row>
    <row r="228" spans="1:11" s="128" customFormat="1" ht="33" hidden="1">
      <c r="A228" s="67" t="s">
        <v>316</v>
      </c>
      <c r="B228" s="538">
        <v>902</v>
      </c>
      <c r="C228" s="505" t="s">
        <v>26</v>
      </c>
      <c r="D228" s="505" t="s">
        <v>26</v>
      </c>
      <c r="E228" s="507" t="s">
        <v>601</v>
      </c>
      <c r="F228" s="506">
        <v>630</v>
      </c>
      <c r="G228" s="228"/>
      <c r="H228" s="228">
        <v>365000</v>
      </c>
      <c r="I228" s="228">
        <v>365000</v>
      </c>
      <c r="J228" s="228"/>
      <c r="K228" s="228"/>
    </row>
    <row r="229" spans="1:11" s="128" customFormat="1" ht="16.5" hidden="1">
      <c r="A229" s="317" t="s">
        <v>602</v>
      </c>
      <c r="B229" s="538">
        <v>902</v>
      </c>
      <c r="C229" s="505" t="s">
        <v>26</v>
      </c>
      <c r="D229" s="505" t="s">
        <v>26</v>
      </c>
      <c r="E229" s="507" t="s">
        <v>603</v>
      </c>
      <c r="F229" s="506"/>
      <c r="G229" s="228">
        <f aca="true" t="shared" si="18" ref="G229:I230">G230</f>
        <v>0</v>
      </c>
      <c r="H229" s="228">
        <f t="shared" si="18"/>
        <v>0</v>
      </c>
      <c r="I229" s="228">
        <f t="shared" si="18"/>
        <v>0</v>
      </c>
      <c r="J229" s="228"/>
      <c r="K229" s="228">
        <f>K230</f>
        <v>0</v>
      </c>
    </row>
    <row r="230" spans="1:11" s="128" customFormat="1" ht="18" customHeight="1" hidden="1">
      <c r="A230" s="317" t="s">
        <v>377</v>
      </c>
      <c r="B230" s="538">
        <v>902</v>
      </c>
      <c r="C230" s="505" t="s">
        <v>26</v>
      </c>
      <c r="D230" s="505" t="s">
        <v>26</v>
      </c>
      <c r="E230" s="507" t="s">
        <v>604</v>
      </c>
      <c r="F230" s="506"/>
      <c r="G230" s="228">
        <f t="shared" si="18"/>
        <v>0</v>
      </c>
      <c r="H230" s="228">
        <f t="shared" si="18"/>
        <v>0</v>
      </c>
      <c r="I230" s="228">
        <f t="shared" si="18"/>
        <v>0</v>
      </c>
      <c r="J230" s="228"/>
      <c r="K230" s="228">
        <f>K231</f>
        <v>0</v>
      </c>
    </row>
    <row r="231" spans="1:11" s="128" customFormat="1" ht="21" customHeight="1" hidden="1">
      <c r="A231" s="105" t="s">
        <v>300</v>
      </c>
      <c r="B231" s="538">
        <v>902</v>
      </c>
      <c r="C231" s="505" t="s">
        <v>26</v>
      </c>
      <c r="D231" s="505" t="s">
        <v>26</v>
      </c>
      <c r="E231" s="507" t="s">
        <v>604</v>
      </c>
      <c r="F231" s="506">
        <v>240</v>
      </c>
      <c r="G231" s="228"/>
      <c r="H231" s="228"/>
      <c r="I231" s="228"/>
      <c r="J231" s="228"/>
      <c r="K231" s="228"/>
    </row>
    <row r="232" spans="1:11" ht="3.75" customHeight="1" hidden="1">
      <c r="A232" s="45" t="s">
        <v>1</v>
      </c>
      <c r="B232" s="497">
        <v>902</v>
      </c>
      <c r="C232" s="496" t="s">
        <v>32</v>
      </c>
      <c r="D232" s="496"/>
      <c r="E232" s="496"/>
      <c r="F232" s="496"/>
      <c r="G232" s="149">
        <f>G233+G239+G252</f>
        <v>0</v>
      </c>
      <c r="H232" s="149">
        <f>H233+H239+H252</f>
        <v>4325100</v>
      </c>
      <c r="I232" s="149">
        <f>I233+I239+I252</f>
        <v>4325600</v>
      </c>
      <c r="J232" s="149"/>
      <c r="K232" s="149">
        <f>K233+K239+K252</f>
        <v>0</v>
      </c>
    </row>
    <row r="233" spans="1:11" s="9" customFormat="1" ht="16.5" hidden="1">
      <c r="A233" s="99" t="s">
        <v>108</v>
      </c>
      <c r="B233" s="539">
        <v>902</v>
      </c>
      <c r="C233" s="504" t="s">
        <v>32</v>
      </c>
      <c r="D233" s="516" t="s">
        <v>25</v>
      </c>
      <c r="E233" s="516"/>
      <c r="F233" s="516"/>
      <c r="G233" s="76">
        <f aca="true" t="shared" si="19" ref="G233:I237">G234</f>
        <v>0</v>
      </c>
      <c r="H233" s="76">
        <f t="shared" si="19"/>
        <v>2500000</v>
      </c>
      <c r="I233" s="76">
        <f t="shared" si="19"/>
        <v>2500000</v>
      </c>
      <c r="J233" s="76"/>
      <c r="K233" s="76">
        <f>K234</f>
        <v>0</v>
      </c>
    </row>
    <row r="234" spans="1:11" s="128" customFormat="1" ht="33" hidden="1">
      <c r="A234" s="108" t="s">
        <v>326</v>
      </c>
      <c r="B234" s="539">
        <v>902</v>
      </c>
      <c r="C234" s="504" t="s">
        <v>32</v>
      </c>
      <c r="D234" s="516" t="s">
        <v>25</v>
      </c>
      <c r="E234" s="498" t="s">
        <v>486</v>
      </c>
      <c r="F234" s="506"/>
      <c r="G234" s="149">
        <f t="shared" si="19"/>
        <v>0</v>
      </c>
      <c r="H234" s="149">
        <f t="shared" si="19"/>
        <v>2500000</v>
      </c>
      <c r="I234" s="149">
        <f t="shared" si="19"/>
        <v>2500000</v>
      </c>
      <c r="J234" s="149"/>
      <c r="K234" s="149">
        <f>K235</f>
        <v>0</v>
      </c>
    </row>
    <row r="235" spans="1:11" s="284" customFormat="1" ht="33" hidden="1">
      <c r="A235" s="310" t="s">
        <v>478</v>
      </c>
      <c r="B235" s="539">
        <v>902</v>
      </c>
      <c r="C235" s="504" t="s">
        <v>32</v>
      </c>
      <c r="D235" s="516" t="s">
        <v>25</v>
      </c>
      <c r="E235" s="496" t="s">
        <v>506</v>
      </c>
      <c r="F235" s="513"/>
      <c r="G235" s="149">
        <f t="shared" si="19"/>
        <v>0</v>
      </c>
      <c r="H235" s="149">
        <f t="shared" si="19"/>
        <v>2500000</v>
      </c>
      <c r="I235" s="149">
        <f t="shared" si="19"/>
        <v>2500000</v>
      </c>
      <c r="J235" s="149"/>
      <c r="K235" s="149">
        <f>K236</f>
        <v>0</v>
      </c>
    </row>
    <row r="236" spans="1:11" s="128" customFormat="1" ht="33" hidden="1">
      <c r="A236" s="102" t="s">
        <v>663</v>
      </c>
      <c r="B236" s="540">
        <v>902</v>
      </c>
      <c r="C236" s="541" t="s">
        <v>32</v>
      </c>
      <c r="D236" s="542" t="s">
        <v>25</v>
      </c>
      <c r="E236" s="501" t="s">
        <v>664</v>
      </c>
      <c r="F236" s="506"/>
      <c r="G236" s="228">
        <f t="shared" si="19"/>
        <v>0</v>
      </c>
      <c r="H236" s="228">
        <f t="shared" si="19"/>
        <v>2500000</v>
      </c>
      <c r="I236" s="228">
        <f t="shared" si="19"/>
        <v>2500000</v>
      </c>
      <c r="J236" s="228"/>
      <c r="K236" s="228">
        <f>K237</f>
        <v>0</v>
      </c>
    </row>
    <row r="237" spans="1:11" s="128" customFormat="1" ht="16.5" hidden="1">
      <c r="A237" s="102" t="s">
        <v>665</v>
      </c>
      <c r="B237" s="540">
        <v>902</v>
      </c>
      <c r="C237" s="541" t="s">
        <v>32</v>
      </c>
      <c r="D237" s="542" t="s">
        <v>25</v>
      </c>
      <c r="E237" s="501" t="s">
        <v>666</v>
      </c>
      <c r="F237" s="506"/>
      <c r="G237" s="228">
        <f t="shared" si="19"/>
        <v>0</v>
      </c>
      <c r="H237" s="228">
        <f t="shared" si="19"/>
        <v>2500000</v>
      </c>
      <c r="I237" s="228">
        <f t="shared" si="19"/>
        <v>2500000</v>
      </c>
      <c r="J237" s="228"/>
      <c r="K237" s="228">
        <f>K238</f>
        <v>0</v>
      </c>
    </row>
    <row r="238" spans="1:11" s="128" customFormat="1" ht="14.25" customHeight="1" hidden="1">
      <c r="A238" s="105" t="s">
        <v>321</v>
      </c>
      <c r="B238" s="540">
        <v>902</v>
      </c>
      <c r="C238" s="541" t="s">
        <v>32</v>
      </c>
      <c r="D238" s="542" t="s">
        <v>25</v>
      </c>
      <c r="E238" s="501" t="s">
        <v>666</v>
      </c>
      <c r="F238" s="506">
        <v>310</v>
      </c>
      <c r="G238" s="228"/>
      <c r="H238" s="228">
        <v>2500000</v>
      </c>
      <c r="I238" s="228">
        <v>2500000</v>
      </c>
      <c r="J238" s="228"/>
      <c r="K238" s="228"/>
    </row>
    <row r="239" spans="1:11" ht="16.5" hidden="1">
      <c r="A239" s="45" t="s">
        <v>168</v>
      </c>
      <c r="B239" s="494">
        <v>902</v>
      </c>
      <c r="C239" s="496" t="s">
        <v>32</v>
      </c>
      <c r="D239" s="496" t="s">
        <v>34</v>
      </c>
      <c r="E239" s="496"/>
      <c r="F239" s="496"/>
      <c r="G239" s="149">
        <f>G240+G247</f>
        <v>0</v>
      </c>
      <c r="H239" s="149">
        <f>H240+H247</f>
        <v>456100</v>
      </c>
      <c r="I239" s="149">
        <f>I240+I247</f>
        <v>449600</v>
      </c>
      <c r="J239" s="149"/>
      <c r="K239" s="149">
        <f>K240+K247</f>
        <v>0</v>
      </c>
    </row>
    <row r="240" spans="1:11" s="128" customFormat="1" ht="33" hidden="1">
      <c r="A240" s="108" t="s">
        <v>326</v>
      </c>
      <c r="B240" s="539">
        <v>902</v>
      </c>
      <c r="C240" s="504" t="s">
        <v>32</v>
      </c>
      <c r="D240" s="516" t="s">
        <v>34</v>
      </c>
      <c r="E240" s="498" t="s">
        <v>486</v>
      </c>
      <c r="F240" s="506"/>
      <c r="G240" s="149">
        <f aca="true" t="shared" si="20" ref="G240:I241">G241</f>
        <v>0</v>
      </c>
      <c r="H240" s="149">
        <f t="shared" si="20"/>
        <v>200000</v>
      </c>
      <c r="I240" s="149">
        <f t="shared" si="20"/>
        <v>200000</v>
      </c>
      <c r="J240" s="149"/>
      <c r="K240" s="149">
        <f>K241</f>
        <v>0</v>
      </c>
    </row>
    <row r="241" spans="1:11" s="284" customFormat="1" ht="33" hidden="1">
      <c r="A241" s="310" t="s">
        <v>478</v>
      </c>
      <c r="B241" s="539">
        <v>902</v>
      </c>
      <c r="C241" s="504" t="s">
        <v>32</v>
      </c>
      <c r="D241" s="516" t="s">
        <v>34</v>
      </c>
      <c r="E241" s="496" t="s">
        <v>506</v>
      </c>
      <c r="F241" s="513"/>
      <c r="G241" s="149">
        <f t="shared" si="20"/>
        <v>0</v>
      </c>
      <c r="H241" s="149">
        <f t="shared" si="20"/>
        <v>200000</v>
      </c>
      <c r="I241" s="149">
        <f t="shared" si="20"/>
        <v>200000</v>
      </c>
      <c r="J241" s="149"/>
      <c r="K241" s="149">
        <f>K242</f>
        <v>0</v>
      </c>
    </row>
    <row r="242" spans="1:11" s="128" customFormat="1" ht="33" hidden="1">
      <c r="A242" s="102" t="s">
        <v>663</v>
      </c>
      <c r="B242" s="540">
        <v>902</v>
      </c>
      <c r="C242" s="541" t="s">
        <v>32</v>
      </c>
      <c r="D242" s="542" t="s">
        <v>34</v>
      </c>
      <c r="E242" s="501" t="s">
        <v>664</v>
      </c>
      <c r="F242" s="506"/>
      <c r="G242" s="228">
        <f>G243+G245</f>
        <v>0</v>
      </c>
      <c r="H242" s="228">
        <f>H243+H245</f>
        <v>200000</v>
      </c>
      <c r="I242" s="228">
        <f>I243+I245</f>
        <v>200000</v>
      </c>
      <c r="J242" s="228"/>
      <c r="K242" s="228">
        <f>K243+K245</f>
        <v>0</v>
      </c>
    </row>
    <row r="243" spans="1:11" s="128" customFormat="1" ht="33" hidden="1">
      <c r="A243" s="102" t="s">
        <v>325</v>
      </c>
      <c r="B243" s="540">
        <v>902</v>
      </c>
      <c r="C243" s="541" t="s">
        <v>32</v>
      </c>
      <c r="D243" s="542" t="s">
        <v>34</v>
      </c>
      <c r="E243" s="501" t="s">
        <v>667</v>
      </c>
      <c r="F243" s="506"/>
      <c r="G243" s="228">
        <f>G244</f>
        <v>0</v>
      </c>
      <c r="H243" s="228">
        <f>H244</f>
        <v>100000</v>
      </c>
      <c r="I243" s="228">
        <f>I244</f>
        <v>100000</v>
      </c>
      <c r="J243" s="228"/>
      <c r="K243" s="228">
        <f>K244</f>
        <v>0</v>
      </c>
    </row>
    <row r="244" spans="1:11" s="128" customFormat="1" ht="16.5" hidden="1">
      <c r="A244" s="102" t="s">
        <v>321</v>
      </c>
      <c r="B244" s="540">
        <v>902</v>
      </c>
      <c r="C244" s="541" t="s">
        <v>32</v>
      </c>
      <c r="D244" s="542" t="s">
        <v>34</v>
      </c>
      <c r="E244" s="501" t="s">
        <v>667</v>
      </c>
      <c r="F244" s="506">
        <v>310</v>
      </c>
      <c r="G244" s="228"/>
      <c r="H244" s="228">
        <v>100000</v>
      </c>
      <c r="I244" s="228">
        <v>100000</v>
      </c>
      <c r="J244" s="228"/>
      <c r="K244" s="228"/>
    </row>
    <row r="245" spans="1:11" ht="66.75" hidden="1">
      <c r="A245" s="102" t="s">
        <v>246</v>
      </c>
      <c r="B245" s="540">
        <v>902</v>
      </c>
      <c r="C245" s="541" t="s">
        <v>32</v>
      </c>
      <c r="D245" s="542" t="s">
        <v>34</v>
      </c>
      <c r="E245" s="501" t="s">
        <v>706</v>
      </c>
      <c r="F245" s="506"/>
      <c r="G245" s="68">
        <f>G246</f>
        <v>0</v>
      </c>
      <c r="H245" s="68">
        <f>H246</f>
        <v>100000</v>
      </c>
      <c r="I245" s="68">
        <f>I246</f>
        <v>100000</v>
      </c>
      <c r="J245" s="68"/>
      <c r="K245" s="68">
        <f>K246</f>
        <v>0</v>
      </c>
    </row>
    <row r="246" spans="1:11" ht="13.5" customHeight="1" hidden="1">
      <c r="A246" s="102" t="s">
        <v>321</v>
      </c>
      <c r="B246" s="540">
        <v>902</v>
      </c>
      <c r="C246" s="541" t="s">
        <v>32</v>
      </c>
      <c r="D246" s="542" t="s">
        <v>34</v>
      </c>
      <c r="E246" s="501" t="s">
        <v>706</v>
      </c>
      <c r="F246" s="506">
        <v>310</v>
      </c>
      <c r="G246" s="228"/>
      <c r="H246" s="228">
        <v>100000</v>
      </c>
      <c r="I246" s="228">
        <v>100000</v>
      </c>
      <c r="J246" s="228"/>
      <c r="K246" s="228"/>
    </row>
    <row r="247" spans="1:11" s="128" customFormat="1" ht="33" hidden="1">
      <c r="A247" s="108" t="s">
        <v>322</v>
      </c>
      <c r="B247" s="539">
        <v>902</v>
      </c>
      <c r="C247" s="504" t="s">
        <v>32</v>
      </c>
      <c r="D247" s="516" t="s">
        <v>34</v>
      </c>
      <c r="E247" s="498" t="s">
        <v>490</v>
      </c>
      <c r="F247" s="506"/>
      <c r="G247" s="149">
        <f aca="true" t="shared" si="21" ref="G247:I250">G248</f>
        <v>0</v>
      </c>
      <c r="H247" s="149">
        <f t="shared" si="21"/>
        <v>256100</v>
      </c>
      <c r="I247" s="149">
        <f t="shared" si="21"/>
        <v>249600</v>
      </c>
      <c r="J247" s="149"/>
      <c r="K247" s="149">
        <f>K248</f>
        <v>0</v>
      </c>
    </row>
    <row r="248" spans="1:11" s="284" customFormat="1" ht="16.5" hidden="1">
      <c r="A248" s="108" t="s">
        <v>323</v>
      </c>
      <c r="B248" s="539">
        <v>902</v>
      </c>
      <c r="C248" s="504" t="s">
        <v>32</v>
      </c>
      <c r="D248" s="516" t="s">
        <v>34</v>
      </c>
      <c r="E248" s="496" t="s">
        <v>584</v>
      </c>
      <c r="F248" s="513"/>
      <c r="G248" s="149">
        <f t="shared" si="21"/>
        <v>0</v>
      </c>
      <c r="H248" s="149">
        <f t="shared" si="21"/>
        <v>256100</v>
      </c>
      <c r="I248" s="149">
        <f t="shared" si="21"/>
        <v>249600</v>
      </c>
      <c r="J248" s="149"/>
      <c r="K248" s="149">
        <f>K249</f>
        <v>0</v>
      </c>
    </row>
    <row r="249" spans="1:11" s="128" customFormat="1" ht="16.5" hidden="1">
      <c r="A249" s="318" t="s">
        <v>582</v>
      </c>
      <c r="B249" s="540">
        <v>902</v>
      </c>
      <c r="C249" s="541" t="s">
        <v>32</v>
      </c>
      <c r="D249" s="542" t="s">
        <v>34</v>
      </c>
      <c r="E249" s="501" t="s">
        <v>585</v>
      </c>
      <c r="F249" s="506"/>
      <c r="G249" s="228">
        <f t="shared" si="21"/>
        <v>0</v>
      </c>
      <c r="H249" s="228">
        <f t="shared" si="21"/>
        <v>256100</v>
      </c>
      <c r="I249" s="228">
        <f t="shared" si="21"/>
        <v>249600</v>
      </c>
      <c r="J249" s="228"/>
      <c r="K249" s="228">
        <f>K250</f>
        <v>0</v>
      </c>
    </row>
    <row r="250" spans="1:11" s="128" customFormat="1" ht="16.5" hidden="1">
      <c r="A250" s="318" t="s">
        <v>324</v>
      </c>
      <c r="B250" s="540">
        <v>902</v>
      </c>
      <c r="C250" s="541" t="s">
        <v>32</v>
      </c>
      <c r="D250" s="542" t="s">
        <v>34</v>
      </c>
      <c r="E250" s="501" t="s">
        <v>591</v>
      </c>
      <c r="F250" s="506"/>
      <c r="G250" s="228">
        <f t="shared" si="21"/>
        <v>0</v>
      </c>
      <c r="H250" s="228">
        <f t="shared" si="21"/>
        <v>256100</v>
      </c>
      <c r="I250" s="228">
        <f t="shared" si="21"/>
        <v>249600</v>
      </c>
      <c r="J250" s="228"/>
      <c r="K250" s="228">
        <f>K251</f>
        <v>0</v>
      </c>
    </row>
    <row r="251" spans="1:11" s="128" customFormat="1" ht="33" hidden="1">
      <c r="A251" s="105" t="s">
        <v>397</v>
      </c>
      <c r="B251" s="540">
        <v>902</v>
      </c>
      <c r="C251" s="541" t="s">
        <v>32</v>
      </c>
      <c r="D251" s="542" t="s">
        <v>34</v>
      </c>
      <c r="E251" s="501" t="s">
        <v>591</v>
      </c>
      <c r="F251" s="506">
        <v>320</v>
      </c>
      <c r="G251" s="228"/>
      <c r="H251" s="228">
        <v>256100</v>
      </c>
      <c r="I251" s="228">
        <v>249600</v>
      </c>
      <c r="J251" s="228"/>
      <c r="K251" s="228"/>
    </row>
    <row r="252" spans="1:11" ht="16.5" hidden="1">
      <c r="A252" s="45" t="s">
        <v>21</v>
      </c>
      <c r="B252" s="497">
        <v>902</v>
      </c>
      <c r="C252" s="496">
        <v>10</v>
      </c>
      <c r="D252" s="496" t="s">
        <v>31</v>
      </c>
      <c r="E252" s="496"/>
      <c r="F252" s="496"/>
      <c r="G252" s="73">
        <f>G253+G262</f>
        <v>0</v>
      </c>
      <c r="H252" s="73">
        <f>H253+H262</f>
        <v>1369000</v>
      </c>
      <c r="I252" s="73">
        <f>I253+I262</f>
        <v>1376000</v>
      </c>
      <c r="J252" s="73"/>
      <c r="K252" s="73">
        <f>K253+K262</f>
        <v>0</v>
      </c>
    </row>
    <row r="253" spans="1:11" s="128" customFormat="1" ht="33" hidden="1">
      <c r="A253" s="108" t="s">
        <v>326</v>
      </c>
      <c r="B253" s="497">
        <v>902</v>
      </c>
      <c r="C253" s="496">
        <v>10</v>
      </c>
      <c r="D253" s="496" t="s">
        <v>31</v>
      </c>
      <c r="E253" s="498" t="s">
        <v>486</v>
      </c>
      <c r="F253" s="506"/>
      <c r="G253" s="149">
        <f aca="true" t="shared" si="22" ref="G253:I254">G254</f>
        <v>0</v>
      </c>
      <c r="H253" s="149">
        <f t="shared" si="22"/>
        <v>979000</v>
      </c>
      <c r="I253" s="149">
        <f t="shared" si="22"/>
        <v>986000</v>
      </c>
      <c r="J253" s="149"/>
      <c r="K253" s="149">
        <f>K254</f>
        <v>0</v>
      </c>
    </row>
    <row r="254" spans="1:11" s="284" customFormat="1" ht="33" hidden="1">
      <c r="A254" s="108" t="s">
        <v>327</v>
      </c>
      <c r="B254" s="497">
        <v>902</v>
      </c>
      <c r="C254" s="496">
        <v>10</v>
      </c>
      <c r="D254" s="496" t="s">
        <v>31</v>
      </c>
      <c r="E254" s="496" t="s">
        <v>509</v>
      </c>
      <c r="F254" s="513"/>
      <c r="G254" s="149">
        <f t="shared" si="22"/>
        <v>0</v>
      </c>
      <c r="H254" s="149">
        <f t="shared" si="22"/>
        <v>979000</v>
      </c>
      <c r="I254" s="149">
        <f t="shared" si="22"/>
        <v>986000</v>
      </c>
      <c r="J254" s="149"/>
      <c r="K254" s="149">
        <f>K255</f>
        <v>0</v>
      </c>
    </row>
    <row r="255" spans="1:11" s="128" customFormat="1" ht="16.5" hidden="1">
      <c r="A255" s="105" t="s">
        <v>646</v>
      </c>
      <c r="B255" s="499">
        <v>902</v>
      </c>
      <c r="C255" s="501">
        <v>10</v>
      </c>
      <c r="D255" s="501" t="s">
        <v>31</v>
      </c>
      <c r="E255" s="501" t="s">
        <v>707</v>
      </c>
      <c r="F255" s="506"/>
      <c r="G255" s="149">
        <f>G256+G258+G260</f>
        <v>0</v>
      </c>
      <c r="H255" s="149">
        <f>H256+H258+H260</f>
        <v>979000</v>
      </c>
      <c r="I255" s="149">
        <f>I256+I258+I260</f>
        <v>986000</v>
      </c>
      <c r="J255" s="149"/>
      <c r="K255" s="149">
        <f>K256+K258+K260</f>
        <v>0</v>
      </c>
    </row>
    <row r="256" spans="1:11" s="128" customFormat="1" ht="19.5" customHeight="1" hidden="1">
      <c r="A256" s="105" t="s">
        <v>647</v>
      </c>
      <c r="B256" s="499">
        <v>902</v>
      </c>
      <c r="C256" s="501">
        <v>10</v>
      </c>
      <c r="D256" s="501" t="s">
        <v>31</v>
      </c>
      <c r="E256" s="501" t="s">
        <v>708</v>
      </c>
      <c r="F256" s="506"/>
      <c r="G256" s="228">
        <f>G257</f>
        <v>0</v>
      </c>
      <c r="H256" s="228">
        <f>H257</f>
        <v>620000</v>
      </c>
      <c r="I256" s="228">
        <f>I257</f>
        <v>620000</v>
      </c>
      <c r="J256" s="228"/>
      <c r="K256" s="228">
        <f>K257</f>
        <v>0</v>
      </c>
    </row>
    <row r="257" spans="1:11" s="128" customFormat="1" ht="33" hidden="1">
      <c r="A257" s="105" t="s">
        <v>397</v>
      </c>
      <c r="B257" s="499">
        <v>902</v>
      </c>
      <c r="C257" s="501">
        <v>10</v>
      </c>
      <c r="D257" s="501" t="s">
        <v>31</v>
      </c>
      <c r="E257" s="501" t="s">
        <v>708</v>
      </c>
      <c r="F257" s="506">
        <v>320</v>
      </c>
      <c r="G257" s="228"/>
      <c r="H257" s="228">
        <v>620000</v>
      </c>
      <c r="I257" s="228">
        <v>620000</v>
      </c>
      <c r="J257" s="228"/>
      <c r="K257" s="228"/>
    </row>
    <row r="258" spans="1:11" s="128" customFormat="1" ht="50.25" hidden="1">
      <c r="A258" s="105" t="s">
        <v>328</v>
      </c>
      <c r="B258" s="499">
        <v>902</v>
      </c>
      <c r="C258" s="501">
        <v>10</v>
      </c>
      <c r="D258" s="501" t="s">
        <v>31</v>
      </c>
      <c r="E258" s="501" t="s">
        <v>709</v>
      </c>
      <c r="F258" s="506"/>
      <c r="G258" s="228">
        <f>G259</f>
        <v>0</v>
      </c>
      <c r="H258" s="228">
        <f>H259</f>
        <v>346000</v>
      </c>
      <c r="I258" s="228">
        <f>I259</f>
        <v>346000</v>
      </c>
      <c r="J258" s="228"/>
      <c r="K258" s="228">
        <f>K259</f>
        <v>0</v>
      </c>
    </row>
    <row r="259" spans="1:11" s="128" customFormat="1" ht="1.5" customHeight="1" hidden="1">
      <c r="A259" s="105" t="s">
        <v>316</v>
      </c>
      <c r="B259" s="499">
        <v>902</v>
      </c>
      <c r="C259" s="501">
        <v>10</v>
      </c>
      <c r="D259" s="501" t="s">
        <v>31</v>
      </c>
      <c r="E259" s="501" t="s">
        <v>709</v>
      </c>
      <c r="F259" s="506">
        <v>630</v>
      </c>
      <c r="G259" s="228"/>
      <c r="H259" s="228">
        <v>346000</v>
      </c>
      <c r="I259" s="228">
        <v>346000</v>
      </c>
      <c r="J259" s="228"/>
      <c r="K259" s="228"/>
    </row>
    <row r="260" spans="1:11" s="128" customFormat="1" ht="34.5" customHeight="1" hidden="1">
      <c r="A260" s="105" t="s">
        <v>394</v>
      </c>
      <c r="B260" s="499">
        <v>902</v>
      </c>
      <c r="C260" s="501">
        <v>10</v>
      </c>
      <c r="D260" s="501" t="s">
        <v>31</v>
      </c>
      <c r="E260" s="501" t="s">
        <v>710</v>
      </c>
      <c r="F260" s="506"/>
      <c r="G260" s="228">
        <f>G261</f>
        <v>0</v>
      </c>
      <c r="H260" s="228">
        <f>H261</f>
        <v>13000</v>
      </c>
      <c r="I260" s="228">
        <f>I261</f>
        <v>20000</v>
      </c>
      <c r="J260" s="228"/>
      <c r="K260" s="228">
        <f>K261</f>
        <v>0</v>
      </c>
    </row>
    <row r="261" spans="1:11" s="128" customFormat="1" ht="39" customHeight="1" hidden="1">
      <c r="A261" s="105" t="s">
        <v>316</v>
      </c>
      <c r="B261" s="499">
        <v>902</v>
      </c>
      <c r="C261" s="501">
        <v>10</v>
      </c>
      <c r="D261" s="501" t="s">
        <v>31</v>
      </c>
      <c r="E261" s="501" t="s">
        <v>710</v>
      </c>
      <c r="F261" s="506">
        <v>630</v>
      </c>
      <c r="G261" s="228"/>
      <c r="H261" s="228">
        <v>13000</v>
      </c>
      <c r="I261" s="228">
        <v>20000</v>
      </c>
      <c r="J261" s="228"/>
      <c r="K261" s="228"/>
    </row>
    <row r="262" spans="1:11" s="128" customFormat="1" ht="18" customHeight="1" hidden="1">
      <c r="A262" s="108" t="s">
        <v>329</v>
      </c>
      <c r="B262" s="497">
        <v>902</v>
      </c>
      <c r="C262" s="496">
        <v>10</v>
      </c>
      <c r="D262" s="496" t="s">
        <v>31</v>
      </c>
      <c r="E262" s="498" t="s">
        <v>487</v>
      </c>
      <c r="F262" s="506"/>
      <c r="G262" s="149">
        <f>G263</f>
        <v>0</v>
      </c>
      <c r="H262" s="149">
        <f>H263</f>
        <v>390000</v>
      </c>
      <c r="I262" s="149">
        <f>I263</f>
        <v>390000</v>
      </c>
      <c r="J262" s="149"/>
      <c r="K262" s="149">
        <f>K263</f>
        <v>0</v>
      </c>
    </row>
    <row r="263" spans="1:11" s="128" customFormat="1" ht="18.75" customHeight="1" hidden="1">
      <c r="A263" s="105" t="s">
        <v>672</v>
      </c>
      <c r="B263" s="499">
        <v>902</v>
      </c>
      <c r="C263" s="501">
        <v>10</v>
      </c>
      <c r="D263" s="501" t="s">
        <v>31</v>
      </c>
      <c r="E263" s="501" t="s">
        <v>673</v>
      </c>
      <c r="F263" s="506"/>
      <c r="G263" s="228">
        <f>G264+G266</f>
        <v>0</v>
      </c>
      <c r="H263" s="228">
        <f>H264+H266</f>
        <v>390000</v>
      </c>
      <c r="I263" s="228">
        <f>I264+I266</f>
        <v>390000</v>
      </c>
      <c r="J263" s="228"/>
      <c r="K263" s="228">
        <f>K264+K266</f>
        <v>0</v>
      </c>
    </row>
    <row r="264" spans="1:11" s="128" customFormat="1" ht="33.75" customHeight="1" hidden="1">
      <c r="A264" s="105" t="s">
        <v>328</v>
      </c>
      <c r="B264" s="499">
        <v>902</v>
      </c>
      <c r="C264" s="501">
        <v>10</v>
      </c>
      <c r="D264" s="501" t="s">
        <v>31</v>
      </c>
      <c r="E264" s="501" t="s">
        <v>674</v>
      </c>
      <c r="F264" s="506"/>
      <c r="G264" s="228">
        <f>G265</f>
        <v>0</v>
      </c>
      <c r="H264" s="228">
        <f>H265</f>
        <v>360000</v>
      </c>
      <c r="I264" s="228">
        <f>I265</f>
        <v>360000</v>
      </c>
      <c r="J264" s="228"/>
      <c r="K264" s="228">
        <f>K265</f>
        <v>0</v>
      </c>
    </row>
    <row r="265" spans="1:11" s="128" customFormat="1" ht="37.5" customHeight="1" hidden="1">
      <c r="A265" s="105" t="s">
        <v>316</v>
      </c>
      <c r="B265" s="499">
        <v>902</v>
      </c>
      <c r="C265" s="501">
        <v>10</v>
      </c>
      <c r="D265" s="501" t="s">
        <v>31</v>
      </c>
      <c r="E265" s="501" t="s">
        <v>674</v>
      </c>
      <c r="F265" s="506">
        <v>630</v>
      </c>
      <c r="G265" s="228"/>
      <c r="H265" s="228">
        <v>360000</v>
      </c>
      <c r="I265" s="228">
        <v>360000</v>
      </c>
      <c r="J265" s="228"/>
      <c r="K265" s="228"/>
    </row>
    <row r="266" spans="1:11" s="128" customFormat="1" ht="34.5" customHeight="1" hidden="1">
      <c r="A266" s="105" t="s">
        <v>394</v>
      </c>
      <c r="B266" s="499">
        <v>902</v>
      </c>
      <c r="C266" s="501">
        <v>10</v>
      </c>
      <c r="D266" s="501" t="s">
        <v>31</v>
      </c>
      <c r="E266" s="501" t="s">
        <v>675</v>
      </c>
      <c r="F266" s="506"/>
      <c r="G266" s="228">
        <f>G267</f>
        <v>0</v>
      </c>
      <c r="H266" s="228">
        <f>H267</f>
        <v>30000</v>
      </c>
      <c r="I266" s="228">
        <f>I267</f>
        <v>30000</v>
      </c>
      <c r="J266" s="228"/>
      <c r="K266" s="228">
        <f>K267</f>
        <v>0</v>
      </c>
    </row>
    <row r="267" spans="1:11" s="128" customFormat="1" ht="39" customHeight="1" hidden="1">
      <c r="A267" s="105" t="s">
        <v>316</v>
      </c>
      <c r="B267" s="499">
        <v>902</v>
      </c>
      <c r="C267" s="501">
        <v>10</v>
      </c>
      <c r="D267" s="501" t="s">
        <v>31</v>
      </c>
      <c r="E267" s="501" t="s">
        <v>675</v>
      </c>
      <c r="F267" s="506">
        <v>630</v>
      </c>
      <c r="G267" s="228"/>
      <c r="H267" s="228">
        <v>30000</v>
      </c>
      <c r="I267" s="228">
        <v>30000</v>
      </c>
      <c r="J267" s="228"/>
      <c r="K267" s="228"/>
    </row>
    <row r="268" spans="1:11" ht="16.5" hidden="1">
      <c r="A268" s="45" t="s">
        <v>173</v>
      </c>
      <c r="B268" s="497">
        <v>902</v>
      </c>
      <c r="C268" s="496" t="s">
        <v>61</v>
      </c>
      <c r="D268" s="496"/>
      <c r="E268" s="496"/>
      <c r="F268" s="496"/>
      <c r="G268" s="73">
        <f aca="true" t="shared" si="23" ref="G268:I272">G269</f>
        <v>0</v>
      </c>
      <c r="H268" s="73">
        <f t="shared" si="23"/>
        <v>4185000</v>
      </c>
      <c r="I268" s="73">
        <f t="shared" si="23"/>
        <v>4185000</v>
      </c>
      <c r="J268" s="73"/>
      <c r="K268" s="73">
        <f>K269</f>
        <v>0</v>
      </c>
    </row>
    <row r="269" spans="1:11" ht="16.5" hidden="1">
      <c r="A269" s="80" t="s">
        <v>167</v>
      </c>
      <c r="B269" s="497">
        <v>902</v>
      </c>
      <c r="C269" s="496" t="s">
        <v>61</v>
      </c>
      <c r="D269" s="496" t="s">
        <v>30</v>
      </c>
      <c r="E269" s="496"/>
      <c r="F269" s="496"/>
      <c r="G269" s="73">
        <f t="shared" si="23"/>
        <v>0</v>
      </c>
      <c r="H269" s="73">
        <f t="shared" si="23"/>
        <v>4185000</v>
      </c>
      <c r="I269" s="73">
        <f t="shared" si="23"/>
        <v>4185000</v>
      </c>
      <c r="J269" s="73"/>
      <c r="K269" s="73">
        <f>K270</f>
        <v>0</v>
      </c>
    </row>
    <row r="270" spans="1:11" s="1" customFormat="1" ht="54.75" customHeight="1" hidden="1">
      <c r="A270" s="45" t="s">
        <v>409</v>
      </c>
      <c r="B270" s="497">
        <v>902</v>
      </c>
      <c r="C270" s="496" t="s">
        <v>61</v>
      </c>
      <c r="D270" s="496" t="s">
        <v>30</v>
      </c>
      <c r="E270" s="498" t="s">
        <v>434</v>
      </c>
      <c r="F270" s="496"/>
      <c r="G270" s="73">
        <f t="shared" si="23"/>
        <v>0</v>
      </c>
      <c r="H270" s="73">
        <f t="shared" si="23"/>
        <v>4185000</v>
      </c>
      <c r="I270" s="73">
        <f t="shared" si="23"/>
        <v>4185000</v>
      </c>
      <c r="J270" s="73"/>
      <c r="K270" s="73">
        <f>K271</f>
        <v>0</v>
      </c>
    </row>
    <row r="271" spans="1:11" ht="16.5" hidden="1">
      <c r="A271" s="45" t="s">
        <v>118</v>
      </c>
      <c r="B271" s="497">
        <v>902</v>
      </c>
      <c r="C271" s="496" t="s">
        <v>61</v>
      </c>
      <c r="D271" s="496" t="s">
        <v>30</v>
      </c>
      <c r="E271" s="473" t="s">
        <v>449</v>
      </c>
      <c r="F271" s="506"/>
      <c r="G271" s="73">
        <f t="shared" si="23"/>
        <v>0</v>
      </c>
      <c r="H271" s="73">
        <f t="shared" si="23"/>
        <v>4185000</v>
      </c>
      <c r="I271" s="73">
        <f t="shared" si="23"/>
        <v>4185000</v>
      </c>
      <c r="J271" s="73"/>
      <c r="K271" s="73">
        <f>K272</f>
        <v>0</v>
      </c>
    </row>
    <row r="272" spans="1:11" s="128" customFormat="1" ht="50.25" hidden="1">
      <c r="A272" s="41" t="s">
        <v>330</v>
      </c>
      <c r="B272" s="499">
        <v>902</v>
      </c>
      <c r="C272" s="501" t="s">
        <v>61</v>
      </c>
      <c r="D272" s="501" t="s">
        <v>30</v>
      </c>
      <c r="E272" s="505" t="s">
        <v>612</v>
      </c>
      <c r="F272" s="508"/>
      <c r="G272" s="68">
        <f t="shared" si="23"/>
        <v>0</v>
      </c>
      <c r="H272" s="68">
        <f t="shared" si="23"/>
        <v>4185000</v>
      </c>
      <c r="I272" s="68">
        <f t="shared" si="23"/>
        <v>4185000</v>
      </c>
      <c r="J272" s="68"/>
      <c r="K272" s="68">
        <f>K273</f>
        <v>0</v>
      </c>
    </row>
    <row r="273" spans="1:11" s="128" customFormat="1" ht="16.5" hidden="1">
      <c r="A273" s="220" t="s">
        <v>331</v>
      </c>
      <c r="B273" s="499">
        <v>902</v>
      </c>
      <c r="C273" s="501" t="s">
        <v>61</v>
      </c>
      <c r="D273" s="501" t="s">
        <v>30</v>
      </c>
      <c r="E273" s="505" t="s">
        <v>612</v>
      </c>
      <c r="F273" s="543" t="s">
        <v>332</v>
      </c>
      <c r="G273" s="68"/>
      <c r="H273" s="68">
        <v>4185000</v>
      </c>
      <c r="I273" s="68">
        <v>4185000</v>
      </c>
      <c r="J273" s="68"/>
      <c r="K273" s="68"/>
    </row>
    <row r="274" spans="1:11" ht="41.25" customHeight="1" hidden="1">
      <c r="A274" s="86" t="s">
        <v>234</v>
      </c>
      <c r="B274" s="544">
        <v>904</v>
      </c>
      <c r="C274" s="545"/>
      <c r="D274" s="545"/>
      <c r="E274" s="545"/>
      <c r="F274" s="545"/>
      <c r="G274" s="89">
        <f>G275+G396</f>
        <v>696300</v>
      </c>
      <c r="H274" s="89">
        <f>H275+H396</f>
        <v>596861300</v>
      </c>
      <c r="I274" s="89">
        <f>I275+I396</f>
        <v>600191300</v>
      </c>
      <c r="J274" s="89"/>
      <c r="K274" s="89">
        <f>K275+K396</f>
        <v>696300</v>
      </c>
    </row>
    <row r="275" spans="1:11" ht="16.5" customHeight="1" hidden="1">
      <c r="A275" s="60" t="s">
        <v>53</v>
      </c>
      <c r="B275" s="546">
        <v>904</v>
      </c>
      <c r="C275" s="493" t="s">
        <v>24</v>
      </c>
      <c r="D275" s="493"/>
      <c r="E275" s="493"/>
      <c r="F275" s="493"/>
      <c r="G275" s="120">
        <f>G276+G288+G323+G328+G336</f>
        <v>696300</v>
      </c>
      <c r="H275" s="120">
        <f>H276+H288+H323+H328+H336</f>
        <v>551152300</v>
      </c>
      <c r="I275" s="120">
        <f>I276+I288+I323+I328+I336</f>
        <v>554482300</v>
      </c>
      <c r="J275" s="120"/>
      <c r="K275" s="120">
        <f>K276+K288+K323+K328+K336</f>
        <v>696300</v>
      </c>
    </row>
    <row r="276" spans="1:11" ht="16.5" hidden="1">
      <c r="A276" s="60" t="s">
        <v>22</v>
      </c>
      <c r="B276" s="546">
        <v>904</v>
      </c>
      <c r="C276" s="503" t="s">
        <v>24</v>
      </c>
      <c r="D276" s="493" t="s">
        <v>25</v>
      </c>
      <c r="E276" s="493"/>
      <c r="F276" s="493"/>
      <c r="G276" s="76">
        <f aca="true" t="shared" si="24" ref="G276:I278">G277</f>
        <v>0</v>
      </c>
      <c r="H276" s="76">
        <f t="shared" si="24"/>
        <v>112818400</v>
      </c>
      <c r="I276" s="76">
        <f t="shared" si="24"/>
        <v>112591600</v>
      </c>
      <c r="J276" s="76"/>
      <c r="K276" s="76">
        <f>K277</f>
        <v>0</v>
      </c>
    </row>
    <row r="277" spans="1:11" s="128" customFormat="1" ht="33" hidden="1">
      <c r="A277" s="153" t="s">
        <v>333</v>
      </c>
      <c r="B277" s="546">
        <v>904</v>
      </c>
      <c r="C277" s="503" t="s">
        <v>24</v>
      </c>
      <c r="D277" s="493" t="s">
        <v>25</v>
      </c>
      <c r="E277" s="512" t="s">
        <v>484</v>
      </c>
      <c r="F277" s="547"/>
      <c r="G277" s="120">
        <f t="shared" si="24"/>
        <v>0</v>
      </c>
      <c r="H277" s="120">
        <f t="shared" si="24"/>
        <v>112818400</v>
      </c>
      <c r="I277" s="120">
        <f t="shared" si="24"/>
        <v>112591600</v>
      </c>
      <c r="J277" s="120"/>
      <c r="K277" s="120">
        <f>K278</f>
        <v>0</v>
      </c>
    </row>
    <row r="278" spans="1:11" s="284" customFormat="1" ht="50.25" hidden="1">
      <c r="A278" s="108" t="s">
        <v>483</v>
      </c>
      <c r="B278" s="546">
        <v>904</v>
      </c>
      <c r="C278" s="503" t="s">
        <v>24</v>
      </c>
      <c r="D278" s="493" t="s">
        <v>25</v>
      </c>
      <c r="E278" s="496" t="s">
        <v>493</v>
      </c>
      <c r="F278" s="513"/>
      <c r="G278" s="149">
        <f t="shared" si="24"/>
        <v>0</v>
      </c>
      <c r="H278" s="149">
        <f t="shared" si="24"/>
        <v>112818400</v>
      </c>
      <c r="I278" s="149">
        <f t="shared" si="24"/>
        <v>112591600</v>
      </c>
      <c r="J278" s="149"/>
      <c r="K278" s="149">
        <f>K279</f>
        <v>0</v>
      </c>
    </row>
    <row r="279" spans="1:11" s="128" customFormat="1" ht="15.75" customHeight="1" hidden="1">
      <c r="A279" s="105" t="s">
        <v>466</v>
      </c>
      <c r="B279" s="548">
        <v>904</v>
      </c>
      <c r="C279" s="517" t="s">
        <v>24</v>
      </c>
      <c r="D279" s="549" t="s">
        <v>25</v>
      </c>
      <c r="E279" s="501" t="s">
        <v>513</v>
      </c>
      <c r="F279" s="506"/>
      <c r="G279" s="228">
        <f>G280+G282+G284+G286</f>
        <v>0</v>
      </c>
      <c r="H279" s="228">
        <f>H280+H282+H284+H286</f>
        <v>112818400</v>
      </c>
      <c r="I279" s="228">
        <f>I280+I282+I284+I286</f>
        <v>112591600</v>
      </c>
      <c r="J279" s="228"/>
      <c r="K279" s="228">
        <f>K280+K282+K284+K286</f>
        <v>0</v>
      </c>
    </row>
    <row r="280" spans="1:11" s="128" customFormat="1" ht="33" hidden="1">
      <c r="A280" s="105" t="s">
        <v>334</v>
      </c>
      <c r="B280" s="548">
        <v>904</v>
      </c>
      <c r="C280" s="517" t="s">
        <v>24</v>
      </c>
      <c r="D280" s="549" t="s">
        <v>25</v>
      </c>
      <c r="E280" s="501" t="s">
        <v>519</v>
      </c>
      <c r="F280" s="506"/>
      <c r="G280" s="228">
        <f>G281</f>
        <v>0</v>
      </c>
      <c r="H280" s="228">
        <f>H281</f>
        <v>25696400</v>
      </c>
      <c r="I280" s="228">
        <f>I281</f>
        <v>25696400</v>
      </c>
      <c r="J280" s="228"/>
      <c r="K280" s="228">
        <f>K281</f>
        <v>0</v>
      </c>
    </row>
    <row r="281" spans="1:11" s="128" customFormat="1" ht="16.5" hidden="1">
      <c r="A281" s="105" t="s">
        <v>335</v>
      </c>
      <c r="B281" s="548">
        <v>904</v>
      </c>
      <c r="C281" s="517" t="s">
        <v>24</v>
      </c>
      <c r="D281" s="549" t="s">
        <v>25</v>
      </c>
      <c r="E281" s="501" t="s">
        <v>519</v>
      </c>
      <c r="F281" s="506">
        <v>610</v>
      </c>
      <c r="G281" s="228"/>
      <c r="H281" s="228">
        <f>24933400+763000</f>
        <v>25696400</v>
      </c>
      <c r="I281" s="228">
        <f>24933400+763000</f>
        <v>25696400</v>
      </c>
      <c r="J281" s="228"/>
      <c r="K281" s="228"/>
    </row>
    <row r="282" spans="1:11" s="128" customFormat="1" ht="33" hidden="1">
      <c r="A282" s="105" t="s">
        <v>382</v>
      </c>
      <c r="B282" s="548">
        <v>904</v>
      </c>
      <c r="C282" s="517" t="s">
        <v>24</v>
      </c>
      <c r="D282" s="549" t="s">
        <v>25</v>
      </c>
      <c r="E282" s="501" t="s">
        <v>515</v>
      </c>
      <c r="F282" s="506"/>
      <c r="G282" s="228">
        <f>G283</f>
        <v>0</v>
      </c>
      <c r="H282" s="228">
        <f>H283</f>
        <v>50000</v>
      </c>
      <c r="I282" s="228">
        <f>I283</f>
        <v>650000</v>
      </c>
      <c r="J282" s="228"/>
      <c r="K282" s="228">
        <f>K283</f>
        <v>0</v>
      </c>
    </row>
    <row r="283" spans="1:11" s="128" customFormat="1" ht="16.5" hidden="1">
      <c r="A283" s="105" t="s">
        <v>335</v>
      </c>
      <c r="B283" s="548">
        <v>904</v>
      </c>
      <c r="C283" s="517" t="s">
        <v>24</v>
      </c>
      <c r="D283" s="549" t="s">
        <v>25</v>
      </c>
      <c r="E283" s="501" t="s">
        <v>515</v>
      </c>
      <c r="F283" s="506">
        <v>610</v>
      </c>
      <c r="G283" s="228"/>
      <c r="H283" s="228">
        <v>50000</v>
      </c>
      <c r="I283" s="228">
        <v>650000</v>
      </c>
      <c r="J283" s="228"/>
      <c r="K283" s="228"/>
    </row>
    <row r="284" spans="1:11" s="128" customFormat="1" ht="16.5" hidden="1">
      <c r="A284" s="105" t="s">
        <v>381</v>
      </c>
      <c r="B284" s="548">
        <v>904</v>
      </c>
      <c r="C284" s="517" t="s">
        <v>24</v>
      </c>
      <c r="D284" s="549" t="s">
        <v>25</v>
      </c>
      <c r="E284" s="501" t="s">
        <v>516</v>
      </c>
      <c r="F284" s="506"/>
      <c r="G284" s="228">
        <f>G285</f>
        <v>0</v>
      </c>
      <c r="H284" s="228">
        <f>H285</f>
        <v>1137000</v>
      </c>
      <c r="I284" s="228">
        <f>I285</f>
        <v>310200</v>
      </c>
      <c r="J284" s="228"/>
      <c r="K284" s="228">
        <f>K285</f>
        <v>0</v>
      </c>
    </row>
    <row r="285" spans="1:11" s="128" customFormat="1" ht="16.5" hidden="1">
      <c r="A285" s="105" t="s">
        <v>335</v>
      </c>
      <c r="B285" s="548">
        <v>904</v>
      </c>
      <c r="C285" s="517" t="s">
        <v>24</v>
      </c>
      <c r="D285" s="549" t="s">
        <v>25</v>
      </c>
      <c r="E285" s="501" t="s">
        <v>516</v>
      </c>
      <c r="F285" s="506">
        <v>610</v>
      </c>
      <c r="G285" s="228"/>
      <c r="H285" s="228">
        <v>1137000</v>
      </c>
      <c r="I285" s="228">
        <v>310200</v>
      </c>
      <c r="J285" s="228"/>
      <c r="K285" s="228"/>
    </row>
    <row r="286" spans="1:11" s="128" customFormat="1" ht="66.75" hidden="1">
      <c r="A286" s="105" t="s">
        <v>514</v>
      </c>
      <c r="B286" s="548">
        <v>904</v>
      </c>
      <c r="C286" s="517" t="s">
        <v>24</v>
      </c>
      <c r="D286" s="549" t="s">
        <v>25</v>
      </c>
      <c r="E286" s="501" t="s">
        <v>517</v>
      </c>
      <c r="F286" s="506"/>
      <c r="G286" s="228">
        <f>G287</f>
        <v>0</v>
      </c>
      <c r="H286" s="228">
        <f>H287</f>
        <v>85935000</v>
      </c>
      <c r="I286" s="228">
        <f>I287</f>
        <v>85935000</v>
      </c>
      <c r="J286" s="228"/>
      <c r="K286" s="228">
        <f>K287</f>
        <v>0</v>
      </c>
    </row>
    <row r="287" spans="1:11" s="128" customFormat="1" ht="16.5" hidden="1">
      <c r="A287" s="105" t="s">
        <v>335</v>
      </c>
      <c r="B287" s="548">
        <v>904</v>
      </c>
      <c r="C287" s="517" t="s">
        <v>24</v>
      </c>
      <c r="D287" s="549" t="s">
        <v>25</v>
      </c>
      <c r="E287" s="501" t="s">
        <v>517</v>
      </c>
      <c r="F287" s="506">
        <v>610</v>
      </c>
      <c r="G287" s="228"/>
      <c r="H287" s="228">
        <v>85935000</v>
      </c>
      <c r="I287" s="228">
        <v>85935000</v>
      </c>
      <c r="J287" s="228"/>
      <c r="K287" s="228"/>
    </row>
    <row r="288" spans="1:11" ht="16.5" hidden="1">
      <c r="A288" s="69" t="s">
        <v>2</v>
      </c>
      <c r="B288" s="537">
        <v>904</v>
      </c>
      <c r="C288" s="521" t="s">
        <v>24</v>
      </c>
      <c r="D288" s="521" t="s">
        <v>30</v>
      </c>
      <c r="E288" s="473"/>
      <c r="F288" s="473"/>
      <c r="G288" s="73">
        <f>G289+G310+G314+G319</f>
        <v>0</v>
      </c>
      <c r="H288" s="73">
        <f>H289+H310+H314+H319</f>
        <v>409549900</v>
      </c>
      <c r="I288" s="73">
        <f>I289+I310+I314+I319</f>
        <v>413365700</v>
      </c>
      <c r="J288" s="73"/>
      <c r="K288" s="73">
        <f>K289+K310+K314+K319</f>
        <v>0</v>
      </c>
    </row>
    <row r="289" spans="1:11" s="128" customFormat="1" ht="33" hidden="1">
      <c r="A289" s="153" t="s">
        <v>333</v>
      </c>
      <c r="B289" s="537">
        <v>904</v>
      </c>
      <c r="C289" s="521" t="s">
        <v>24</v>
      </c>
      <c r="D289" s="521" t="s">
        <v>30</v>
      </c>
      <c r="E289" s="512" t="s">
        <v>484</v>
      </c>
      <c r="F289" s="547"/>
      <c r="G289" s="120">
        <f>G290+G302+G306</f>
        <v>0</v>
      </c>
      <c r="H289" s="120">
        <f>H290+H302+H306</f>
        <v>409333900</v>
      </c>
      <c r="I289" s="120">
        <f>I290+I302+I306</f>
        <v>413078700</v>
      </c>
      <c r="J289" s="120"/>
      <c r="K289" s="120">
        <f>K290+K302+K306</f>
        <v>0</v>
      </c>
    </row>
    <row r="290" spans="1:11" s="284" customFormat="1" ht="50.25" hidden="1">
      <c r="A290" s="108" t="s">
        <v>483</v>
      </c>
      <c r="B290" s="546">
        <v>904</v>
      </c>
      <c r="C290" s="503" t="s">
        <v>24</v>
      </c>
      <c r="D290" s="493" t="s">
        <v>30</v>
      </c>
      <c r="E290" s="496" t="s">
        <v>493</v>
      </c>
      <c r="F290" s="513"/>
      <c r="G290" s="149">
        <f>G291</f>
        <v>0</v>
      </c>
      <c r="H290" s="149">
        <f>H291</f>
        <v>398058300</v>
      </c>
      <c r="I290" s="149">
        <f>I291</f>
        <v>401750100</v>
      </c>
      <c r="J290" s="149"/>
      <c r="K290" s="149">
        <f>K291</f>
        <v>0</v>
      </c>
    </row>
    <row r="291" spans="1:11" s="128" customFormat="1" ht="28.5" customHeight="1" hidden="1">
      <c r="A291" s="105" t="s">
        <v>467</v>
      </c>
      <c r="B291" s="538">
        <v>904</v>
      </c>
      <c r="C291" s="527" t="s">
        <v>24</v>
      </c>
      <c r="D291" s="527" t="s">
        <v>30</v>
      </c>
      <c r="E291" s="501" t="s">
        <v>518</v>
      </c>
      <c r="F291" s="506"/>
      <c r="G291" s="228">
        <f>G292+G294+G296+G298+G300</f>
        <v>0</v>
      </c>
      <c r="H291" s="228">
        <f>H292+H294+H296+H298+H300</f>
        <v>398058300</v>
      </c>
      <c r="I291" s="228">
        <f>I292+I294+I296+I298+I300</f>
        <v>401750100</v>
      </c>
      <c r="J291" s="228"/>
      <c r="K291" s="228">
        <f>K292+K294+K296+K298+K300</f>
        <v>0</v>
      </c>
    </row>
    <row r="292" spans="1:11" s="128" customFormat="1" ht="33" hidden="1">
      <c r="A292" s="105" t="s">
        <v>336</v>
      </c>
      <c r="B292" s="538">
        <v>904</v>
      </c>
      <c r="C292" s="527" t="s">
        <v>24</v>
      </c>
      <c r="D292" s="527" t="s">
        <v>30</v>
      </c>
      <c r="E292" s="501" t="s">
        <v>520</v>
      </c>
      <c r="F292" s="506"/>
      <c r="G292" s="228">
        <f>G293</f>
        <v>0</v>
      </c>
      <c r="H292" s="228">
        <f>H293</f>
        <v>54352100</v>
      </c>
      <c r="I292" s="228">
        <f>I293</f>
        <v>54352100</v>
      </c>
      <c r="J292" s="228"/>
      <c r="K292" s="228">
        <f>K293</f>
        <v>0</v>
      </c>
    </row>
    <row r="293" spans="1:11" s="128" customFormat="1" ht="16.5" hidden="1">
      <c r="A293" s="105" t="s">
        <v>335</v>
      </c>
      <c r="B293" s="538">
        <v>904</v>
      </c>
      <c r="C293" s="527" t="s">
        <v>24</v>
      </c>
      <c r="D293" s="527" t="s">
        <v>30</v>
      </c>
      <c r="E293" s="501" t="s">
        <v>520</v>
      </c>
      <c r="F293" s="506">
        <v>610</v>
      </c>
      <c r="G293" s="228"/>
      <c r="H293" s="228">
        <f>53803900+548200</f>
        <v>54352100</v>
      </c>
      <c r="I293" s="228">
        <f>53803900+548200</f>
        <v>54352100</v>
      </c>
      <c r="J293" s="228"/>
      <c r="K293" s="228"/>
    </row>
    <row r="294" spans="1:11" s="128" customFormat="1" ht="33" hidden="1">
      <c r="A294" s="105" t="s">
        <v>382</v>
      </c>
      <c r="B294" s="538">
        <v>904</v>
      </c>
      <c r="C294" s="527" t="s">
        <v>24</v>
      </c>
      <c r="D294" s="527" t="s">
        <v>30</v>
      </c>
      <c r="E294" s="501" t="s">
        <v>521</v>
      </c>
      <c r="F294" s="506"/>
      <c r="G294" s="228">
        <f>G295</f>
        <v>0</v>
      </c>
      <c r="H294" s="228">
        <f>H295</f>
        <v>918000</v>
      </c>
      <c r="I294" s="228">
        <f>I295</f>
        <v>1258500</v>
      </c>
      <c r="J294" s="228"/>
      <c r="K294" s="228">
        <f>K295</f>
        <v>0</v>
      </c>
    </row>
    <row r="295" spans="1:11" s="128" customFormat="1" ht="16.5" hidden="1">
      <c r="A295" s="105" t="s">
        <v>335</v>
      </c>
      <c r="B295" s="538">
        <v>904</v>
      </c>
      <c r="C295" s="527" t="s">
        <v>24</v>
      </c>
      <c r="D295" s="527" t="s">
        <v>30</v>
      </c>
      <c r="E295" s="501" t="s">
        <v>521</v>
      </c>
      <c r="F295" s="506">
        <v>610</v>
      </c>
      <c r="G295" s="228"/>
      <c r="H295" s="228">
        <v>918000</v>
      </c>
      <c r="I295" s="228">
        <v>1258500</v>
      </c>
      <c r="J295" s="228"/>
      <c r="K295" s="228"/>
    </row>
    <row r="296" spans="1:11" s="128" customFormat="1" ht="16.5" hidden="1">
      <c r="A296" s="105" t="s">
        <v>338</v>
      </c>
      <c r="B296" s="538">
        <v>904</v>
      </c>
      <c r="C296" s="527" t="s">
        <v>24</v>
      </c>
      <c r="D296" s="527" t="s">
        <v>30</v>
      </c>
      <c r="E296" s="501" t="s">
        <v>523</v>
      </c>
      <c r="F296" s="506"/>
      <c r="G296" s="228">
        <f>G297</f>
        <v>0</v>
      </c>
      <c r="H296" s="228">
        <f>H297</f>
        <v>2420000</v>
      </c>
      <c r="I296" s="228">
        <f>I297</f>
        <v>2480000</v>
      </c>
      <c r="J296" s="228"/>
      <c r="K296" s="228">
        <f>K297</f>
        <v>0</v>
      </c>
    </row>
    <row r="297" spans="1:11" s="128" customFormat="1" ht="16.5" hidden="1">
      <c r="A297" s="105" t="s">
        <v>335</v>
      </c>
      <c r="B297" s="538">
        <v>904</v>
      </c>
      <c r="C297" s="527" t="s">
        <v>24</v>
      </c>
      <c r="D297" s="527" t="s">
        <v>30</v>
      </c>
      <c r="E297" s="501" t="s">
        <v>523</v>
      </c>
      <c r="F297" s="506">
        <v>610</v>
      </c>
      <c r="G297" s="228"/>
      <c r="H297" s="228">
        <v>2420000</v>
      </c>
      <c r="I297" s="228">
        <v>2480000</v>
      </c>
      <c r="J297" s="228"/>
      <c r="K297" s="228"/>
    </row>
    <row r="298" spans="1:11" s="128" customFormat="1" ht="23.25" customHeight="1" hidden="1">
      <c r="A298" s="105" t="s">
        <v>384</v>
      </c>
      <c r="B298" s="538">
        <v>904</v>
      </c>
      <c r="C298" s="527" t="s">
        <v>24</v>
      </c>
      <c r="D298" s="527" t="s">
        <v>30</v>
      </c>
      <c r="E298" s="501" t="s">
        <v>522</v>
      </c>
      <c r="F298" s="506"/>
      <c r="G298" s="228">
        <f>G299</f>
        <v>0</v>
      </c>
      <c r="H298" s="228">
        <f>H299</f>
        <v>1733200</v>
      </c>
      <c r="I298" s="228">
        <f>I299</f>
        <v>5024500</v>
      </c>
      <c r="J298" s="228"/>
      <c r="K298" s="228">
        <f>K299</f>
        <v>0</v>
      </c>
    </row>
    <row r="299" spans="1:11" s="128" customFormat="1" ht="23.25" customHeight="1" hidden="1">
      <c r="A299" s="105" t="s">
        <v>335</v>
      </c>
      <c r="B299" s="538">
        <v>904</v>
      </c>
      <c r="C299" s="527" t="s">
        <v>24</v>
      </c>
      <c r="D299" s="527" t="s">
        <v>30</v>
      </c>
      <c r="E299" s="501" t="s">
        <v>522</v>
      </c>
      <c r="F299" s="506">
        <v>610</v>
      </c>
      <c r="G299" s="228"/>
      <c r="H299" s="228">
        <v>1733200</v>
      </c>
      <c r="I299" s="228">
        <v>5024500</v>
      </c>
      <c r="J299" s="228"/>
      <c r="K299" s="228"/>
    </row>
    <row r="300" spans="1:11" s="128" customFormat="1" ht="117" hidden="1">
      <c r="A300" s="105" t="s">
        <v>711</v>
      </c>
      <c r="B300" s="538">
        <v>904</v>
      </c>
      <c r="C300" s="527" t="s">
        <v>24</v>
      </c>
      <c r="D300" s="527" t="s">
        <v>30</v>
      </c>
      <c r="E300" s="501" t="s">
        <v>712</v>
      </c>
      <c r="F300" s="506"/>
      <c r="G300" s="228">
        <f>G301</f>
        <v>0</v>
      </c>
      <c r="H300" s="228">
        <f>H301</f>
        <v>338635000</v>
      </c>
      <c r="I300" s="228">
        <f>I301</f>
        <v>338635000</v>
      </c>
      <c r="J300" s="228"/>
      <c r="K300" s="228">
        <f>K301</f>
        <v>0</v>
      </c>
    </row>
    <row r="301" spans="1:11" s="128" customFormat="1" ht="16.5" hidden="1">
      <c r="A301" s="105" t="s">
        <v>335</v>
      </c>
      <c r="B301" s="538">
        <v>904</v>
      </c>
      <c r="C301" s="527" t="s">
        <v>24</v>
      </c>
      <c r="D301" s="527" t="s">
        <v>30</v>
      </c>
      <c r="E301" s="501" t="s">
        <v>712</v>
      </c>
      <c r="F301" s="506">
        <v>610</v>
      </c>
      <c r="G301" s="228"/>
      <c r="H301" s="228">
        <v>338635000</v>
      </c>
      <c r="I301" s="228">
        <v>338635000</v>
      </c>
      <c r="J301" s="228"/>
      <c r="K301" s="228"/>
    </row>
    <row r="302" spans="1:11" s="284" customFormat="1" ht="36" customHeight="1" hidden="1">
      <c r="A302" s="108" t="s">
        <v>473</v>
      </c>
      <c r="B302" s="537">
        <v>904</v>
      </c>
      <c r="C302" s="521" t="s">
        <v>24</v>
      </c>
      <c r="D302" s="521" t="s">
        <v>30</v>
      </c>
      <c r="E302" s="496" t="s">
        <v>494</v>
      </c>
      <c r="F302" s="513"/>
      <c r="G302" s="149">
        <f aca="true" t="shared" si="25" ref="G302:I304">G303</f>
        <v>0</v>
      </c>
      <c r="H302" s="149">
        <f t="shared" si="25"/>
        <v>11222600</v>
      </c>
      <c r="I302" s="149">
        <f t="shared" si="25"/>
        <v>11222600</v>
      </c>
      <c r="J302" s="149"/>
      <c r="K302" s="149">
        <f>K303</f>
        <v>0</v>
      </c>
    </row>
    <row r="303" spans="1:11" s="128" customFormat="1" ht="16.5" hidden="1">
      <c r="A303" s="105" t="s">
        <v>469</v>
      </c>
      <c r="B303" s="538">
        <v>904</v>
      </c>
      <c r="C303" s="527" t="s">
        <v>24</v>
      </c>
      <c r="D303" s="527" t="s">
        <v>30</v>
      </c>
      <c r="E303" s="501" t="s">
        <v>529</v>
      </c>
      <c r="F303" s="506"/>
      <c r="G303" s="228">
        <f t="shared" si="25"/>
        <v>0</v>
      </c>
      <c r="H303" s="228">
        <f t="shared" si="25"/>
        <v>11222600</v>
      </c>
      <c r="I303" s="228">
        <f t="shared" si="25"/>
        <v>11222600</v>
      </c>
      <c r="J303" s="228"/>
      <c r="K303" s="228">
        <f>K304</f>
        <v>0</v>
      </c>
    </row>
    <row r="304" spans="1:11" s="128" customFormat="1" ht="33" hidden="1">
      <c r="A304" s="105" t="s">
        <v>337</v>
      </c>
      <c r="B304" s="538">
        <v>904</v>
      </c>
      <c r="C304" s="527" t="s">
        <v>24</v>
      </c>
      <c r="D304" s="527" t="s">
        <v>30</v>
      </c>
      <c r="E304" s="501" t="s">
        <v>530</v>
      </c>
      <c r="F304" s="506"/>
      <c r="G304" s="228">
        <f t="shared" si="25"/>
        <v>0</v>
      </c>
      <c r="H304" s="228">
        <f t="shared" si="25"/>
        <v>11222600</v>
      </c>
      <c r="I304" s="228">
        <f t="shared" si="25"/>
        <v>11222600</v>
      </c>
      <c r="J304" s="228"/>
      <c r="K304" s="228">
        <f>K305</f>
        <v>0</v>
      </c>
    </row>
    <row r="305" spans="1:11" s="128" customFormat="1" ht="15" customHeight="1" hidden="1">
      <c r="A305" s="105" t="s">
        <v>335</v>
      </c>
      <c r="B305" s="538">
        <v>904</v>
      </c>
      <c r="C305" s="527" t="s">
        <v>24</v>
      </c>
      <c r="D305" s="527" t="s">
        <v>30</v>
      </c>
      <c r="E305" s="501" t="s">
        <v>530</v>
      </c>
      <c r="F305" s="506">
        <v>610</v>
      </c>
      <c r="G305" s="228"/>
      <c r="H305" s="228">
        <f>10565400+657200</f>
        <v>11222600</v>
      </c>
      <c r="I305" s="228">
        <f>10565400+657200</f>
        <v>11222600</v>
      </c>
      <c r="J305" s="228"/>
      <c r="K305" s="228"/>
    </row>
    <row r="306" spans="1:11" s="284" customFormat="1" ht="16.5" hidden="1">
      <c r="A306" s="108" t="s">
        <v>339</v>
      </c>
      <c r="B306" s="537">
        <v>904</v>
      </c>
      <c r="C306" s="521" t="s">
        <v>24</v>
      </c>
      <c r="D306" s="521" t="s">
        <v>30</v>
      </c>
      <c r="E306" s="496" t="s">
        <v>496</v>
      </c>
      <c r="F306" s="513"/>
      <c r="G306" s="149">
        <f aca="true" t="shared" si="26" ref="G306:I308">G307</f>
        <v>0</v>
      </c>
      <c r="H306" s="149">
        <f t="shared" si="26"/>
        <v>53000</v>
      </c>
      <c r="I306" s="149">
        <f t="shared" si="26"/>
        <v>106000</v>
      </c>
      <c r="J306" s="149"/>
      <c r="K306" s="149">
        <f>K307</f>
        <v>0</v>
      </c>
    </row>
    <row r="307" spans="1:11" s="284" customFormat="1" ht="33" hidden="1">
      <c r="A307" s="105" t="s">
        <v>539</v>
      </c>
      <c r="B307" s="538">
        <v>904</v>
      </c>
      <c r="C307" s="527" t="s">
        <v>24</v>
      </c>
      <c r="D307" s="527" t="s">
        <v>30</v>
      </c>
      <c r="E307" s="501" t="s">
        <v>540</v>
      </c>
      <c r="F307" s="513"/>
      <c r="G307" s="228">
        <f t="shared" si="26"/>
        <v>0</v>
      </c>
      <c r="H307" s="228">
        <f t="shared" si="26"/>
        <v>53000</v>
      </c>
      <c r="I307" s="228">
        <f t="shared" si="26"/>
        <v>106000</v>
      </c>
      <c r="J307" s="228"/>
      <c r="K307" s="228">
        <f>K308</f>
        <v>0</v>
      </c>
    </row>
    <row r="308" spans="1:11" s="284" customFormat="1" ht="33" hidden="1">
      <c r="A308" s="105" t="s">
        <v>340</v>
      </c>
      <c r="B308" s="538">
        <v>904</v>
      </c>
      <c r="C308" s="527" t="s">
        <v>24</v>
      </c>
      <c r="D308" s="527" t="s">
        <v>30</v>
      </c>
      <c r="E308" s="501" t="s">
        <v>541</v>
      </c>
      <c r="F308" s="513"/>
      <c r="G308" s="228">
        <f t="shared" si="26"/>
        <v>0</v>
      </c>
      <c r="H308" s="228">
        <f t="shared" si="26"/>
        <v>53000</v>
      </c>
      <c r="I308" s="228">
        <f t="shared" si="26"/>
        <v>106000</v>
      </c>
      <c r="J308" s="228"/>
      <c r="K308" s="228">
        <f>K309</f>
        <v>0</v>
      </c>
    </row>
    <row r="309" spans="1:11" s="284" customFormat="1" ht="16.5" hidden="1">
      <c r="A309" s="105" t="s">
        <v>335</v>
      </c>
      <c r="B309" s="538">
        <v>904</v>
      </c>
      <c r="C309" s="527" t="s">
        <v>24</v>
      </c>
      <c r="D309" s="527" t="s">
        <v>30</v>
      </c>
      <c r="E309" s="501" t="s">
        <v>541</v>
      </c>
      <c r="F309" s="506">
        <v>610</v>
      </c>
      <c r="G309" s="228"/>
      <c r="H309" s="228">
        <v>53000</v>
      </c>
      <c r="I309" s="228">
        <v>106000</v>
      </c>
      <c r="J309" s="228"/>
      <c r="K309" s="228"/>
    </row>
    <row r="310" spans="1:11" s="128" customFormat="1" ht="33" hidden="1">
      <c r="A310" s="108" t="s">
        <v>326</v>
      </c>
      <c r="B310" s="497">
        <v>904</v>
      </c>
      <c r="C310" s="495" t="s">
        <v>24</v>
      </c>
      <c r="D310" s="496" t="s">
        <v>30</v>
      </c>
      <c r="E310" s="512" t="s">
        <v>486</v>
      </c>
      <c r="F310" s="506"/>
      <c r="G310" s="149">
        <f aca="true" t="shared" si="27" ref="G310:I312">G311</f>
        <v>0</v>
      </c>
      <c r="H310" s="149">
        <f t="shared" si="27"/>
        <v>150000</v>
      </c>
      <c r="I310" s="149">
        <f t="shared" si="27"/>
        <v>150000</v>
      </c>
      <c r="J310" s="149"/>
      <c r="K310" s="149">
        <f>K311</f>
        <v>0</v>
      </c>
    </row>
    <row r="311" spans="1:11" s="284" customFormat="1" ht="33" hidden="1">
      <c r="A311" s="310" t="s">
        <v>342</v>
      </c>
      <c r="B311" s="497">
        <v>904</v>
      </c>
      <c r="C311" s="495" t="s">
        <v>24</v>
      </c>
      <c r="D311" s="496" t="s">
        <v>30</v>
      </c>
      <c r="E311" s="496" t="s">
        <v>507</v>
      </c>
      <c r="F311" s="513"/>
      <c r="G311" s="149">
        <f t="shared" si="27"/>
        <v>0</v>
      </c>
      <c r="H311" s="149">
        <f t="shared" si="27"/>
        <v>150000</v>
      </c>
      <c r="I311" s="149">
        <f t="shared" si="27"/>
        <v>150000</v>
      </c>
      <c r="J311" s="149"/>
      <c r="K311" s="149">
        <f>K312</f>
        <v>0</v>
      </c>
    </row>
    <row r="312" spans="1:11" s="284" customFormat="1" ht="33" hidden="1">
      <c r="A312" s="102" t="s">
        <v>662</v>
      </c>
      <c r="B312" s="499">
        <v>904</v>
      </c>
      <c r="C312" s="500" t="s">
        <v>24</v>
      </c>
      <c r="D312" s="501" t="s">
        <v>30</v>
      </c>
      <c r="E312" s="501" t="s">
        <v>694</v>
      </c>
      <c r="F312" s="506"/>
      <c r="G312" s="228">
        <f t="shared" si="27"/>
        <v>0</v>
      </c>
      <c r="H312" s="228">
        <f t="shared" si="27"/>
        <v>150000</v>
      </c>
      <c r="I312" s="228">
        <f t="shared" si="27"/>
        <v>150000</v>
      </c>
      <c r="J312" s="228"/>
      <c r="K312" s="228">
        <f>K313</f>
        <v>0</v>
      </c>
    </row>
    <row r="313" spans="1:11" s="284" customFormat="1" ht="16.5" hidden="1">
      <c r="A313" s="105" t="s">
        <v>335</v>
      </c>
      <c r="B313" s="499">
        <v>904</v>
      </c>
      <c r="C313" s="500" t="s">
        <v>24</v>
      </c>
      <c r="D313" s="501" t="s">
        <v>30</v>
      </c>
      <c r="E313" s="501" t="s">
        <v>694</v>
      </c>
      <c r="F313" s="506">
        <v>610</v>
      </c>
      <c r="G313" s="228"/>
      <c r="H313" s="228">
        <v>150000</v>
      </c>
      <c r="I313" s="228">
        <v>150000</v>
      </c>
      <c r="J313" s="228"/>
      <c r="K313" s="228"/>
    </row>
    <row r="314" spans="1:11" s="128" customFormat="1" ht="66.75" hidden="1">
      <c r="A314" s="108" t="s">
        <v>312</v>
      </c>
      <c r="B314" s="537">
        <v>904</v>
      </c>
      <c r="C314" s="521" t="s">
        <v>24</v>
      </c>
      <c r="D314" s="521" t="s">
        <v>30</v>
      </c>
      <c r="E314" s="512" t="s">
        <v>445</v>
      </c>
      <c r="F314" s="506"/>
      <c r="G314" s="149">
        <f aca="true" t="shared" si="28" ref="G314:I317">G315</f>
        <v>0</v>
      </c>
      <c r="H314" s="149">
        <f t="shared" si="28"/>
        <v>60000</v>
      </c>
      <c r="I314" s="149">
        <f t="shared" si="28"/>
        <v>132000</v>
      </c>
      <c r="J314" s="149"/>
      <c r="K314" s="149">
        <f>K315</f>
        <v>0</v>
      </c>
    </row>
    <row r="315" spans="1:11" s="284" customFormat="1" ht="33" hidden="1">
      <c r="A315" s="108" t="s">
        <v>318</v>
      </c>
      <c r="B315" s="537">
        <v>904</v>
      </c>
      <c r="C315" s="521" t="s">
        <v>24</v>
      </c>
      <c r="D315" s="521" t="s">
        <v>30</v>
      </c>
      <c r="E315" s="496" t="s">
        <v>446</v>
      </c>
      <c r="F315" s="513"/>
      <c r="G315" s="149">
        <f t="shared" si="28"/>
        <v>0</v>
      </c>
      <c r="H315" s="149">
        <f t="shared" si="28"/>
        <v>60000</v>
      </c>
      <c r="I315" s="149">
        <f t="shared" si="28"/>
        <v>132000</v>
      </c>
      <c r="J315" s="149"/>
      <c r="K315" s="149">
        <f>K316</f>
        <v>0</v>
      </c>
    </row>
    <row r="316" spans="1:11" s="128" customFormat="1" ht="16.5" hidden="1">
      <c r="A316" s="105" t="s">
        <v>686</v>
      </c>
      <c r="B316" s="538">
        <v>904</v>
      </c>
      <c r="C316" s="527" t="s">
        <v>24</v>
      </c>
      <c r="D316" s="527" t="s">
        <v>30</v>
      </c>
      <c r="E316" s="501" t="s">
        <v>448</v>
      </c>
      <c r="F316" s="506"/>
      <c r="G316" s="149">
        <f t="shared" si="28"/>
        <v>0</v>
      </c>
      <c r="H316" s="149">
        <f t="shared" si="28"/>
        <v>60000</v>
      </c>
      <c r="I316" s="149">
        <f t="shared" si="28"/>
        <v>132000</v>
      </c>
      <c r="J316" s="149"/>
      <c r="K316" s="149">
        <f>K317</f>
        <v>0</v>
      </c>
    </row>
    <row r="317" spans="1:11" s="128" customFormat="1" ht="33" hidden="1">
      <c r="A317" s="105" t="s">
        <v>319</v>
      </c>
      <c r="B317" s="538">
        <v>904</v>
      </c>
      <c r="C317" s="527" t="s">
        <v>24</v>
      </c>
      <c r="D317" s="527" t="s">
        <v>30</v>
      </c>
      <c r="E317" s="501" t="s">
        <v>447</v>
      </c>
      <c r="F317" s="506"/>
      <c r="G317" s="228">
        <f t="shared" si="28"/>
        <v>0</v>
      </c>
      <c r="H317" s="228">
        <f t="shared" si="28"/>
        <v>60000</v>
      </c>
      <c r="I317" s="228">
        <f t="shared" si="28"/>
        <v>132000</v>
      </c>
      <c r="J317" s="228"/>
      <c r="K317" s="228">
        <f>K318</f>
        <v>0</v>
      </c>
    </row>
    <row r="318" spans="1:11" s="128" customFormat="1" ht="9.75" customHeight="1" hidden="1">
      <c r="A318" s="105" t="s">
        <v>335</v>
      </c>
      <c r="B318" s="538">
        <v>904</v>
      </c>
      <c r="C318" s="527" t="s">
        <v>24</v>
      </c>
      <c r="D318" s="527" t="s">
        <v>30</v>
      </c>
      <c r="E318" s="501" t="s">
        <v>447</v>
      </c>
      <c r="F318" s="506">
        <v>610</v>
      </c>
      <c r="G318" s="228"/>
      <c r="H318" s="228">
        <v>60000</v>
      </c>
      <c r="I318" s="228">
        <v>132000</v>
      </c>
      <c r="J318" s="228"/>
      <c r="K318" s="228"/>
    </row>
    <row r="319" spans="1:11" s="128" customFormat="1" ht="50.25" hidden="1">
      <c r="A319" s="316" t="s">
        <v>479</v>
      </c>
      <c r="B319" s="537">
        <v>904</v>
      </c>
      <c r="C319" s="521" t="s">
        <v>24</v>
      </c>
      <c r="D319" s="521" t="s">
        <v>30</v>
      </c>
      <c r="E319" s="498" t="s">
        <v>455</v>
      </c>
      <c r="F319" s="506"/>
      <c r="G319" s="149">
        <f aca="true" t="shared" si="29" ref="G319:I321">G320</f>
        <v>0</v>
      </c>
      <c r="H319" s="149">
        <f t="shared" si="29"/>
        <v>6000</v>
      </c>
      <c r="I319" s="149">
        <f t="shared" si="29"/>
        <v>5000</v>
      </c>
      <c r="J319" s="149"/>
      <c r="K319" s="149">
        <f>K320</f>
        <v>0</v>
      </c>
    </row>
    <row r="320" spans="1:11" s="128" customFormat="1" ht="16.5" hidden="1">
      <c r="A320" s="317" t="s">
        <v>602</v>
      </c>
      <c r="B320" s="538">
        <v>904</v>
      </c>
      <c r="C320" s="527" t="s">
        <v>24</v>
      </c>
      <c r="D320" s="527" t="s">
        <v>30</v>
      </c>
      <c r="E320" s="507" t="s">
        <v>603</v>
      </c>
      <c r="F320" s="506"/>
      <c r="G320" s="149">
        <f t="shared" si="29"/>
        <v>0</v>
      </c>
      <c r="H320" s="149">
        <f t="shared" si="29"/>
        <v>6000</v>
      </c>
      <c r="I320" s="149">
        <f t="shared" si="29"/>
        <v>5000</v>
      </c>
      <c r="J320" s="149"/>
      <c r="K320" s="149">
        <f>K321</f>
        <v>0</v>
      </c>
    </row>
    <row r="321" spans="1:11" s="128" customFormat="1" ht="18" customHeight="1" hidden="1">
      <c r="A321" s="317" t="s">
        <v>377</v>
      </c>
      <c r="B321" s="538">
        <v>904</v>
      </c>
      <c r="C321" s="527" t="s">
        <v>24</v>
      </c>
      <c r="D321" s="527" t="s">
        <v>30</v>
      </c>
      <c r="E321" s="507" t="s">
        <v>604</v>
      </c>
      <c r="F321" s="506"/>
      <c r="G321" s="149">
        <f t="shared" si="29"/>
        <v>0</v>
      </c>
      <c r="H321" s="149">
        <f t="shared" si="29"/>
        <v>6000</v>
      </c>
      <c r="I321" s="149">
        <f t="shared" si="29"/>
        <v>5000</v>
      </c>
      <c r="J321" s="149"/>
      <c r="K321" s="149">
        <f>K322</f>
        <v>0</v>
      </c>
    </row>
    <row r="322" spans="1:11" s="128" customFormat="1" ht="18" customHeight="1" hidden="1">
      <c r="A322" s="105" t="s">
        <v>335</v>
      </c>
      <c r="B322" s="538">
        <v>904</v>
      </c>
      <c r="C322" s="527" t="s">
        <v>24</v>
      </c>
      <c r="D322" s="527" t="s">
        <v>30</v>
      </c>
      <c r="E322" s="507" t="s">
        <v>604</v>
      </c>
      <c r="F322" s="506">
        <v>610</v>
      </c>
      <c r="G322" s="228"/>
      <c r="H322" s="228">
        <v>6000</v>
      </c>
      <c r="I322" s="228">
        <v>5000</v>
      </c>
      <c r="J322" s="228"/>
      <c r="K322" s="228"/>
    </row>
    <row r="323" spans="1:11" ht="33" hidden="1">
      <c r="A323" s="214" t="s">
        <v>268</v>
      </c>
      <c r="B323" s="537">
        <v>904</v>
      </c>
      <c r="C323" s="496" t="s">
        <v>24</v>
      </c>
      <c r="D323" s="496" t="s">
        <v>29</v>
      </c>
      <c r="E323" s="473"/>
      <c r="F323" s="473"/>
      <c r="G323" s="149">
        <f aca="true" t="shared" si="30" ref="G323:I326">G324</f>
        <v>0</v>
      </c>
      <c r="H323" s="149">
        <f t="shared" si="30"/>
        <v>400</v>
      </c>
      <c r="I323" s="149">
        <f t="shared" si="30"/>
        <v>400</v>
      </c>
      <c r="J323" s="149"/>
      <c r="K323" s="149">
        <f>K324</f>
        <v>0</v>
      </c>
    </row>
    <row r="324" spans="1:11" s="128" customFormat="1" ht="50.25" hidden="1">
      <c r="A324" s="332" t="s">
        <v>482</v>
      </c>
      <c r="B324" s="537">
        <v>904</v>
      </c>
      <c r="C324" s="496" t="s">
        <v>24</v>
      </c>
      <c r="D324" s="496" t="s">
        <v>29</v>
      </c>
      <c r="E324" s="534" t="s">
        <v>459</v>
      </c>
      <c r="F324" s="535"/>
      <c r="G324" s="149">
        <f t="shared" si="30"/>
        <v>0</v>
      </c>
      <c r="H324" s="149">
        <f t="shared" si="30"/>
        <v>400</v>
      </c>
      <c r="I324" s="149">
        <f t="shared" si="30"/>
        <v>400</v>
      </c>
      <c r="J324" s="149"/>
      <c r="K324" s="149">
        <f>K325</f>
        <v>0</v>
      </c>
    </row>
    <row r="325" spans="1:11" s="128" customFormat="1" ht="33" hidden="1">
      <c r="A325" s="262" t="s">
        <v>715</v>
      </c>
      <c r="B325" s="538">
        <v>904</v>
      </c>
      <c r="C325" s="501" t="s">
        <v>24</v>
      </c>
      <c r="D325" s="501" t="s">
        <v>29</v>
      </c>
      <c r="E325" s="536" t="s">
        <v>716</v>
      </c>
      <c r="F325" s="508"/>
      <c r="G325" s="228">
        <f t="shared" si="30"/>
        <v>0</v>
      </c>
      <c r="H325" s="228">
        <f t="shared" si="30"/>
        <v>400</v>
      </c>
      <c r="I325" s="228">
        <f t="shared" si="30"/>
        <v>400</v>
      </c>
      <c r="J325" s="228"/>
      <c r="K325" s="228">
        <f>K326</f>
        <v>0</v>
      </c>
    </row>
    <row r="326" spans="1:11" s="128" customFormat="1" ht="33" hidden="1">
      <c r="A326" s="262" t="s">
        <v>738</v>
      </c>
      <c r="B326" s="538">
        <v>904</v>
      </c>
      <c r="C326" s="501" t="s">
        <v>24</v>
      </c>
      <c r="D326" s="501" t="s">
        <v>29</v>
      </c>
      <c r="E326" s="536" t="s">
        <v>717</v>
      </c>
      <c r="F326" s="508"/>
      <c r="G326" s="228">
        <f t="shared" si="30"/>
        <v>0</v>
      </c>
      <c r="H326" s="228">
        <f t="shared" si="30"/>
        <v>400</v>
      </c>
      <c r="I326" s="228">
        <f t="shared" si="30"/>
        <v>400</v>
      </c>
      <c r="J326" s="228"/>
      <c r="K326" s="228">
        <f>K327</f>
        <v>0</v>
      </c>
    </row>
    <row r="327" spans="1:11" s="128" customFormat="1" ht="31.5" customHeight="1" hidden="1">
      <c r="A327" s="322" t="s">
        <v>300</v>
      </c>
      <c r="B327" s="538">
        <v>904</v>
      </c>
      <c r="C327" s="501" t="s">
        <v>24</v>
      </c>
      <c r="D327" s="501" t="s">
        <v>29</v>
      </c>
      <c r="E327" s="536" t="s">
        <v>717</v>
      </c>
      <c r="F327" s="508">
        <v>240</v>
      </c>
      <c r="G327" s="228"/>
      <c r="H327" s="228">
        <v>400</v>
      </c>
      <c r="I327" s="228">
        <v>400</v>
      </c>
      <c r="J327" s="228"/>
      <c r="K327" s="228"/>
    </row>
    <row r="328" spans="1:11" ht="16.5" hidden="1">
      <c r="A328" s="45" t="s">
        <v>134</v>
      </c>
      <c r="B328" s="497">
        <v>904</v>
      </c>
      <c r="C328" s="495" t="s">
        <v>24</v>
      </c>
      <c r="D328" s="496" t="s">
        <v>24</v>
      </c>
      <c r="E328" s="496"/>
      <c r="F328" s="496"/>
      <c r="G328" s="149">
        <f aca="true" t="shared" si="31" ref="G328:I330">G329</f>
        <v>0</v>
      </c>
      <c r="H328" s="149">
        <f t="shared" si="31"/>
        <v>3193400</v>
      </c>
      <c r="I328" s="149">
        <f t="shared" si="31"/>
        <v>2303400</v>
      </c>
      <c r="J328" s="149"/>
      <c r="K328" s="149">
        <f>K329</f>
        <v>0</v>
      </c>
    </row>
    <row r="329" spans="1:11" s="128" customFormat="1" ht="33" hidden="1">
      <c r="A329" s="108" t="s">
        <v>326</v>
      </c>
      <c r="B329" s="497">
        <v>904</v>
      </c>
      <c r="C329" s="495" t="s">
        <v>24</v>
      </c>
      <c r="D329" s="496" t="s">
        <v>24</v>
      </c>
      <c r="E329" s="512" t="s">
        <v>486</v>
      </c>
      <c r="F329" s="506"/>
      <c r="G329" s="149">
        <f t="shared" si="31"/>
        <v>0</v>
      </c>
      <c r="H329" s="149">
        <f t="shared" si="31"/>
        <v>3193400</v>
      </c>
      <c r="I329" s="149">
        <f t="shared" si="31"/>
        <v>2303400</v>
      </c>
      <c r="J329" s="149"/>
      <c r="K329" s="149">
        <f>K330</f>
        <v>0</v>
      </c>
    </row>
    <row r="330" spans="1:11" s="284" customFormat="1" ht="33" hidden="1">
      <c r="A330" s="310" t="s">
        <v>342</v>
      </c>
      <c r="B330" s="497">
        <v>904</v>
      </c>
      <c r="C330" s="495" t="s">
        <v>24</v>
      </c>
      <c r="D330" s="496" t="s">
        <v>24</v>
      </c>
      <c r="E330" s="496" t="s">
        <v>507</v>
      </c>
      <c r="F330" s="513"/>
      <c r="G330" s="149">
        <f t="shared" si="31"/>
        <v>0</v>
      </c>
      <c r="H330" s="149">
        <f t="shared" si="31"/>
        <v>3193400</v>
      </c>
      <c r="I330" s="149">
        <f t="shared" si="31"/>
        <v>2303400</v>
      </c>
      <c r="J330" s="149"/>
      <c r="K330" s="149">
        <f>K331</f>
        <v>0</v>
      </c>
    </row>
    <row r="331" spans="1:11" s="284" customFormat="1" ht="33" hidden="1">
      <c r="A331" s="102" t="s">
        <v>657</v>
      </c>
      <c r="B331" s="499">
        <v>904</v>
      </c>
      <c r="C331" s="500" t="s">
        <v>24</v>
      </c>
      <c r="D331" s="501" t="s">
        <v>24</v>
      </c>
      <c r="E331" s="501" t="s">
        <v>658</v>
      </c>
      <c r="F331" s="506"/>
      <c r="G331" s="228">
        <f>G332+G334</f>
        <v>0</v>
      </c>
      <c r="H331" s="228">
        <f>H332+H334</f>
        <v>3193400</v>
      </c>
      <c r="I331" s="228">
        <f>I332+I334</f>
        <v>2303400</v>
      </c>
      <c r="J331" s="228"/>
      <c r="K331" s="228">
        <f>K332+K334</f>
        <v>0</v>
      </c>
    </row>
    <row r="332" spans="1:11" s="284" customFormat="1" ht="33" hidden="1">
      <c r="A332" s="102" t="s">
        <v>659</v>
      </c>
      <c r="B332" s="499">
        <v>904</v>
      </c>
      <c r="C332" s="500" t="s">
        <v>24</v>
      </c>
      <c r="D332" s="501" t="s">
        <v>24</v>
      </c>
      <c r="E332" s="501" t="s">
        <v>660</v>
      </c>
      <c r="F332" s="506"/>
      <c r="G332" s="228">
        <f>G333</f>
        <v>0</v>
      </c>
      <c r="H332" s="228">
        <f>H333</f>
        <v>1558400</v>
      </c>
      <c r="I332" s="228">
        <f>I333</f>
        <v>1558400</v>
      </c>
      <c r="J332" s="228"/>
      <c r="K332" s="228">
        <f>K333</f>
        <v>0</v>
      </c>
    </row>
    <row r="333" spans="1:11" s="284" customFormat="1" ht="16.5" hidden="1">
      <c r="A333" s="102" t="s">
        <v>331</v>
      </c>
      <c r="B333" s="499">
        <v>904</v>
      </c>
      <c r="C333" s="500" t="s">
        <v>24</v>
      </c>
      <c r="D333" s="501" t="s">
        <v>24</v>
      </c>
      <c r="E333" s="501" t="s">
        <v>660</v>
      </c>
      <c r="F333" s="506">
        <v>620</v>
      </c>
      <c r="G333" s="228"/>
      <c r="H333" s="228">
        <f>1497500+60900</f>
        <v>1558400</v>
      </c>
      <c r="I333" s="228">
        <f>1497500+60900</f>
        <v>1558400</v>
      </c>
      <c r="J333" s="228"/>
      <c r="K333" s="228"/>
    </row>
    <row r="334" spans="1:11" s="284" customFormat="1" ht="33" hidden="1">
      <c r="A334" s="102" t="s">
        <v>382</v>
      </c>
      <c r="B334" s="499">
        <v>904</v>
      </c>
      <c r="C334" s="500" t="s">
        <v>24</v>
      </c>
      <c r="D334" s="501" t="s">
        <v>24</v>
      </c>
      <c r="E334" s="501" t="s">
        <v>661</v>
      </c>
      <c r="F334" s="506"/>
      <c r="G334" s="228">
        <f>G335</f>
        <v>0</v>
      </c>
      <c r="H334" s="228">
        <f>H335</f>
        <v>1635000</v>
      </c>
      <c r="I334" s="228">
        <f>I335</f>
        <v>745000</v>
      </c>
      <c r="J334" s="228"/>
      <c r="K334" s="228">
        <f>K335</f>
        <v>0</v>
      </c>
    </row>
    <row r="335" spans="1:11" s="284" customFormat="1" ht="16.5" hidden="1">
      <c r="A335" s="102" t="s">
        <v>331</v>
      </c>
      <c r="B335" s="499">
        <v>904</v>
      </c>
      <c r="C335" s="500" t="s">
        <v>24</v>
      </c>
      <c r="D335" s="501" t="s">
        <v>24</v>
      </c>
      <c r="E335" s="501" t="s">
        <v>661</v>
      </c>
      <c r="F335" s="506">
        <v>620</v>
      </c>
      <c r="G335" s="228"/>
      <c r="H335" s="228">
        <v>1635000</v>
      </c>
      <c r="I335" s="228">
        <v>745000</v>
      </c>
      <c r="J335" s="228"/>
      <c r="K335" s="228"/>
    </row>
    <row r="336" spans="1:11" ht="14.25" customHeight="1" hidden="1">
      <c r="A336" s="45" t="s">
        <v>136</v>
      </c>
      <c r="B336" s="497">
        <v>904</v>
      </c>
      <c r="C336" s="495" t="s">
        <v>24</v>
      </c>
      <c r="D336" s="496" t="s">
        <v>26</v>
      </c>
      <c r="E336" s="495"/>
      <c r="F336" s="495"/>
      <c r="G336" s="73">
        <f>G337+G369+G375+G379+G392+G364</f>
        <v>696300</v>
      </c>
      <c r="H336" s="73">
        <f>H337+H369+H375+H379+H392+H364</f>
        <v>25590200</v>
      </c>
      <c r="I336" s="73">
        <f>I337+I369+I375+I379+I392+I364</f>
        <v>26221200</v>
      </c>
      <c r="J336" s="73"/>
      <c r="K336" s="73">
        <f>K337+K369+K375+K379+K392+K364</f>
        <v>696300</v>
      </c>
    </row>
    <row r="337" spans="1:11" s="128" customFormat="1" ht="33" hidden="1">
      <c r="A337" s="153" t="s">
        <v>333</v>
      </c>
      <c r="B337" s="497">
        <v>904</v>
      </c>
      <c r="C337" s="495" t="s">
        <v>24</v>
      </c>
      <c r="D337" s="496" t="s">
        <v>26</v>
      </c>
      <c r="E337" s="512" t="s">
        <v>484</v>
      </c>
      <c r="F337" s="547"/>
      <c r="G337" s="120">
        <f>G338+G356+G360</f>
        <v>696300</v>
      </c>
      <c r="H337" s="120">
        <f>H338+H356+H360</f>
        <v>21427200</v>
      </c>
      <c r="I337" s="120">
        <f>I338+I356+I360</f>
        <v>22061200</v>
      </c>
      <c r="J337" s="120"/>
      <c r="K337" s="120">
        <f>K338+K356+K360</f>
        <v>696300</v>
      </c>
    </row>
    <row r="338" spans="1:11" s="284" customFormat="1" ht="50.25" hidden="1">
      <c r="A338" s="108" t="s">
        <v>483</v>
      </c>
      <c r="B338" s="546">
        <v>904</v>
      </c>
      <c r="C338" s="503" t="s">
        <v>24</v>
      </c>
      <c r="D338" s="496" t="s">
        <v>26</v>
      </c>
      <c r="E338" s="496" t="s">
        <v>493</v>
      </c>
      <c r="F338" s="513"/>
      <c r="G338" s="149">
        <f>G339+G342+G346</f>
        <v>696300</v>
      </c>
      <c r="H338" s="149">
        <f>H339+H342+H346</f>
        <v>21347200</v>
      </c>
      <c r="I338" s="149">
        <f>I339+I342+I346</f>
        <v>21687200</v>
      </c>
      <c r="J338" s="149"/>
      <c r="K338" s="149">
        <f>K339+K342+K346</f>
        <v>696300</v>
      </c>
    </row>
    <row r="339" spans="1:11" s="128" customFormat="1" ht="16.5" hidden="1">
      <c r="A339" s="105" t="s">
        <v>466</v>
      </c>
      <c r="B339" s="548">
        <v>904</v>
      </c>
      <c r="C339" s="527" t="s">
        <v>24</v>
      </c>
      <c r="D339" s="527" t="s">
        <v>26</v>
      </c>
      <c r="E339" s="501" t="s">
        <v>513</v>
      </c>
      <c r="F339" s="506"/>
      <c r="G339" s="228">
        <f aca="true" t="shared" si="32" ref="G339:I340">G340</f>
        <v>0</v>
      </c>
      <c r="H339" s="228">
        <f t="shared" si="32"/>
        <v>0</v>
      </c>
      <c r="I339" s="228">
        <f t="shared" si="32"/>
        <v>0</v>
      </c>
      <c r="J339" s="228"/>
      <c r="K339" s="228">
        <f>K340</f>
        <v>0</v>
      </c>
    </row>
    <row r="340" spans="1:11" s="128" customFormat="1" ht="16.5" hidden="1">
      <c r="A340" s="105" t="s">
        <v>381</v>
      </c>
      <c r="B340" s="548">
        <v>904</v>
      </c>
      <c r="C340" s="527" t="s">
        <v>24</v>
      </c>
      <c r="D340" s="527" t="s">
        <v>26</v>
      </c>
      <c r="E340" s="501" t="s">
        <v>516</v>
      </c>
      <c r="F340" s="506"/>
      <c r="G340" s="228">
        <f t="shared" si="32"/>
        <v>0</v>
      </c>
      <c r="H340" s="228">
        <f t="shared" si="32"/>
        <v>0</v>
      </c>
      <c r="I340" s="228">
        <f t="shared" si="32"/>
        <v>0</v>
      </c>
      <c r="J340" s="228"/>
      <c r="K340" s="228">
        <f>K341</f>
        <v>0</v>
      </c>
    </row>
    <row r="341" spans="1:11" s="128" customFormat="1" ht="33" hidden="1">
      <c r="A341" s="322" t="s">
        <v>300</v>
      </c>
      <c r="B341" s="548">
        <v>904</v>
      </c>
      <c r="C341" s="527" t="s">
        <v>24</v>
      </c>
      <c r="D341" s="527" t="s">
        <v>26</v>
      </c>
      <c r="E341" s="501" t="s">
        <v>516</v>
      </c>
      <c r="F341" s="508">
        <v>240</v>
      </c>
      <c r="G341" s="228"/>
      <c r="H341" s="228">
        <v>0</v>
      </c>
      <c r="I341" s="228">
        <v>0</v>
      </c>
      <c r="J341" s="228"/>
      <c r="K341" s="228"/>
    </row>
    <row r="342" spans="1:11" s="128" customFormat="1" ht="33" hidden="1">
      <c r="A342" s="105" t="s">
        <v>467</v>
      </c>
      <c r="B342" s="538">
        <v>904</v>
      </c>
      <c r="C342" s="527" t="s">
        <v>24</v>
      </c>
      <c r="D342" s="527" t="s">
        <v>26</v>
      </c>
      <c r="E342" s="501" t="s">
        <v>518</v>
      </c>
      <c r="F342" s="506"/>
      <c r="G342" s="228">
        <f>G343</f>
        <v>0</v>
      </c>
      <c r="H342" s="228">
        <f>H343</f>
        <v>90000</v>
      </c>
      <c r="I342" s="228">
        <f>I343</f>
        <v>430000</v>
      </c>
      <c r="J342" s="228"/>
      <c r="K342" s="228">
        <f>K343</f>
        <v>0</v>
      </c>
    </row>
    <row r="343" spans="1:11" s="128" customFormat="1" ht="23.25" customHeight="1" hidden="1">
      <c r="A343" s="105" t="s">
        <v>384</v>
      </c>
      <c r="B343" s="499">
        <v>904</v>
      </c>
      <c r="C343" s="500" t="s">
        <v>24</v>
      </c>
      <c r="D343" s="501" t="s">
        <v>26</v>
      </c>
      <c r="E343" s="501" t="s">
        <v>522</v>
      </c>
      <c r="F343" s="506"/>
      <c r="G343" s="228">
        <f>G344+G345</f>
        <v>0</v>
      </c>
      <c r="H343" s="228">
        <f>H344+H345</f>
        <v>90000</v>
      </c>
      <c r="I343" s="228">
        <f>I344+I345</f>
        <v>430000</v>
      </c>
      <c r="J343" s="228"/>
      <c r="K343" s="228">
        <f>K344+K345</f>
        <v>0</v>
      </c>
    </row>
    <row r="344" spans="1:11" s="128" customFormat="1" ht="18.75" customHeight="1" hidden="1">
      <c r="A344" s="49" t="s">
        <v>297</v>
      </c>
      <c r="B344" s="499">
        <v>904</v>
      </c>
      <c r="C344" s="500" t="s">
        <v>24</v>
      </c>
      <c r="D344" s="501" t="s">
        <v>26</v>
      </c>
      <c r="E344" s="505" t="s">
        <v>522</v>
      </c>
      <c r="F344" s="528">
        <v>120</v>
      </c>
      <c r="G344" s="228"/>
      <c r="H344" s="228">
        <v>50000</v>
      </c>
      <c r="I344" s="228">
        <v>95000</v>
      </c>
      <c r="J344" s="228"/>
      <c r="K344" s="228"/>
    </row>
    <row r="345" spans="1:11" s="128" customFormat="1" ht="36" customHeight="1" hidden="1">
      <c r="A345" s="105" t="s">
        <v>300</v>
      </c>
      <c r="B345" s="499">
        <v>904</v>
      </c>
      <c r="C345" s="500" t="s">
        <v>24</v>
      </c>
      <c r="D345" s="501" t="s">
        <v>26</v>
      </c>
      <c r="E345" s="501" t="s">
        <v>522</v>
      </c>
      <c r="F345" s="506">
        <v>240</v>
      </c>
      <c r="G345" s="228">
        <v>0</v>
      </c>
      <c r="H345" s="228">
        <v>40000</v>
      </c>
      <c r="I345" s="228">
        <v>335000</v>
      </c>
      <c r="J345" s="228"/>
      <c r="K345" s="228">
        <v>0</v>
      </c>
    </row>
    <row r="346" spans="1:11" s="128" customFormat="1" ht="16.5" hidden="1">
      <c r="A346" s="105" t="s">
        <v>468</v>
      </c>
      <c r="B346" s="499">
        <v>904</v>
      </c>
      <c r="C346" s="500" t="s">
        <v>24</v>
      </c>
      <c r="D346" s="501" t="s">
        <v>26</v>
      </c>
      <c r="E346" s="501" t="s">
        <v>524</v>
      </c>
      <c r="F346" s="506"/>
      <c r="G346" s="228">
        <f>G347+G351</f>
        <v>696300</v>
      </c>
      <c r="H346" s="228">
        <f>H347+H351</f>
        <v>21257200</v>
      </c>
      <c r="I346" s="228">
        <f>I347+I351</f>
        <v>21257200</v>
      </c>
      <c r="J346" s="228"/>
      <c r="K346" s="228">
        <f>K347+K351</f>
        <v>696300</v>
      </c>
    </row>
    <row r="347" spans="1:11" s="128" customFormat="1" ht="16.5" hidden="1">
      <c r="A347" s="105" t="s">
        <v>299</v>
      </c>
      <c r="B347" s="499">
        <v>904</v>
      </c>
      <c r="C347" s="500" t="s">
        <v>24</v>
      </c>
      <c r="D347" s="501" t="s">
        <v>26</v>
      </c>
      <c r="E347" s="501" t="s">
        <v>525</v>
      </c>
      <c r="F347" s="506"/>
      <c r="G347" s="228">
        <f>G348+G349+G350</f>
        <v>696300</v>
      </c>
      <c r="H347" s="228">
        <f>H348+H349+H350</f>
        <v>5694900</v>
      </c>
      <c r="I347" s="228">
        <f>I348+I349+I350</f>
        <v>5694900</v>
      </c>
      <c r="J347" s="228"/>
      <c r="K347" s="228">
        <f>K348+K349+K350</f>
        <v>696300</v>
      </c>
    </row>
    <row r="348" spans="1:11" s="128" customFormat="1" ht="33" hidden="1">
      <c r="A348" s="105" t="s">
        <v>297</v>
      </c>
      <c r="B348" s="499">
        <v>904</v>
      </c>
      <c r="C348" s="500" t="s">
        <v>24</v>
      </c>
      <c r="D348" s="501" t="s">
        <v>26</v>
      </c>
      <c r="E348" s="501" t="s">
        <v>525</v>
      </c>
      <c r="F348" s="506">
        <v>120</v>
      </c>
      <c r="G348" s="228"/>
      <c r="H348" s="228">
        <f>3580100+1081200+320600</f>
        <v>4981900</v>
      </c>
      <c r="I348" s="228">
        <f>3580100+1081200+320600</f>
        <v>4981900</v>
      </c>
      <c r="J348" s="228"/>
      <c r="K348" s="228"/>
    </row>
    <row r="349" spans="1:11" s="128" customFormat="1" ht="33" hidden="1">
      <c r="A349" s="105" t="s">
        <v>300</v>
      </c>
      <c r="B349" s="499">
        <v>904</v>
      </c>
      <c r="C349" s="500" t="s">
        <v>24</v>
      </c>
      <c r="D349" s="501" t="s">
        <v>26</v>
      </c>
      <c r="E349" s="501" t="s">
        <v>525</v>
      </c>
      <c r="F349" s="506">
        <v>240</v>
      </c>
      <c r="G349" s="228">
        <v>696300</v>
      </c>
      <c r="H349" s="228">
        <v>696300</v>
      </c>
      <c r="I349" s="228">
        <v>696300</v>
      </c>
      <c r="J349" s="228"/>
      <c r="K349" s="228">
        <v>696300</v>
      </c>
    </row>
    <row r="350" spans="1:11" s="128" customFormat="1" ht="16.5" hidden="1">
      <c r="A350" s="105" t="s">
        <v>302</v>
      </c>
      <c r="B350" s="499">
        <v>904</v>
      </c>
      <c r="C350" s="500" t="s">
        <v>24</v>
      </c>
      <c r="D350" s="501" t="s">
        <v>26</v>
      </c>
      <c r="E350" s="501" t="s">
        <v>525</v>
      </c>
      <c r="F350" s="506">
        <v>850</v>
      </c>
      <c r="G350" s="228"/>
      <c r="H350" s="228">
        <v>16700</v>
      </c>
      <c r="I350" s="228">
        <v>16700</v>
      </c>
      <c r="J350" s="228"/>
      <c r="K350" s="228"/>
    </row>
    <row r="351" spans="1:11" s="128" customFormat="1" ht="52.5" customHeight="1" hidden="1">
      <c r="A351" s="105" t="s">
        <v>343</v>
      </c>
      <c r="B351" s="499">
        <v>904</v>
      </c>
      <c r="C351" s="500" t="s">
        <v>24</v>
      </c>
      <c r="D351" s="501" t="s">
        <v>26</v>
      </c>
      <c r="E351" s="501" t="s">
        <v>526</v>
      </c>
      <c r="F351" s="506"/>
      <c r="G351" s="228">
        <f>G352+G353+G354+G355</f>
        <v>0</v>
      </c>
      <c r="H351" s="228">
        <f>H352+H353+H354+H355</f>
        <v>15562300</v>
      </c>
      <c r="I351" s="228">
        <f>I352+I353+I354+I355</f>
        <v>15562300</v>
      </c>
      <c r="J351" s="228"/>
      <c r="K351" s="228">
        <f>K352+K353+K354+K355</f>
        <v>0</v>
      </c>
    </row>
    <row r="352" spans="1:11" s="128" customFormat="1" ht="18.75" customHeight="1" hidden="1">
      <c r="A352" s="105" t="s">
        <v>297</v>
      </c>
      <c r="B352" s="499">
        <v>904</v>
      </c>
      <c r="C352" s="500" t="s">
        <v>24</v>
      </c>
      <c r="D352" s="501" t="s">
        <v>26</v>
      </c>
      <c r="E352" s="501" t="s">
        <v>526</v>
      </c>
      <c r="F352" s="506">
        <v>120</v>
      </c>
      <c r="G352" s="228"/>
      <c r="H352" s="228">
        <f>9682000+2924000+867000</f>
        <v>13473000</v>
      </c>
      <c r="I352" s="228">
        <f>9682000+2924000+867000</f>
        <v>13473000</v>
      </c>
      <c r="J352" s="228"/>
      <c r="K352" s="228"/>
    </row>
    <row r="353" spans="1:11" s="128" customFormat="1" ht="36.75" customHeight="1" hidden="1">
      <c r="A353" s="105" t="s">
        <v>300</v>
      </c>
      <c r="B353" s="499">
        <v>904</v>
      </c>
      <c r="C353" s="500" t="s">
        <v>24</v>
      </c>
      <c r="D353" s="501" t="s">
        <v>26</v>
      </c>
      <c r="E353" s="501" t="s">
        <v>526</v>
      </c>
      <c r="F353" s="506">
        <v>240</v>
      </c>
      <c r="G353" s="228"/>
      <c r="H353" s="228">
        <v>2038500</v>
      </c>
      <c r="I353" s="228">
        <v>2038500</v>
      </c>
      <c r="J353" s="228"/>
      <c r="K353" s="228"/>
    </row>
    <row r="354" spans="1:11" s="128" customFormat="1" ht="18.75" customHeight="1" hidden="1">
      <c r="A354" s="105" t="s">
        <v>399</v>
      </c>
      <c r="B354" s="499">
        <v>904</v>
      </c>
      <c r="C354" s="500" t="s">
        <v>24</v>
      </c>
      <c r="D354" s="501" t="s">
        <v>26</v>
      </c>
      <c r="E354" s="501" t="s">
        <v>526</v>
      </c>
      <c r="F354" s="506">
        <v>830</v>
      </c>
      <c r="G354" s="228"/>
      <c r="H354" s="228">
        <v>20000</v>
      </c>
      <c r="I354" s="228">
        <v>20000</v>
      </c>
      <c r="J354" s="228"/>
      <c r="K354" s="228"/>
    </row>
    <row r="355" spans="1:11" s="128" customFormat="1" ht="18.75" customHeight="1" hidden="1">
      <c r="A355" s="105" t="s">
        <v>302</v>
      </c>
      <c r="B355" s="499">
        <v>904</v>
      </c>
      <c r="C355" s="500" t="s">
        <v>24</v>
      </c>
      <c r="D355" s="501" t="s">
        <v>26</v>
      </c>
      <c r="E355" s="501" t="s">
        <v>526</v>
      </c>
      <c r="F355" s="506">
        <v>850</v>
      </c>
      <c r="G355" s="228"/>
      <c r="H355" s="228">
        <v>30800</v>
      </c>
      <c r="I355" s="228">
        <v>30800</v>
      </c>
      <c r="J355" s="228"/>
      <c r="K355" s="228"/>
    </row>
    <row r="356" spans="1:11" s="128" customFormat="1" ht="37.5" customHeight="1" hidden="1">
      <c r="A356" s="108" t="s">
        <v>473</v>
      </c>
      <c r="B356" s="497">
        <v>904</v>
      </c>
      <c r="C356" s="495" t="s">
        <v>24</v>
      </c>
      <c r="D356" s="496" t="s">
        <v>26</v>
      </c>
      <c r="E356" s="496" t="s">
        <v>494</v>
      </c>
      <c r="F356" s="506"/>
      <c r="G356" s="149">
        <f aca="true" t="shared" si="33" ref="G356:I358">G357</f>
        <v>0</v>
      </c>
      <c r="H356" s="149">
        <f t="shared" si="33"/>
        <v>50000</v>
      </c>
      <c r="I356" s="149">
        <f t="shared" si="33"/>
        <v>320000</v>
      </c>
      <c r="J356" s="149"/>
      <c r="K356" s="149">
        <f>K357</f>
        <v>0</v>
      </c>
    </row>
    <row r="357" spans="1:11" s="128" customFormat="1" ht="18.75" customHeight="1" hidden="1">
      <c r="A357" s="105" t="s">
        <v>470</v>
      </c>
      <c r="B357" s="499">
        <v>904</v>
      </c>
      <c r="C357" s="500" t="s">
        <v>24</v>
      </c>
      <c r="D357" s="501" t="s">
        <v>26</v>
      </c>
      <c r="E357" s="501" t="s">
        <v>533</v>
      </c>
      <c r="F357" s="506"/>
      <c r="G357" s="228">
        <f t="shared" si="33"/>
        <v>0</v>
      </c>
      <c r="H357" s="228">
        <f t="shared" si="33"/>
        <v>50000</v>
      </c>
      <c r="I357" s="228">
        <f t="shared" si="33"/>
        <v>320000</v>
      </c>
      <c r="J357" s="228"/>
      <c r="K357" s="228">
        <f>K358</f>
        <v>0</v>
      </c>
    </row>
    <row r="358" spans="1:11" s="128" customFormat="1" ht="18.75" customHeight="1" hidden="1">
      <c r="A358" s="105" t="s">
        <v>384</v>
      </c>
      <c r="B358" s="499">
        <v>904</v>
      </c>
      <c r="C358" s="500" t="s">
        <v>24</v>
      </c>
      <c r="D358" s="501" t="s">
        <v>26</v>
      </c>
      <c r="E358" s="501" t="s">
        <v>534</v>
      </c>
      <c r="F358" s="506"/>
      <c r="G358" s="228">
        <f t="shared" si="33"/>
        <v>0</v>
      </c>
      <c r="H358" s="228">
        <f t="shared" si="33"/>
        <v>50000</v>
      </c>
      <c r="I358" s="228">
        <f t="shared" si="33"/>
        <v>320000</v>
      </c>
      <c r="J358" s="228"/>
      <c r="K358" s="228">
        <f>K359</f>
        <v>0</v>
      </c>
    </row>
    <row r="359" spans="1:11" s="128" customFormat="1" ht="34.5" customHeight="1" hidden="1">
      <c r="A359" s="105" t="s">
        <v>300</v>
      </c>
      <c r="B359" s="499">
        <v>904</v>
      </c>
      <c r="C359" s="500" t="s">
        <v>24</v>
      </c>
      <c r="D359" s="501" t="s">
        <v>26</v>
      </c>
      <c r="E359" s="501" t="s">
        <v>534</v>
      </c>
      <c r="F359" s="506">
        <v>240</v>
      </c>
      <c r="G359" s="228"/>
      <c r="H359" s="228">
        <v>50000</v>
      </c>
      <c r="I359" s="228">
        <v>320000</v>
      </c>
      <c r="J359" s="228"/>
      <c r="K359" s="228"/>
    </row>
    <row r="360" spans="1:11" s="284" customFormat="1" ht="12.75" customHeight="1" hidden="1">
      <c r="A360" s="108" t="s">
        <v>339</v>
      </c>
      <c r="B360" s="497">
        <v>904</v>
      </c>
      <c r="C360" s="495" t="s">
        <v>24</v>
      </c>
      <c r="D360" s="496" t="s">
        <v>26</v>
      </c>
      <c r="E360" s="496" t="s">
        <v>496</v>
      </c>
      <c r="F360" s="513"/>
      <c r="G360" s="149">
        <f aca="true" t="shared" si="34" ref="G360:I362">G361</f>
        <v>0</v>
      </c>
      <c r="H360" s="149">
        <f t="shared" si="34"/>
        <v>30000</v>
      </c>
      <c r="I360" s="149">
        <f t="shared" si="34"/>
        <v>54000</v>
      </c>
      <c r="J360" s="149"/>
      <c r="K360" s="149">
        <f>K361</f>
        <v>0</v>
      </c>
    </row>
    <row r="361" spans="1:11" s="284" customFormat="1" ht="33" hidden="1">
      <c r="A361" s="263" t="s">
        <v>539</v>
      </c>
      <c r="B361" s="514">
        <v>904</v>
      </c>
      <c r="C361" s="500" t="s">
        <v>24</v>
      </c>
      <c r="D361" s="501" t="s">
        <v>26</v>
      </c>
      <c r="E361" s="501" t="s">
        <v>540</v>
      </c>
      <c r="F361" s="513"/>
      <c r="G361" s="228">
        <f t="shared" si="34"/>
        <v>0</v>
      </c>
      <c r="H361" s="228">
        <f t="shared" si="34"/>
        <v>30000</v>
      </c>
      <c r="I361" s="228">
        <f t="shared" si="34"/>
        <v>54000</v>
      </c>
      <c r="J361" s="228"/>
      <c r="K361" s="228">
        <f>K362</f>
        <v>0</v>
      </c>
    </row>
    <row r="362" spans="1:11" s="284" customFormat="1" ht="33" hidden="1">
      <c r="A362" s="263" t="s">
        <v>340</v>
      </c>
      <c r="B362" s="514">
        <v>904</v>
      </c>
      <c r="C362" s="500" t="s">
        <v>24</v>
      </c>
      <c r="D362" s="501" t="s">
        <v>26</v>
      </c>
      <c r="E362" s="501" t="s">
        <v>541</v>
      </c>
      <c r="F362" s="513"/>
      <c r="G362" s="228">
        <f t="shared" si="34"/>
        <v>0</v>
      </c>
      <c r="H362" s="228">
        <f t="shared" si="34"/>
        <v>30000</v>
      </c>
      <c r="I362" s="228">
        <f t="shared" si="34"/>
        <v>54000</v>
      </c>
      <c r="J362" s="228"/>
      <c r="K362" s="228">
        <f>K363</f>
        <v>0</v>
      </c>
    </row>
    <row r="363" spans="1:11" s="284" customFormat="1" ht="33" hidden="1">
      <c r="A363" s="263" t="s">
        <v>300</v>
      </c>
      <c r="B363" s="514">
        <v>904</v>
      </c>
      <c r="C363" s="500" t="s">
        <v>24</v>
      </c>
      <c r="D363" s="501" t="s">
        <v>26</v>
      </c>
      <c r="E363" s="501" t="s">
        <v>541</v>
      </c>
      <c r="F363" s="506">
        <v>240</v>
      </c>
      <c r="G363" s="228"/>
      <c r="H363" s="228">
        <v>30000</v>
      </c>
      <c r="I363" s="228">
        <v>54000</v>
      </c>
      <c r="J363" s="228"/>
      <c r="K363" s="228"/>
    </row>
    <row r="364" spans="1:11" s="128" customFormat="1" ht="33" hidden="1">
      <c r="A364" s="346" t="s">
        <v>309</v>
      </c>
      <c r="B364" s="494">
        <v>904</v>
      </c>
      <c r="C364" s="495" t="s">
        <v>24</v>
      </c>
      <c r="D364" s="495" t="s">
        <v>30</v>
      </c>
      <c r="E364" s="512" t="s">
        <v>444</v>
      </c>
      <c r="F364" s="506"/>
      <c r="G364" s="149">
        <f aca="true" t="shared" si="35" ref="G364:I367">G365</f>
        <v>0</v>
      </c>
      <c r="H364" s="149">
        <f t="shared" si="35"/>
        <v>7000</v>
      </c>
      <c r="I364" s="149">
        <f t="shared" si="35"/>
        <v>9000</v>
      </c>
      <c r="J364" s="149"/>
      <c r="K364" s="149">
        <f>K365</f>
        <v>0</v>
      </c>
    </row>
    <row r="365" spans="1:11" s="284" customFormat="1" ht="16.5" hidden="1">
      <c r="A365" s="366" t="s">
        <v>477</v>
      </c>
      <c r="B365" s="494">
        <v>904</v>
      </c>
      <c r="C365" s="495" t="s">
        <v>24</v>
      </c>
      <c r="D365" s="496" t="s">
        <v>26</v>
      </c>
      <c r="E365" s="496" t="s">
        <v>498</v>
      </c>
      <c r="F365" s="513"/>
      <c r="G365" s="149">
        <f t="shared" si="35"/>
        <v>0</v>
      </c>
      <c r="H365" s="149">
        <f t="shared" si="35"/>
        <v>7000</v>
      </c>
      <c r="I365" s="149">
        <f t="shared" si="35"/>
        <v>9000</v>
      </c>
      <c r="J365" s="149"/>
      <c r="K365" s="149">
        <f>K366</f>
        <v>0</v>
      </c>
    </row>
    <row r="366" spans="1:11" s="128" customFormat="1" ht="33" hidden="1">
      <c r="A366" s="399" t="s">
        <v>731</v>
      </c>
      <c r="B366" s="514">
        <v>904</v>
      </c>
      <c r="C366" s="500" t="s">
        <v>24</v>
      </c>
      <c r="D366" s="501" t="s">
        <v>26</v>
      </c>
      <c r="E366" s="501" t="s">
        <v>636</v>
      </c>
      <c r="F366" s="506"/>
      <c r="G366" s="228">
        <f t="shared" si="35"/>
        <v>0</v>
      </c>
      <c r="H366" s="228">
        <f t="shared" si="35"/>
        <v>7000</v>
      </c>
      <c r="I366" s="228">
        <f t="shared" si="35"/>
        <v>9000</v>
      </c>
      <c r="J366" s="228"/>
      <c r="K366" s="228">
        <f>K367</f>
        <v>0</v>
      </c>
    </row>
    <row r="367" spans="1:11" s="128" customFormat="1" ht="33" hidden="1">
      <c r="A367" s="347" t="s">
        <v>422</v>
      </c>
      <c r="B367" s="514">
        <v>904</v>
      </c>
      <c r="C367" s="500" t="s">
        <v>24</v>
      </c>
      <c r="D367" s="501" t="s">
        <v>26</v>
      </c>
      <c r="E367" s="501" t="s">
        <v>637</v>
      </c>
      <c r="F367" s="506"/>
      <c r="G367" s="228">
        <f t="shared" si="35"/>
        <v>0</v>
      </c>
      <c r="H367" s="228">
        <f t="shared" si="35"/>
        <v>7000</v>
      </c>
      <c r="I367" s="228">
        <f t="shared" si="35"/>
        <v>9000</v>
      </c>
      <c r="J367" s="228"/>
      <c r="K367" s="228">
        <f>K368</f>
        <v>0</v>
      </c>
    </row>
    <row r="368" spans="1:11" s="128" customFormat="1" ht="33" hidden="1">
      <c r="A368" s="263" t="s">
        <v>300</v>
      </c>
      <c r="B368" s="514">
        <v>904</v>
      </c>
      <c r="C368" s="500" t="s">
        <v>24</v>
      </c>
      <c r="D368" s="501" t="s">
        <v>26</v>
      </c>
      <c r="E368" s="501" t="s">
        <v>637</v>
      </c>
      <c r="F368" s="506">
        <v>240</v>
      </c>
      <c r="G368" s="228"/>
      <c r="H368" s="228">
        <f>4000+3000</f>
        <v>7000</v>
      </c>
      <c r="I368" s="228">
        <f>6000+3000</f>
        <v>9000</v>
      </c>
      <c r="J368" s="228"/>
      <c r="K368" s="228"/>
    </row>
    <row r="369" spans="1:11" s="128" customFormat="1" ht="28.5" customHeight="1" hidden="1">
      <c r="A369" s="108" t="s">
        <v>326</v>
      </c>
      <c r="B369" s="497">
        <v>904</v>
      </c>
      <c r="C369" s="495" t="s">
        <v>24</v>
      </c>
      <c r="D369" s="496" t="s">
        <v>26</v>
      </c>
      <c r="E369" s="512" t="s">
        <v>486</v>
      </c>
      <c r="F369" s="506"/>
      <c r="G369" s="149">
        <f aca="true" t="shared" si="36" ref="G369:I371">G370</f>
        <v>0</v>
      </c>
      <c r="H369" s="149">
        <f t="shared" si="36"/>
        <v>4027000</v>
      </c>
      <c r="I369" s="149">
        <f t="shared" si="36"/>
        <v>4027000</v>
      </c>
      <c r="J369" s="149"/>
      <c r="K369" s="149">
        <f>K370</f>
        <v>0</v>
      </c>
    </row>
    <row r="370" spans="1:11" s="284" customFormat="1" ht="33" hidden="1">
      <c r="A370" s="310" t="s">
        <v>344</v>
      </c>
      <c r="B370" s="497">
        <v>904</v>
      </c>
      <c r="C370" s="495" t="s">
        <v>24</v>
      </c>
      <c r="D370" s="496" t="s">
        <v>26</v>
      </c>
      <c r="E370" s="496" t="s">
        <v>508</v>
      </c>
      <c r="F370" s="513"/>
      <c r="G370" s="149">
        <f t="shared" si="36"/>
        <v>0</v>
      </c>
      <c r="H370" s="149">
        <f t="shared" si="36"/>
        <v>4027000</v>
      </c>
      <c r="I370" s="149">
        <f t="shared" si="36"/>
        <v>4027000</v>
      </c>
      <c r="J370" s="149"/>
      <c r="K370" s="149">
        <f>K371</f>
        <v>0</v>
      </c>
    </row>
    <row r="371" spans="1:11" s="284" customFormat="1" ht="50.25" hidden="1">
      <c r="A371" s="102" t="s">
        <v>389</v>
      </c>
      <c r="B371" s="499">
        <v>904</v>
      </c>
      <c r="C371" s="500" t="s">
        <v>24</v>
      </c>
      <c r="D371" s="501" t="s">
        <v>26</v>
      </c>
      <c r="E371" s="501" t="s">
        <v>648</v>
      </c>
      <c r="F371" s="513"/>
      <c r="G371" s="228">
        <f t="shared" si="36"/>
        <v>0</v>
      </c>
      <c r="H371" s="228">
        <f t="shared" si="36"/>
        <v>4027000</v>
      </c>
      <c r="I371" s="228">
        <f t="shared" si="36"/>
        <v>4027000</v>
      </c>
      <c r="J371" s="228"/>
      <c r="K371" s="228">
        <f>K372</f>
        <v>0</v>
      </c>
    </row>
    <row r="372" spans="1:11" s="284" customFormat="1" ht="33" hidden="1">
      <c r="A372" s="102" t="s">
        <v>649</v>
      </c>
      <c r="B372" s="499">
        <v>904</v>
      </c>
      <c r="C372" s="500" t="s">
        <v>24</v>
      </c>
      <c r="D372" s="501" t="s">
        <v>26</v>
      </c>
      <c r="E372" s="501" t="s">
        <v>650</v>
      </c>
      <c r="F372" s="513"/>
      <c r="G372" s="228">
        <f>G373+G374</f>
        <v>0</v>
      </c>
      <c r="H372" s="228">
        <f>H373+H374</f>
        <v>4027000</v>
      </c>
      <c r="I372" s="228">
        <f>I373+I374</f>
        <v>4027000</v>
      </c>
      <c r="J372" s="228"/>
      <c r="K372" s="228">
        <f>K373+K374</f>
        <v>0</v>
      </c>
    </row>
    <row r="373" spans="1:11" s="284" customFormat="1" ht="33" hidden="1">
      <c r="A373" s="105" t="s">
        <v>297</v>
      </c>
      <c r="B373" s="499">
        <v>904</v>
      </c>
      <c r="C373" s="500" t="s">
        <v>24</v>
      </c>
      <c r="D373" s="501" t="s">
        <v>26</v>
      </c>
      <c r="E373" s="501" t="s">
        <v>650</v>
      </c>
      <c r="F373" s="506">
        <v>120</v>
      </c>
      <c r="G373" s="405"/>
      <c r="H373" s="405">
        <v>3073830</v>
      </c>
      <c r="I373" s="405">
        <v>3073830</v>
      </c>
      <c r="J373" s="405"/>
      <c r="K373" s="405"/>
    </row>
    <row r="374" spans="1:11" s="284" customFormat="1" ht="33" hidden="1">
      <c r="A374" s="105" t="s">
        <v>300</v>
      </c>
      <c r="B374" s="499">
        <v>904</v>
      </c>
      <c r="C374" s="500" t="s">
        <v>24</v>
      </c>
      <c r="D374" s="501" t="s">
        <v>26</v>
      </c>
      <c r="E374" s="501" t="s">
        <v>650</v>
      </c>
      <c r="F374" s="506">
        <v>240</v>
      </c>
      <c r="G374" s="405"/>
      <c r="H374" s="405">
        <v>953170</v>
      </c>
      <c r="I374" s="405">
        <v>953170</v>
      </c>
      <c r="J374" s="405"/>
      <c r="K374" s="405"/>
    </row>
    <row r="375" spans="1:11" s="128" customFormat="1" ht="66.75" hidden="1">
      <c r="A375" s="310" t="s">
        <v>349</v>
      </c>
      <c r="B375" s="497">
        <v>904</v>
      </c>
      <c r="C375" s="495" t="s">
        <v>24</v>
      </c>
      <c r="D375" s="496" t="s">
        <v>26</v>
      </c>
      <c r="E375" s="498" t="s">
        <v>488</v>
      </c>
      <c r="F375" s="506"/>
      <c r="G375" s="149">
        <f aca="true" t="shared" si="37" ref="G375:I377">G376</f>
        <v>0</v>
      </c>
      <c r="H375" s="149">
        <f t="shared" si="37"/>
        <v>22000</v>
      </c>
      <c r="I375" s="149">
        <f t="shared" si="37"/>
        <v>22000</v>
      </c>
      <c r="J375" s="149"/>
      <c r="K375" s="149">
        <f>K376</f>
        <v>0</v>
      </c>
    </row>
    <row r="376" spans="1:11" s="128" customFormat="1" ht="16.5" hidden="1">
      <c r="A376" s="102" t="s">
        <v>676</v>
      </c>
      <c r="B376" s="499">
        <v>904</v>
      </c>
      <c r="C376" s="500" t="s">
        <v>24</v>
      </c>
      <c r="D376" s="501" t="s">
        <v>26</v>
      </c>
      <c r="E376" s="501" t="s">
        <v>677</v>
      </c>
      <c r="F376" s="506"/>
      <c r="G376" s="228">
        <f t="shared" si="37"/>
        <v>0</v>
      </c>
      <c r="H376" s="228">
        <f t="shared" si="37"/>
        <v>22000</v>
      </c>
      <c r="I376" s="228">
        <f t="shared" si="37"/>
        <v>22000</v>
      </c>
      <c r="J376" s="228"/>
      <c r="K376" s="228">
        <f>K377</f>
        <v>0</v>
      </c>
    </row>
    <row r="377" spans="1:11" s="128" customFormat="1" ht="33" hidden="1">
      <c r="A377" s="102" t="s">
        <v>350</v>
      </c>
      <c r="B377" s="499">
        <v>904</v>
      </c>
      <c r="C377" s="500" t="s">
        <v>24</v>
      </c>
      <c r="D377" s="501" t="s">
        <v>26</v>
      </c>
      <c r="E377" s="501" t="s">
        <v>678</v>
      </c>
      <c r="F377" s="506"/>
      <c r="G377" s="228">
        <f t="shared" si="37"/>
        <v>0</v>
      </c>
      <c r="H377" s="228">
        <f t="shared" si="37"/>
        <v>22000</v>
      </c>
      <c r="I377" s="228">
        <f t="shared" si="37"/>
        <v>22000</v>
      </c>
      <c r="J377" s="228"/>
      <c r="K377" s="228">
        <f>K378</f>
        <v>0</v>
      </c>
    </row>
    <row r="378" spans="1:11" s="128" customFormat="1" ht="33" hidden="1">
      <c r="A378" s="105" t="s">
        <v>300</v>
      </c>
      <c r="B378" s="499">
        <v>904</v>
      </c>
      <c r="C378" s="500" t="s">
        <v>24</v>
      </c>
      <c r="D378" s="501" t="s">
        <v>26</v>
      </c>
      <c r="E378" s="501" t="s">
        <v>678</v>
      </c>
      <c r="F378" s="506">
        <v>240</v>
      </c>
      <c r="G378" s="228"/>
      <c r="H378" s="228">
        <v>22000</v>
      </c>
      <c r="I378" s="228">
        <v>22000</v>
      </c>
      <c r="J378" s="228"/>
      <c r="K378" s="228"/>
    </row>
    <row r="379" spans="1:11" s="128" customFormat="1" ht="66.75" hidden="1">
      <c r="A379" s="108" t="s">
        <v>312</v>
      </c>
      <c r="B379" s="497">
        <v>904</v>
      </c>
      <c r="C379" s="495" t="s">
        <v>24</v>
      </c>
      <c r="D379" s="496" t="s">
        <v>26</v>
      </c>
      <c r="E379" s="512" t="s">
        <v>445</v>
      </c>
      <c r="F379" s="506"/>
      <c r="G379" s="149">
        <f>G380+G384+G388</f>
        <v>0</v>
      </c>
      <c r="H379" s="149">
        <f>H380+H384+H388</f>
        <v>102000</v>
      </c>
      <c r="I379" s="149">
        <f>I380+I384+I388</f>
        <v>96000</v>
      </c>
      <c r="J379" s="149"/>
      <c r="K379" s="149">
        <f>K380+K384+K388</f>
        <v>0</v>
      </c>
    </row>
    <row r="380" spans="1:11" s="284" customFormat="1" ht="33" hidden="1">
      <c r="A380" s="314" t="s">
        <v>313</v>
      </c>
      <c r="B380" s="494">
        <v>904</v>
      </c>
      <c r="C380" s="503" t="s">
        <v>24</v>
      </c>
      <c r="D380" s="503" t="s">
        <v>26</v>
      </c>
      <c r="E380" s="496" t="s">
        <v>451</v>
      </c>
      <c r="F380" s="513"/>
      <c r="G380" s="149">
        <f aca="true" t="shared" si="38" ref="G380:I382">G381</f>
        <v>0</v>
      </c>
      <c r="H380" s="149">
        <f t="shared" si="38"/>
        <v>5000</v>
      </c>
      <c r="I380" s="149">
        <f t="shared" si="38"/>
        <v>0</v>
      </c>
      <c r="J380" s="149"/>
      <c r="K380" s="149">
        <f>K381</f>
        <v>0</v>
      </c>
    </row>
    <row r="381" spans="1:11" s="128" customFormat="1" ht="15.75" customHeight="1" hidden="1">
      <c r="A381" s="315" t="s">
        <v>679</v>
      </c>
      <c r="B381" s="514">
        <v>904</v>
      </c>
      <c r="C381" s="500" t="s">
        <v>24</v>
      </c>
      <c r="D381" s="501" t="s">
        <v>26</v>
      </c>
      <c r="E381" s="501" t="s">
        <v>452</v>
      </c>
      <c r="F381" s="506"/>
      <c r="G381" s="228">
        <f t="shared" si="38"/>
        <v>0</v>
      </c>
      <c r="H381" s="228">
        <f t="shared" si="38"/>
        <v>5000</v>
      </c>
      <c r="I381" s="228">
        <f t="shared" si="38"/>
        <v>0</v>
      </c>
      <c r="J381" s="228"/>
      <c r="K381" s="228">
        <f>K382</f>
        <v>0</v>
      </c>
    </row>
    <row r="382" spans="1:11" s="128" customFormat="1" ht="33" hidden="1">
      <c r="A382" s="315" t="s">
        <v>680</v>
      </c>
      <c r="B382" s="514">
        <v>904</v>
      </c>
      <c r="C382" s="500" t="s">
        <v>24</v>
      </c>
      <c r="D382" s="501" t="s">
        <v>26</v>
      </c>
      <c r="E382" s="501" t="s">
        <v>681</v>
      </c>
      <c r="F382" s="506"/>
      <c r="G382" s="228">
        <f t="shared" si="38"/>
        <v>0</v>
      </c>
      <c r="H382" s="228">
        <f t="shared" si="38"/>
        <v>5000</v>
      </c>
      <c r="I382" s="228">
        <f t="shared" si="38"/>
        <v>0</v>
      </c>
      <c r="J382" s="228"/>
      <c r="K382" s="228">
        <f>K383</f>
        <v>0</v>
      </c>
    </row>
    <row r="383" spans="1:11" s="128" customFormat="1" ht="33" hidden="1">
      <c r="A383" s="105" t="s">
        <v>300</v>
      </c>
      <c r="B383" s="514">
        <v>904</v>
      </c>
      <c r="C383" s="500" t="s">
        <v>24</v>
      </c>
      <c r="D383" s="501" t="s">
        <v>26</v>
      </c>
      <c r="E383" s="501" t="s">
        <v>681</v>
      </c>
      <c r="F383" s="506">
        <v>240</v>
      </c>
      <c r="G383" s="228"/>
      <c r="H383" s="228">
        <v>5000</v>
      </c>
      <c r="I383" s="228">
        <v>0</v>
      </c>
      <c r="J383" s="228"/>
      <c r="K383" s="228"/>
    </row>
    <row r="384" spans="1:11" s="284" customFormat="1" ht="19.5" customHeight="1" hidden="1">
      <c r="A384" s="108" t="s">
        <v>369</v>
      </c>
      <c r="B384" s="497">
        <v>904</v>
      </c>
      <c r="C384" s="495" t="s">
        <v>24</v>
      </c>
      <c r="D384" s="496" t="s">
        <v>26</v>
      </c>
      <c r="E384" s="496" t="s">
        <v>505</v>
      </c>
      <c r="F384" s="513"/>
      <c r="G384" s="149">
        <f aca="true" t="shared" si="39" ref="G384:I386">G385</f>
        <v>0</v>
      </c>
      <c r="H384" s="149">
        <f t="shared" si="39"/>
        <v>97000</v>
      </c>
      <c r="I384" s="149">
        <f t="shared" si="39"/>
        <v>96000</v>
      </c>
      <c r="J384" s="149"/>
      <c r="K384" s="149">
        <f>K385</f>
        <v>0</v>
      </c>
    </row>
    <row r="385" spans="1:11" s="128" customFormat="1" ht="16.5" hidden="1">
      <c r="A385" s="105" t="s">
        <v>682</v>
      </c>
      <c r="B385" s="499">
        <v>904</v>
      </c>
      <c r="C385" s="500" t="s">
        <v>24</v>
      </c>
      <c r="D385" s="501" t="s">
        <v>26</v>
      </c>
      <c r="E385" s="501" t="s">
        <v>683</v>
      </c>
      <c r="F385" s="506"/>
      <c r="G385" s="228">
        <f t="shared" si="39"/>
        <v>0</v>
      </c>
      <c r="H385" s="228">
        <f t="shared" si="39"/>
        <v>97000</v>
      </c>
      <c r="I385" s="228">
        <f t="shared" si="39"/>
        <v>96000</v>
      </c>
      <c r="J385" s="228"/>
      <c r="K385" s="228">
        <f>K386</f>
        <v>0</v>
      </c>
    </row>
    <row r="386" spans="1:11" s="128" customFormat="1" ht="33" hidden="1">
      <c r="A386" s="105" t="s">
        <v>684</v>
      </c>
      <c r="B386" s="499">
        <v>904</v>
      </c>
      <c r="C386" s="500" t="s">
        <v>24</v>
      </c>
      <c r="D386" s="501" t="s">
        <v>26</v>
      </c>
      <c r="E386" s="501" t="s">
        <v>685</v>
      </c>
      <c r="F386" s="506"/>
      <c r="G386" s="228">
        <f t="shared" si="39"/>
        <v>0</v>
      </c>
      <c r="H386" s="228">
        <f t="shared" si="39"/>
        <v>97000</v>
      </c>
      <c r="I386" s="228">
        <f t="shared" si="39"/>
        <v>96000</v>
      </c>
      <c r="J386" s="228"/>
      <c r="K386" s="228">
        <f>K387</f>
        <v>0</v>
      </c>
    </row>
    <row r="387" spans="1:11" s="128" customFormat="1" ht="33" hidden="1">
      <c r="A387" s="105" t="s">
        <v>300</v>
      </c>
      <c r="B387" s="499">
        <v>904</v>
      </c>
      <c r="C387" s="500" t="s">
        <v>24</v>
      </c>
      <c r="D387" s="501" t="s">
        <v>26</v>
      </c>
      <c r="E387" s="501" t="s">
        <v>685</v>
      </c>
      <c r="F387" s="506">
        <v>240</v>
      </c>
      <c r="G387" s="228"/>
      <c r="H387" s="228">
        <v>97000</v>
      </c>
      <c r="I387" s="228">
        <v>96000</v>
      </c>
      <c r="J387" s="228"/>
      <c r="K387" s="228"/>
    </row>
    <row r="388" spans="1:11" s="284" customFormat="1" ht="33" hidden="1">
      <c r="A388" s="108" t="s">
        <v>318</v>
      </c>
      <c r="B388" s="497">
        <v>904</v>
      </c>
      <c r="C388" s="495" t="s">
        <v>24</v>
      </c>
      <c r="D388" s="496" t="s">
        <v>26</v>
      </c>
      <c r="E388" s="496" t="s">
        <v>446</v>
      </c>
      <c r="F388" s="513"/>
      <c r="G388" s="149">
        <f aca="true" t="shared" si="40" ref="G388:I390">G389</f>
        <v>0</v>
      </c>
      <c r="H388" s="149">
        <f t="shared" si="40"/>
        <v>0</v>
      </c>
      <c r="I388" s="149">
        <f t="shared" si="40"/>
        <v>0</v>
      </c>
      <c r="J388" s="149"/>
      <c r="K388" s="149">
        <f>K389</f>
        <v>0</v>
      </c>
    </row>
    <row r="389" spans="1:11" s="128" customFormat="1" ht="16.5" hidden="1">
      <c r="A389" s="105" t="s">
        <v>686</v>
      </c>
      <c r="B389" s="499">
        <v>904</v>
      </c>
      <c r="C389" s="500" t="s">
        <v>24</v>
      </c>
      <c r="D389" s="501" t="s">
        <v>26</v>
      </c>
      <c r="E389" s="501" t="s">
        <v>448</v>
      </c>
      <c r="F389" s="506"/>
      <c r="G389" s="228">
        <f t="shared" si="40"/>
        <v>0</v>
      </c>
      <c r="H389" s="228">
        <f t="shared" si="40"/>
        <v>0</v>
      </c>
      <c r="I389" s="228">
        <f t="shared" si="40"/>
        <v>0</v>
      </c>
      <c r="J389" s="228"/>
      <c r="K389" s="228">
        <f>K390</f>
        <v>0</v>
      </c>
    </row>
    <row r="390" spans="1:11" s="128" customFormat="1" ht="33" hidden="1">
      <c r="A390" s="105" t="s">
        <v>319</v>
      </c>
      <c r="B390" s="499">
        <v>904</v>
      </c>
      <c r="C390" s="500" t="s">
        <v>24</v>
      </c>
      <c r="D390" s="501" t="s">
        <v>26</v>
      </c>
      <c r="E390" s="501" t="s">
        <v>447</v>
      </c>
      <c r="F390" s="506"/>
      <c r="G390" s="228">
        <f t="shared" si="40"/>
        <v>0</v>
      </c>
      <c r="H390" s="228">
        <f t="shared" si="40"/>
        <v>0</v>
      </c>
      <c r="I390" s="228">
        <f t="shared" si="40"/>
        <v>0</v>
      </c>
      <c r="J390" s="228"/>
      <c r="K390" s="228">
        <f>K391</f>
        <v>0</v>
      </c>
    </row>
    <row r="391" spans="1:11" s="128" customFormat="1" ht="33" hidden="1">
      <c r="A391" s="105" t="s">
        <v>300</v>
      </c>
      <c r="B391" s="499">
        <v>904</v>
      </c>
      <c r="C391" s="500" t="s">
        <v>24</v>
      </c>
      <c r="D391" s="501" t="s">
        <v>26</v>
      </c>
      <c r="E391" s="501" t="s">
        <v>447</v>
      </c>
      <c r="F391" s="506">
        <v>240</v>
      </c>
      <c r="G391" s="228"/>
      <c r="H391" s="228"/>
      <c r="I391" s="228"/>
      <c r="J391" s="228"/>
      <c r="K391" s="228"/>
    </row>
    <row r="392" spans="1:11" s="128" customFormat="1" ht="50.25" hidden="1">
      <c r="A392" s="316" t="s">
        <v>479</v>
      </c>
      <c r="B392" s="497">
        <v>904</v>
      </c>
      <c r="C392" s="495" t="s">
        <v>24</v>
      </c>
      <c r="D392" s="496" t="s">
        <v>26</v>
      </c>
      <c r="E392" s="498" t="s">
        <v>455</v>
      </c>
      <c r="F392" s="506"/>
      <c r="G392" s="149">
        <f aca="true" t="shared" si="41" ref="G392:I394">G393</f>
        <v>0</v>
      </c>
      <c r="H392" s="149">
        <f t="shared" si="41"/>
        <v>5000</v>
      </c>
      <c r="I392" s="149">
        <f t="shared" si="41"/>
        <v>6000</v>
      </c>
      <c r="J392" s="149"/>
      <c r="K392" s="149">
        <f>K393</f>
        <v>0</v>
      </c>
    </row>
    <row r="393" spans="1:11" s="128" customFormat="1" ht="16.5" hidden="1">
      <c r="A393" s="317" t="s">
        <v>602</v>
      </c>
      <c r="B393" s="499">
        <v>904</v>
      </c>
      <c r="C393" s="500" t="s">
        <v>24</v>
      </c>
      <c r="D393" s="501" t="s">
        <v>26</v>
      </c>
      <c r="E393" s="507" t="s">
        <v>603</v>
      </c>
      <c r="F393" s="506"/>
      <c r="G393" s="149">
        <f t="shared" si="41"/>
        <v>0</v>
      </c>
      <c r="H393" s="149">
        <f t="shared" si="41"/>
        <v>5000</v>
      </c>
      <c r="I393" s="149">
        <f t="shared" si="41"/>
        <v>6000</v>
      </c>
      <c r="J393" s="149"/>
      <c r="K393" s="149">
        <f>K394</f>
        <v>0</v>
      </c>
    </row>
    <row r="394" spans="1:11" s="128" customFormat="1" ht="18" customHeight="1" hidden="1">
      <c r="A394" s="317" t="s">
        <v>377</v>
      </c>
      <c r="B394" s="499">
        <v>904</v>
      </c>
      <c r="C394" s="500" t="s">
        <v>24</v>
      </c>
      <c r="D394" s="501" t="s">
        <v>26</v>
      </c>
      <c r="E394" s="507" t="s">
        <v>604</v>
      </c>
      <c r="F394" s="506"/>
      <c r="G394" s="149">
        <f t="shared" si="41"/>
        <v>0</v>
      </c>
      <c r="H394" s="149">
        <f t="shared" si="41"/>
        <v>5000</v>
      </c>
      <c r="I394" s="149">
        <f t="shared" si="41"/>
        <v>6000</v>
      </c>
      <c r="J394" s="149"/>
      <c r="K394" s="149">
        <f>K395</f>
        <v>0</v>
      </c>
    </row>
    <row r="395" spans="1:11" s="128" customFormat="1" ht="18" customHeight="1" hidden="1">
      <c r="A395" s="105" t="s">
        <v>335</v>
      </c>
      <c r="B395" s="499">
        <v>904</v>
      </c>
      <c r="C395" s="500" t="s">
        <v>24</v>
      </c>
      <c r="D395" s="501" t="s">
        <v>26</v>
      </c>
      <c r="E395" s="507" t="s">
        <v>604</v>
      </c>
      <c r="F395" s="506">
        <v>240</v>
      </c>
      <c r="G395" s="228"/>
      <c r="H395" s="228">
        <v>5000</v>
      </c>
      <c r="I395" s="228">
        <v>6000</v>
      </c>
      <c r="J395" s="228"/>
      <c r="K395" s="228"/>
    </row>
    <row r="396" spans="1:11" ht="1.5" customHeight="1" hidden="1">
      <c r="A396" s="69" t="s">
        <v>59</v>
      </c>
      <c r="B396" s="537">
        <v>904</v>
      </c>
      <c r="C396" s="521" t="s">
        <v>32</v>
      </c>
      <c r="D396" s="473"/>
      <c r="E396" s="521"/>
      <c r="F396" s="473"/>
      <c r="G396" s="266">
        <f aca="true" t="shared" si="42" ref="G396:I397">G397</f>
        <v>0</v>
      </c>
      <c r="H396" s="266">
        <f t="shared" si="42"/>
        <v>45709000</v>
      </c>
      <c r="I396" s="266">
        <f t="shared" si="42"/>
        <v>45709000</v>
      </c>
      <c r="J396" s="266"/>
      <c r="K396" s="266">
        <f>K397</f>
        <v>0</v>
      </c>
    </row>
    <row r="397" spans="1:11" ht="16.5" hidden="1">
      <c r="A397" s="110" t="s">
        <v>105</v>
      </c>
      <c r="B397" s="550">
        <v>904</v>
      </c>
      <c r="C397" s="516" t="s">
        <v>32</v>
      </c>
      <c r="D397" s="516" t="s">
        <v>28</v>
      </c>
      <c r="E397" s="516"/>
      <c r="F397" s="516"/>
      <c r="G397" s="76">
        <f t="shared" si="42"/>
        <v>0</v>
      </c>
      <c r="H397" s="76">
        <f t="shared" si="42"/>
        <v>45709000</v>
      </c>
      <c r="I397" s="76">
        <f t="shared" si="42"/>
        <v>45709000</v>
      </c>
      <c r="J397" s="76"/>
      <c r="K397" s="76">
        <f>K398</f>
        <v>0</v>
      </c>
    </row>
    <row r="398" spans="1:11" s="128" customFormat="1" ht="33" hidden="1">
      <c r="A398" s="108" t="s">
        <v>326</v>
      </c>
      <c r="B398" s="550">
        <v>904</v>
      </c>
      <c r="C398" s="516" t="s">
        <v>32</v>
      </c>
      <c r="D398" s="516" t="s">
        <v>28</v>
      </c>
      <c r="E398" s="512" t="s">
        <v>486</v>
      </c>
      <c r="F398" s="506"/>
      <c r="G398" s="149">
        <f>G399+G406</f>
        <v>0</v>
      </c>
      <c r="H398" s="149">
        <f>H399+H406</f>
        <v>45709000</v>
      </c>
      <c r="I398" s="149">
        <f>I399+I406</f>
        <v>45709000</v>
      </c>
      <c r="J398" s="149"/>
      <c r="K398" s="149">
        <f>K399+K406</f>
        <v>0</v>
      </c>
    </row>
    <row r="399" spans="1:11" s="284" customFormat="1" ht="13.5" customHeight="1" hidden="1">
      <c r="A399" s="310" t="s">
        <v>344</v>
      </c>
      <c r="B399" s="550">
        <v>904</v>
      </c>
      <c r="C399" s="516" t="s">
        <v>32</v>
      </c>
      <c r="D399" s="516" t="s">
        <v>28</v>
      </c>
      <c r="E399" s="496" t="s">
        <v>508</v>
      </c>
      <c r="F399" s="513"/>
      <c r="G399" s="149">
        <f>G400</f>
        <v>0</v>
      </c>
      <c r="H399" s="149">
        <f>H400</f>
        <v>36758000</v>
      </c>
      <c r="I399" s="149">
        <f>I400</f>
        <v>36758000</v>
      </c>
      <c r="J399" s="149"/>
      <c r="K399" s="149">
        <f>K400</f>
        <v>0</v>
      </c>
    </row>
    <row r="400" spans="1:11" s="284" customFormat="1" ht="50.25" hidden="1">
      <c r="A400" s="344" t="s">
        <v>389</v>
      </c>
      <c r="B400" s="515">
        <v>904</v>
      </c>
      <c r="C400" s="542" t="s">
        <v>32</v>
      </c>
      <c r="D400" s="542" t="s">
        <v>28</v>
      </c>
      <c r="E400" s="501" t="s">
        <v>648</v>
      </c>
      <c r="F400" s="513"/>
      <c r="G400" s="149">
        <f>G401+G403</f>
        <v>0</v>
      </c>
      <c r="H400" s="149">
        <f>H401+H403</f>
        <v>36758000</v>
      </c>
      <c r="I400" s="149">
        <f>I401+I403</f>
        <v>36758000</v>
      </c>
      <c r="J400" s="149"/>
      <c r="K400" s="149">
        <f>K401+K403</f>
        <v>0</v>
      </c>
    </row>
    <row r="401" spans="1:11" s="284" customFormat="1" ht="33" hidden="1">
      <c r="A401" s="159" t="s">
        <v>655</v>
      </c>
      <c r="B401" s="515">
        <v>904</v>
      </c>
      <c r="C401" s="542" t="s">
        <v>32</v>
      </c>
      <c r="D401" s="542" t="s">
        <v>28</v>
      </c>
      <c r="E401" s="501" t="s">
        <v>656</v>
      </c>
      <c r="F401" s="506"/>
      <c r="G401" s="228">
        <f>G402</f>
        <v>0</v>
      </c>
      <c r="H401" s="228">
        <f>H402</f>
        <v>10000</v>
      </c>
      <c r="I401" s="228">
        <f>I402</f>
        <v>10000</v>
      </c>
      <c r="J401" s="228"/>
      <c r="K401" s="228">
        <f>K402</f>
        <v>0</v>
      </c>
    </row>
    <row r="402" spans="1:11" s="284" customFormat="1" ht="33" hidden="1">
      <c r="A402" s="263" t="s">
        <v>300</v>
      </c>
      <c r="B402" s="515">
        <v>904</v>
      </c>
      <c r="C402" s="542" t="s">
        <v>32</v>
      </c>
      <c r="D402" s="542" t="s">
        <v>28</v>
      </c>
      <c r="E402" s="501" t="s">
        <v>656</v>
      </c>
      <c r="F402" s="506">
        <v>240</v>
      </c>
      <c r="G402" s="228"/>
      <c r="H402" s="228">
        <v>10000</v>
      </c>
      <c r="I402" s="228">
        <v>10000</v>
      </c>
      <c r="J402" s="228"/>
      <c r="K402" s="228"/>
    </row>
    <row r="403" spans="1:11" s="284" customFormat="1" ht="84" hidden="1">
      <c r="A403" s="105" t="s">
        <v>651</v>
      </c>
      <c r="B403" s="551">
        <v>904</v>
      </c>
      <c r="C403" s="542" t="s">
        <v>32</v>
      </c>
      <c r="D403" s="542" t="s">
        <v>28</v>
      </c>
      <c r="E403" s="501" t="s">
        <v>652</v>
      </c>
      <c r="F403" s="506"/>
      <c r="G403" s="228">
        <f>G404+G405</f>
        <v>0</v>
      </c>
      <c r="H403" s="228">
        <f>H404+H405</f>
        <v>36748000</v>
      </c>
      <c r="I403" s="228">
        <f>I404+I405</f>
        <v>36748000</v>
      </c>
      <c r="J403" s="228"/>
      <c r="K403" s="228">
        <f>K404+K405</f>
        <v>0</v>
      </c>
    </row>
    <row r="404" spans="1:11" s="284" customFormat="1" ht="16.5" hidden="1">
      <c r="A404" s="102" t="s">
        <v>321</v>
      </c>
      <c r="B404" s="551">
        <v>904</v>
      </c>
      <c r="C404" s="542" t="s">
        <v>32</v>
      </c>
      <c r="D404" s="542" t="s">
        <v>28</v>
      </c>
      <c r="E404" s="501" t="s">
        <v>652</v>
      </c>
      <c r="F404" s="506">
        <v>310</v>
      </c>
      <c r="G404" s="398"/>
      <c r="H404" s="398">
        <v>23548000</v>
      </c>
      <c r="I404" s="308">
        <v>23548000</v>
      </c>
      <c r="J404" s="398"/>
      <c r="K404" s="398"/>
    </row>
    <row r="405" spans="1:11" s="284" customFormat="1" ht="16.5" hidden="1">
      <c r="A405" s="105" t="s">
        <v>345</v>
      </c>
      <c r="B405" s="551">
        <v>904</v>
      </c>
      <c r="C405" s="542" t="s">
        <v>32</v>
      </c>
      <c r="D405" s="542" t="s">
        <v>28</v>
      </c>
      <c r="E405" s="501" t="s">
        <v>652</v>
      </c>
      <c r="F405" s="506">
        <v>360</v>
      </c>
      <c r="G405" s="398"/>
      <c r="H405" s="398">
        <v>13200000</v>
      </c>
      <c r="I405" s="308">
        <v>13200000</v>
      </c>
      <c r="J405" s="398"/>
      <c r="K405" s="398"/>
    </row>
    <row r="406" spans="1:11" s="284" customFormat="1" ht="33" hidden="1">
      <c r="A406" s="310" t="s">
        <v>478</v>
      </c>
      <c r="B406" s="550">
        <v>904</v>
      </c>
      <c r="C406" s="516" t="s">
        <v>32</v>
      </c>
      <c r="D406" s="516" t="s">
        <v>28</v>
      </c>
      <c r="E406" s="496" t="s">
        <v>506</v>
      </c>
      <c r="F406" s="513"/>
      <c r="G406" s="149">
        <f aca="true" t="shared" si="43" ref="G406:I408">G407</f>
        <v>0</v>
      </c>
      <c r="H406" s="149">
        <f t="shared" si="43"/>
        <v>8951000</v>
      </c>
      <c r="I406" s="149">
        <f t="shared" si="43"/>
        <v>8951000</v>
      </c>
      <c r="J406" s="149"/>
      <c r="K406" s="149">
        <f>K407</f>
        <v>0</v>
      </c>
    </row>
    <row r="407" spans="1:11" s="128" customFormat="1" ht="33" hidden="1">
      <c r="A407" s="102" t="s">
        <v>668</v>
      </c>
      <c r="B407" s="551">
        <v>904</v>
      </c>
      <c r="C407" s="542" t="s">
        <v>32</v>
      </c>
      <c r="D407" s="542" t="s">
        <v>28</v>
      </c>
      <c r="E407" s="501" t="s">
        <v>669</v>
      </c>
      <c r="F407" s="506"/>
      <c r="G407" s="228">
        <f t="shared" si="43"/>
        <v>0</v>
      </c>
      <c r="H407" s="228">
        <f t="shared" si="43"/>
        <v>8951000</v>
      </c>
      <c r="I407" s="228">
        <f t="shared" si="43"/>
        <v>8951000</v>
      </c>
      <c r="J407" s="228"/>
      <c r="K407" s="228">
        <f>K408</f>
        <v>0</v>
      </c>
    </row>
    <row r="408" spans="1:11" s="128" customFormat="1" ht="81" customHeight="1" hidden="1">
      <c r="A408" s="102" t="s">
        <v>670</v>
      </c>
      <c r="B408" s="551">
        <v>904</v>
      </c>
      <c r="C408" s="542" t="s">
        <v>32</v>
      </c>
      <c r="D408" s="542" t="s">
        <v>28</v>
      </c>
      <c r="E408" s="501" t="s">
        <v>671</v>
      </c>
      <c r="F408" s="506"/>
      <c r="G408" s="228">
        <f t="shared" si="43"/>
        <v>0</v>
      </c>
      <c r="H408" s="228">
        <f t="shared" si="43"/>
        <v>8951000</v>
      </c>
      <c r="I408" s="228">
        <f t="shared" si="43"/>
        <v>8951000</v>
      </c>
      <c r="J408" s="228"/>
      <c r="K408" s="228">
        <f>K409</f>
        <v>0</v>
      </c>
    </row>
    <row r="409" spans="1:11" s="128" customFormat="1" ht="17.25" hidden="1" thickBot="1">
      <c r="A409" s="400" t="s">
        <v>321</v>
      </c>
      <c r="B409" s="552">
        <v>904</v>
      </c>
      <c r="C409" s="553" t="s">
        <v>32</v>
      </c>
      <c r="D409" s="553" t="s">
        <v>28</v>
      </c>
      <c r="E409" s="554" t="s">
        <v>671</v>
      </c>
      <c r="F409" s="555">
        <v>310</v>
      </c>
      <c r="G409" s="404"/>
      <c r="H409" s="404">
        <v>8951000</v>
      </c>
      <c r="I409" s="404">
        <v>8951000</v>
      </c>
      <c r="J409" s="404"/>
      <c r="K409" s="404"/>
    </row>
    <row r="410" spans="1:11" ht="51" hidden="1" thickBot="1">
      <c r="A410" s="86" t="s">
        <v>235</v>
      </c>
      <c r="B410" s="544">
        <v>905</v>
      </c>
      <c r="C410" s="545"/>
      <c r="D410" s="545"/>
      <c r="E410" s="545"/>
      <c r="F410" s="545"/>
      <c r="G410" s="89">
        <f>G411+G473+G568+G591</f>
        <v>13404700</v>
      </c>
      <c r="H410" s="89" t="e">
        <f>H411+H473+H568+H591</f>
        <v>#REF!</v>
      </c>
      <c r="I410" s="89" t="e">
        <f>I411+I473+I568+I591</f>
        <v>#REF!</v>
      </c>
      <c r="J410" s="89"/>
      <c r="K410" s="89">
        <f>K411+K473+K568+K591</f>
        <v>13632000</v>
      </c>
    </row>
    <row r="411" spans="1:11" ht="16.5" hidden="1">
      <c r="A411" s="60" t="s">
        <v>53</v>
      </c>
      <c r="B411" s="546">
        <v>905</v>
      </c>
      <c r="C411" s="493" t="s">
        <v>24</v>
      </c>
      <c r="D411" s="493"/>
      <c r="E411" s="493"/>
      <c r="F411" s="493"/>
      <c r="G411" s="120">
        <f>G412+G441+G446</f>
        <v>0</v>
      </c>
      <c r="H411" s="120">
        <f>H412+H441+H446</f>
        <v>27148700</v>
      </c>
      <c r="I411" s="120">
        <f>I412+I441+I446</f>
        <v>27543700</v>
      </c>
      <c r="J411" s="120"/>
      <c r="K411" s="120">
        <f>K412+K441+K446</f>
        <v>0</v>
      </c>
    </row>
    <row r="412" spans="1:11" ht="16.5" hidden="1">
      <c r="A412" s="45" t="s">
        <v>2</v>
      </c>
      <c r="B412" s="497">
        <v>905</v>
      </c>
      <c r="C412" s="495" t="s">
        <v>24</v>
      </c>
      <c r="D412" s="495" t="s">
        <v>30</v>
      </c>
      <c r="E412" s="496"/>
      <c r="F412" s="496"/>
      <c r="G412" s="73">
        <f>G413+G424+G429+G436</f>
        <v>0</v>
      </c>
      <c r="H412" s="73">
        <f>H413+H424+H429+H436</f>
        <v>25894000</v>
      </c>
      <c r="I412" s="73">
        <f>I413+I424+I429+I436</f>
        <v>25973000</v>
      </c>
      <c r="J412" s="73"/>
      <c r="K412" s="73">
        <f>K413+K424+K429+K436</f>
        <v>0</v>
      </c>
    </row>
    <row r="413" spans="1:11" s="128" customFormat="1" ht="33" hidden="1">
      <c r="A413" s="153" t="s">
        <v>333</v>
      </c>
      <c r="B413" s="497">
        <v>905</v>
      </c>
      <c r="C413" s="495" t="s">
        <v>24</v>
      </c>
      <c r="D413" s="495" t="s">
        <v>30</v>
      </c>
      <c r="E413" s="512" t="s">
        <v>484</v>
      </c>
      <c r="F413" s="547"/>
      <c r="G413" s="120">
        <f>G414+G420</f>
        <v>0</v>
      </c>
      <c r="H413" s="120">
        <f>H414+H420</f>
        <v>25651000</v>
      </c>
      <c r="I413" s="120">
        <f>I414+I420</f>
        <v>25729000</v>
      </c>
      <c r="J413" s="120"/>
      <c r="K413" s="120">
        <f>K414+K420</f>
        <v>0</v>
      </c>
    </row>
    <row r="414" spans="1:11" s="284" customFormat="1" ht="36" customHeight="1" hidden="1">
      <c r="A414" s="108" t="s">
        <v>473</v>
      </c>
      <c r="B414" s="497">
        <v>905</v>
      </c>
      <c r="C414" s="495" t="s">
        <v>24</v>
      </c>
      <c r="D414" s="495" t="s">
        <v>30</v>
      </c>
      <c r="E414" s="496" t="s">
        <v>494</v>
      </c>
      <c r="F414" s="513"/>
      <c r="G414" s="149">
        <f>G415</f>
        <v>0</v>
      </c>
      <c r="H414" s="149">
        <f>H415</f>
        <v>25611000</v>
      </c>
      <c r="I414" s="149">
        <f>I415</f>
        <v>25611000</v>
      </c>
      <c r="J414" s="149"/>
      <c r="K414" s="149">
        <f>K415</f>
        <v>0</v>
      </c>
    </row>
    <row r="415" spans="1:11" s="128" customFormat="1" ht="16.5" hidden="1">
      <c r="A415" s="105" t="s">
        <v>469</v>
      </c>
      <c r="B415" s="499">
        <v>905</v>
      </c>
      <c r="C415" s="500" t="s">
        <v>24</v>
      </c>
      <c r="D415" s="500" t="s">
        <v>30</v>
      </c>
      <c r="E415" s="501" t="s">
        <v>529</v>
      </c>
      <c r="F415" s="506"/>
      <c r="G415" s="228">
        <f>G416+G418</f>
        <v>0</v>
      </c>
      <c r="H415" s="228">
        <f>H416+H418</f>
        <v>25611000</v>
      </c>
      <c r="I415" s="228">
        <f>I416+I418</f>
        <v>25611000</v>
      </c>
      <c r="J415" s="228"/>
      <c r="K415" s="228">
        <f>K416+K418</f>
        <v>0</v>
      </c>
    </row>
    <row r="416" spans="1:11" s="128" customFormat="1" ht="33" hidden="1">
      <c r="A416" s="105" t="s">
        <v>527</v>
      </c>
      <c r="B416" s="499">
        <v>905</v>
      </c>
      <c r="C416" s="500" t="s">
        <v>24</v>
      </c>
      <c r="D416" s="500" t="s">
        <v>30</v>
      </c>
      <c r="E416" s="501" t="s">
        <v>531</v>
      </c>
      <c r="F416" s="506"/>
      <c r="G416" s="228">
        <f>G417</f>
        <v>0</v>
      </c>
      <c r="H416" s="228">
        <f>H417</f>
        <v>9207500</v>
      </c>
      <c r="I416" s="228">
        <f>I417</f>
        <v>9207500</v>
      </c>
      <c r="J416" s="228"/>
      <c r="K416" s="228">
        <f>K417</f>
        <v>0</v>
      </c>
    </row>
    <row r="417" spans="1:11" s="128" customFormat="1" ht="16.5" hidden="1">
      <c r="A417" s="105" t="s">
        <v>335</v>
      </c>
      <c r="B417" s="499">
        <v>905</v>
      </c>
      <c r="C417" s="500" t="s">
        <v>24</v>
      </c>
      <c r="D417" s="500" t="s">
        <v>30</v>
      </c>
      <c r="E417" s="501" t="s">
        <v>531</v>
      </c>
      <c r="F417" s="506">
        <v>610</v>
      </c>
      <c r="G417" s="228"/>
      <c r="H417" s="228">
        <f>8660300+547200</f>
        <v>9207500</v>
      </c>
      <c r="I417" s="228">
        <f>8660300+547200</f>
        <v>9207500</v>
      </c>
      <c r="J417" s="228"/>
      <c r="K417" s="228"/>
    </row>
    <row r="418" spans="1:11" s="128" customFormat="1" ht="33" hidden="1">
      <c r="A418" s="105" t="s">
        <v>528</v>
      </c>
      <c r="B418" s="499">
        <v>905</v>
      </c>
      <c r="C418" s="500" t="s">
        <v>24</v>
      </c>
      <c r="D418" s="500" t="s">
        <v>30</v>
      </c>
      <c r="E418" s="501" t="s">
        <v>532</v>
      </c>
      <c r="F418" s="506"/>
      <c r="G418" s="228">
        <f>G419</f>
        <v>0</v>
      </c>
      <c r="H418" s="228">
        <f>H419</f>
        <v>16403500</v>
      </c>
      <c r="I418" s="228">
        <f>I419</f>
        <v>16403500</v>
      </c>
      <c r="J418" s="228"/>
      <c r="K418" s="228">
        <f>K419</f>
        <v>0</v>
      </c>
    </row>
    <row r="419" spans="1:11" s="128" customFormat="1" ht="16.5" hidden="1">
      <c r="A419" s="105" t="s">
        <v>335</v>
      </c>
      <c r="B419" s="499">
        <v>905</v>
      </c>
      <c r="C419" s="500" t="s">
        <v>24</v>
      </c>
      <c r="D419" s="500" t="s">
        <v>30</v>
      </c>
      <c r="E419" s="501" t="s">
        <v>532</v>
      </c>
      <c r="F419" s="506">
        <v>610</v>
      </c>
      <c r="G419" s="228"/>
      <c r="H419" s="228">
        <f>15427100+976400</f>
        <v>16403500</v>
      </c>
      <c r="I419" s="228">
        <f>15427100+976400</f>
        <v>16403500</v>
      </c>
      <c r="J419" s="228"/>
      <c r="K419" s="228"/>
    </row>
    <row r="420" spans="1:11" s="284" customFormat="1" ht="16.5" hidden="1">
      <c r="A420" s="108" t="s">
        <v>339</v>
      </c>
      <c r="B420" s="497">
        <v>905</v>
      </c>
      <c r="C420" s="495" t="s">
        <v>24</v>
      </c>
      <c r="D420" s="495" t="s">
        <v>30</v>
      </c>
      <c r="E420" s="496" t="s">
        <v>496</v>
      </c>
      <c r="F420" s="513"/>
      <c r="G420" s="149">
        <f aca="true" t="shared" si="44" ref="G420:I422">G421</f>
        <v>0</v>
      </c>
      <c r="H420" s="149">
        <f t="shared" si="44"/>
        <v>40000</v>
      </c>
      <c r="I420" s="149">
        <f t="shared" si="44"/>
        <v>118000</v>
      </c>
      <c r="J420" s="149"/>
      <c r="K420" s="149">
        <f>K421</f>
        <v>0</v>
      </c>
    </row>
    <row r="421" spans="1:11" s="284" customFormat="1" ht="33" hidden="1">
      <c r="A421" s="105" t="s">
        <v>539</v>
      </c>
      <c r="B421" s="499">
        <v>905</v>
      </c>
      <c r="C421" s="500" t="s">
        <v>24</v>
      </c>
      <c r="D421" s="500" t="s">
        <v>30</v>
      </c>
      <c r="E421" s="501" t="s">
        <v>540</v>
      </c>
      <c r="F421" s="513"/>
      <c r="G421" s="228">
        <f t="shared" si="44"/>
        <v>0</v>
      </c>
      <c r="H421" s="228">
        <f t="shared" si="44"/>
        <v>40000</v>
      </c>
      <c r="I421" s="228">
        <f t="shared" si="44"/>
        <v>118000</v>
      </c>
      <c r="J421" s="228"/>
      <c r="K421" s="228">
        <f>K422</f>
        <v>0</v>
      </c>
    </row>
    <row r="422" spans="1:11" s="284" customFormat="1" ht="33" hidden="1">
      <c r="A422" s="105" t="s">
        <v>340</v>
      </c>
      <c r="B422" s="499">
        <v>905</v>
      </c>
      <c r="C422" s="500" t="s">
        <v>24</v>
      </c>
      <c r="D422" s="500" t="s">
        <v>30</v>
      </c>
      <c r="E422" s="501" t="s">
        <v>541</v>
      </c>
      <c r="F422" s="513"/>
      <c r="G422" s="228">
        <f t="shared" si="44"/>
        <v>0</v>
      </c>
      <c r="H422" s="228">
        <f t="shared" si="44"/>
        <v>40000</v>
      </c>
      <c r="I422" s="228">
        <f t="shared" si="44"/>
        <v>118000</v>
      </c>
      <c r="J422" s="228"/>
      <c r="K422" s="228">
        <f>K423</f>
        <v>0</v>
      </c>
    </row>
    <row r="423" spans="1:11" s="284" customFormat="1" ht="15" customHeight="1" hidden="1">
      <c r="A423" s="105" t="s">
        <v>335</v>
      </c>
      <c r="B423" s="499">
        <v>905</v>
      </c>
      <c r="C423" s="500" t="s">
        <v>24</v>
      </c>
      <c r="D423" s="500" t="s">
        <v>30</v>
      </c>
      <c r="E423" s="501" t="s">
        <v>541</v>
      </c>
      <c r="F423" s="506">
        <v>610</v>
      </c>
      <c r="G423" s="228"/>
      <c r="H423" s="228">
        <v>40000</v>
      </c>
      <c r="I423" s="228">
        <v>118000</v>
      </c>
      <c r="J423" s="228"/>
      <c r="K423" s="228"/>
    </row>
    <row r="424" spans="1:11" s="128" customFormat="1" ht="33" hidden="1">
      <c r="A424" s="108" t="s">
        <v>309</v>
      </c>
      <c r="B424" s="497">
        <v>905</v>
      </c>
      <c r="C424" s="495" t="s">
        <v>24</v>
      </c>
      <c r="D424" s="495" t="s">
        <v>30</v>
      </c>
      <c r="E424" s="512" t="s">
        <v>444</v>
      </c>
      <c r="F424" s="506"/>
      <c r="G424" s="149">
        <f aca="true" t="shared" si="45" ref="G424:I427">G425</f>
        <v>0</v>
      </c>
      <c r="H424" s="149">
        <f t="shared" si="45"/>
        <v>33000</v>
      </c>
      <c r="I424" s="149">
        <f t="shared" si="45"/>
        <v>34000</v>
      </c>
      <c r="J424" s="149"/>
      <c r="K424" s="149">
        <f>K425</f>
        <v>0</v>
      </c>
    </row>
    <row r="425" spans="1:11" s="284" customFormat="1" ht="16.5" hidden="1">
      <c r="A425" s="320" t="s">
        <v>477</v>
      </c>
      <c r="B425" s="497">
        <v>905</v>
      </c>
      <c r="C425" s="495" t="s">
        <v>24</v>
      </c>
      <c r="D425" s="495" t="s">
        <v>30</v>
      </c>
      <c r="E425" s="496" t="s">
        <v>498</v>
      </c>
      <c r="F425" s="513"/>
      <c r="G425" s="149">
        <f t="shared" si="45"/>
        <v>0</v>
      </c>
      <c r="H425" s="149">
        <f t="shared" si="45"/>
        <v>33000</v>
      </c>
      <c r="I425" s="149">
        <f t="shared" si="45"/>
        <v>34000</v>
      </c>
      <c r="J425" s="149"/>
      <c r="K425" s="149">
        <f>K426</f>
        <v>0</v>
      </c>
    </row>
    <row r="426" spans="1:11" s="128" customFormat="1" ht="16.5" hidden="1">
      <c r="A426" s="321" t="s">
        <v>630</v>
      </c>
      <c r="B426" s="499">
        <v>905</v>
      </c>
      <c r="C426" s="500" t="s">
        <v>24</v>
      </c>
      <c r="D426" s="500" t="s">
        <v>30</v>
      </c>
      <c r="E426" s="501" t="s">
        <v>631</v>
      </c>
      <c r="F426" s="506"/>
      <c r="G426" s="228">
        <f t="shared" si="45"/>
        <v>0</v>
      </c>
      <c r="H426" s="228">
        <f t="shared" si="45"/>
        <v>33000</v>
      </c>
      <c r="I426" s="228">
        <f t="shared" si="45"/>
        <v>34000</v>
      </c>
      <c r="J426" s="228"/>
      <c r="K426" s="228">
        <f>K427</f>
        <v>0</v>
      </c>
    </row>
    <row r="427" spans="1:11" s="128" customFormat="1" ht="21" customHeight="1" hidden="1">
      <c r="A427" s="321" t="s">
        <v>311</v>
      </c>
      <c r="B427" s="499">
        <v>905</v>
      </c>
      <c r="C427" s="500" t="s">
        <v>24</v>
      </c>
      <c r="D427" s="500" t="s">
        <v>30</v>
      </c>
      <c r="E427" s="501" t="s">
        <v>632</v>
      </c>
      <c r="F427" s="506"/>
      <c r="G427" s="228">
        <f t="shared" si="45"/>
        <v>0</v>
      </c>
      <c r="H427" s="228">
        <f t="shared" si="45"/>
        <v>33000</v>
      </c>
      <c r="I427" s="228">
        <f t="shared" si="45"/>
        <v>34000</v>
      </c>
      <c r="J427" s="228"/>
      <c r="K427" s="228">
        <f>K428</f>
        <v>0</v>
      </c>
    </row>
    <row r="428" spans="1:11" s="128" customFormat="1" ht="16.5" hidden="1">
      <c r="A428" s="105" t="s">
        <v>335</v>
      </c>
      <c r="B428" s="499">
        <v>905</v>
      </c>
      <c r="C428" s="500" t="s">
        <v>24</v>
      </c>
      <c r="D428" s="500" t="s">
        <v>30</v>
      </c>
      <c r="E428" s="501" t="s">
        <v>632</v>
      </c>
      <c r="F428" s="506">
        <v>610</v>
      </c>
      <c r="G428" s="228"/>
      <c r="H428" s="228">
        <v>33000</v>
      </c>
      <c r="I428" s="228">
        <v>34000</v>
      </c>
      <c r="J428" s="228"/>
      <c r="K428" s="228"/>
    </row>
    <row r="429" spans="1:11" s="284" customFormat="1" ht="50.25" hidden="1">
      <c r="A429" s="108" t="s">
        <v>346</v>
      </c>
      <c r="B429" s="497">
        <v>905</v>
      </c>
      <c r="C429" s="495" t="s">
        <v>24</v>
      </c>
      <c r="D429" s="495" t="s">
        <v>30</v>
      </c>
      <c r="E429" s="498" t="s">
        <v>485</v>
      </c>
      <c r="F429" s="513"/>
      <c r="G429" s="149">
        <f>G430+G433</f>
        <v>0</v>
      </c>
      <c r="H429" s="149">
        <f>H430+H433</f>
        <v>210000</v>
      </c>
      <c r="I429" s="149">
        <f>I430+I433</f>
        <v>210000</v>
      </c>
      <c r="J429" s="149"/>
      <c r="K429" s="149">
        <f>K430+K433</f>
        <v>0</v>
      </c>
    </row>
    <row r="430" spans="1:11" s="128" customFormat="1" ht="20.25" customHeight="1" hidden="1">
      <c r="A430" s="105" t="s">
        <v>641</v>
      </c>
      <c r="B430" s="499">
        <v>905</v>
      </c>
      <c r="C430" s="500" t="s">
        <v>24</v>
      </c>
      <c r="D430" s="500" t="s">
        <v>30</v>
      </c>
      <c r="E430" s="501" t="s">
        <v>642</v>
      </c>
      <c r="F430" s="506"/>
      <c r="G430" s="228">
        <f aca="true" t="shared" si="46" ref="G430:I431">G431</f>
        <v>0</v>
      </c>
      <c r="H430" s="228">
        <f t="shared" si="46"/>
        <v>160000</v>
      </c>
      <c r="I430" s="228">
        <f t="shared" si="46"/>
        <v>160000</v>
      </c>
      <c r="J430" s="228"/>
      <c r="K430" s="228">
        <f>K431</f>
        <v>0</v>
      </c>
    </row>
    <row r="431" spans="1:11" s="128" customFormat="1" ht="19.5" customHeight="1" hidden="1">
      <c r="A431" s="105" t="s">
        <v>353</v>
      </c>
      <c r="B431" s="499">
        <v>905</v>
      </c>
      <c r="C431" s="500" t="s">
        <v>24</v>
      </c>
      <c r="D431" s="500" t="s">
        <v>30</v>
      </c>
      <c r="E431" s="501" t="s">
        <v>643</v>
      </c>
      <c r="F431" s="506"/>
      <c r="G431" s="228">
        <f t="shared" si="46"/>
        <v>0</v>
      </c>
      <c r="H431" s="228">
        <f t="shared" si="46"/>
        <v>160000</v>
      </c>
      <c r="I431" s="228">
        <f t="shared" si="46"/>
        <v>160000</v>
      </c>
      <c r="J431" s="228"/>
      <c r="K431" s="228">
        <f>K432</f>
        <v>0</v>
      </c>
    </row>
    <row r="432" spans="1:11" s="128" customFormat="1" ht="16.5" hidden="1">
      <c r="A432" s="105" t="s">
        <v>335</v>
      </c>
      <c r="B432" s="499">
        <v>905</v>
      </c>
      <c r="C432" s="500" t="s">
        <v>24</v>
      </c>
      <c r="D432" s="500" t="s">
        <v>30</v>
      </c>
      <c r="E432" s="501" t="s">
        <v>643</v>
      </c>
      <c r="F432" s="506">
        <v>610</v>
      </c>
      <c r="G432" s="228"/>
      <c r="H432" s="228">
        <v>160000</v>
      </c>
      <c r="I432" s="228">
        <v>160000</v>
      </c>
      <c r="J432" s="228"/>
      <c r="K432" s="228"/>
    </row>
    <row r="433" spans="1:11" s="128" customFormat="1" ht="18.75" customHeight="1" hidden="1">
      <c r="A433" s="105" t="s">
        <v>644</v>
      </c>
      <c r="B433" s="499">
        <v>905</v>
      </c>
      <c r="C433" s="500" t="s">
        <v>24</v>
      </c>
      <c r="D433" s="500" t="s">
        <v>30</v>
      </c>
      <c r="E433" s="501" t="s">
        <v>700</v>
      </c>
      <c r="F433" s="506"/>
      <c r="G433" s="228">
        <f aca="true" t="shared" si="47" ref="G433:I434">G434</f>
        <v>0</v>
      </c>
      <c r="H433" s="228">
        <f t="shared" si="47"/>
        <v>50000</v>
      </c>
      <c r="I433" s="228">
        <f t="shared" si="47"/>
        <v>50000</v>
      </c>
      <c r="J433" s="228"/>
      <c r="K433" s="228">
        <f>K434</f>
        <v>0</v>
      </c>
    </row>
    <row r="434" spans="1:11" s="128" customFormat="1" ht="19.5" customHeight="1" hidden="1">
      <c r="A434" s="105" t="s">
        <v>353</v>
      </c>
      <c r="B434" s="499">
        <v>905</v>
      </c>
      <c r="C434" s="500" t="s">
        <v>24</v>
      </c>
      <c r="D434" s="500" t="s">
        <v>30</v>
      </c>
      <c r="E434" s="501" t="s">
        <v>701</v>
      </c>
      <c r="F434" s="506"/>
      <c r="G434" s="228">
        <f t="shared" si="47"/>
        <v>0</v>
      </c>
      <c r="H434" s="228">
        <f t="shared" si="47"/>
        <v>50000</v>
      </c>
      <c r="I434" s="228">
        <f t="shared" si="47"/>
        <v>50000</v>
      </c>
      <c r="J434" s="228"/>
      <c r="K434" s="228">
        <f>K435</f>
        <v>0</v>
      </c>
    </row>
    <row r="435" spans="1:11" s="128" customFormat="1" ht="15" customHeight="1" hidden="1">
      <c r="A435" s="105" t="s">
        <v>335</v>
      </c>
      <c r="B435" s="499">
        <v>905</v>
      </c>
      <c r="C435" s="500" t="s">
        <v>24</v>
      </c>
      <c r="D435" s="500" t="s">
        <v>30</v>
      </c>
      <c r="E435" s="501" t="s">
        <v>701</v>
      </c>
      <c r="F435" s="506">
        <v>610</v>
      </c>
      <c r="G435" s="228"/>
      <c r="H435" s="228">
        <v>50000</v>
      </c>
      <c r="I435" s="228">
        <v>50000</v>
      </c>
      <c r="J435" s="228"/>
      <c r="K435" s="228"/>
    </row>
    <row r="436" spans="1:11" s="128" customFormat="1" ht="66.75" hidden="1">
      <c r="A436" s="108" t="s">
        <v>312</v>
      </c>
      <c r="B436" s="497">
        <v>905</v>
      </c>
      <c r="C436" s="495" t="s">
        <v>24</v>
      </c>
      <c r="D436" s="495" t="s">
        <v>30</v>
      </c>
      <c r="E436" s="512" t="s">
        <v>445</v>
      </c>
      <c r="F436" s="506"/>
      <c r="G436" s="228">
        <f aca="true" t="shared" si="48" ref="G436:I439">G437</f>
        <v>0</v>
      </c>
      <c r="H436" s="228">
        <f t="shared" si="48"/>
        <v>0</v>
      </c>
      <c r="I436" s="228">
        <f t="shared" si="48"/>
        <v>0</v>
      </c>
      <c r="J436" s="228"/>
      <c r="K436" s="228">
        <f>K437</f>
        <v>0</v>
      </c>
    </row>
    <row r="437" spans="1:11" s="284" customFormat="1" ht="33" hidden="1">
      <c r="A437" s="108" t="s">
        <v>318</v>
      </c>
      <c r="B437" s="497">
        <v>905</v>
      </c>
      <c r="C437" s="495" t="s">
        <v>24</v>
      </c>
      <c r="D437" s="495" t="s">
        <v>30</v>
      </c>
      <c r="E437" s="496" t="s">
        <v>446</v>
      </c>
      <c r="F437" s="513"/>
      <c r="G437" s="228">
        <f t="shared" si="48"/>
        <v>0</v>
      </c>
      <c r="H437" s="228">
        <f t="shared" si="48"/>
        <v>0</v>
      </c>
      <c r="I437" s="228">
        <f t="shared" si="48"/>
        <v>0</v>
      </c>
      <c r="J437" s="228"/>
      <c r="K437" s="228">
        <f>K438</f>
        <v>0</v>
      </c>
    </row>
    <row r="438" spans="1:11" s="128" customFormat="1" ht="16.5" hidden="1">
      <c r="A438" s="105" t="s">
        <v>686</v>
      </c>
      <c r="B438" s="499">
        <v>905</v>
      </c>
      <c r="C438" s="500" t="s">
        <v>24</v>
      </c>
      <c r="D438" s="500" t="s">
        <v>30</v>
      </c>
      <c r="E438" s="501" t="s">
        <v>448</v>
      </c>
      <c r="F438" s="506"/>
      <c r="G438" s="228">
        <f t="shared" si="48"/>
        <v>0</v>
      </c>
      <c r="H438" s="228">
        <f t="shared" si="48"/>
        <v>0</v>
      </c>
      <c r="I438" s="228">
        <f t="shared" si="48"/>
        <v>0</v>
      </c>
      <c r="J438" s="228"/>
      <c r="K438" s="228">
        <f>K439</f>
        <v>0</v>
      </c>
    </row>
    <row r="439" spans="1:11" s="128" customFormat="1" ht="33" hidden="1">
      <c r="A439" s="105" t="s">
        <v>319</v>
      </c>
      <c r="B439" s="499">
        <v>905</v>
      </c>
      <c r="C439" s="500" t="s">
        <v>24</v>
      </c>
      <c r="D439" s="500" t="s">
        <v>30</v>
      </c>
      <c r="E439" s="501" t="s">
        <v>447</v>
      </c>
      <c r="F439" s="506"/>
      <c r="G439" s="228">
        <f t="shared" si="48"/>
        <v>0</v>
      </c>
      <c r="H439" s="228">
        <f t="shared" si="48"/>
        <v>0</v>
      </c>
      <c r="I439" s="228">
        <f t="shared" si="48"/>
        <v>0</v>
      </c>
      <c r="J439" s="228"/>
      <c r="K439" s="228">
        <f>K440</f>
        <v>0</v>
      </c>
    </row>
    <row r="440" spans="1:11" s="128" customFormat="1" ht="16.5" hidden="1">
      <c r="A440" s="105" t="s">
        <v>335</v>
      </c>
      <c r="B440" s="499">
        <v>905</v>
      </c>
      <c r="C440" s="500" t="s">
        <v>24</v>
      </c>
      <c r="D440" s="500" t="s">
        <v>30</v>
      </c>
      <c r="E440" s="501" t="s">
        <v>447</v>
      </c>
      <c r="F440" s="506">
        <v>610</v>
      </c>
      <c r="G440" s="228"/>
      <c r="H440" s="228"/>
      <c r="I440" s="228"/>
      <c r="J440" s="228"/>
      <c r="K440" s="228"/>
    </row>
    <row r="441" spans="1:11" ht="33" hidden="1">
      <c r="A441" s="214" t="s">
        <v>268</v>
      </c>
      <c r="B441" s="497">
        <v>905</v>
      </c>
      <c r="C441" s="496" t="s">
        <v>24</v>
      </c>
      <c r="D441" s="496" t="s">
        <v>29</v>
      </c>
      <c r="E441" s="473"/>
      <c r="F441" s="473"/>
      <c r="G441" s="149">
        <f aca="true" t="shared" si="49" ref="G441:I444">G442</f>
        <v>0</v>
      </c>
      <c r="H441" s="149">
        <f t="shared" si="49"/>
        <v>400</v>
      </c>
      <c r="I441" s="149">
        <f t="shared" si="49"/>
        <v>400</v>
      </c>
      <c r="J441" s="149"/>
      <c r="K441" s="149">
        <f>K442</f>
        <v>0</v>
      </c>
    </row>
    <row r="442" spans="1:11" s="128" customFormat="1" ht="50.25" hidden="1">
      <c r="A442" s="332" t="s">
        <v>482</v>
      </c>
      <c r="B442" s="497">
        <v>905</v>
      </c>
      <c r="C442" s="496" t="s">
        <v>24</v>
      </c>
      <c r="D442" s="496" t="s">
        <v>29</v>
      </c>
      <c r="E442" s="534" t="s">
        <v>459</v>
      </c>
      <c r="F442" s="535"/>
      <c r="G442" s="149">
        <f t="shared" si="49"/>
        <v>0</v>
      </c>
      <c r="H442" s="149">
        <f t="shared" si="49"/>
        <v>400</v>
      </c>
      <c r="I442" s="149">
        <f t="shared" si="49"/>
        <v>400</v>
      </c>
      <c r="J442" s="149"/>
      <c r="K442" s="149">
        <f>K443</f>
        <v>0</v>
      </c>
    </row>
    <row r="443" spans="1:11" s="128" customFormat="1" ht="33" hidden="1">
      <c r="A443" s="262" t="s">
        <v>715</v>
      </c>
      <c r="B443" s="499">
        <v>905</v>
      </c>
      <c r="C443" s="501" t="s">
        <v>24</v>
      </c>
      <c r="D443" s="501" t="s">
        <v>29</v>
      </c>
      <c r="E443" s="536" t="s">
        <v>716</v>
      </c>
      <c r="F443" s="508"/>
      <c r="G443" s="228">
        <f t="shared" si="49"/>
        <v>0</v>
      </c>
      <c r="H443" s="228">
        <f t="shared" si="49"/>
        <v>400</v>
      </c>
      <c r="I443" s="228">
        <f t="shared" si="49"/>
        <v>400</v>
      </c>
      <c r="J443" s="228"/>
      <c r="K443" s="228">
        <f>K444</f>
        <v>0</v>
      </c>
    </row>
    <row r="444" spans="1:11" s="128" customFormat="1" ht="33" hidden="1">
      <c r="A444" s="262" t="s">
        <v>738</v>
      </c>
      <c r="B444" s="499">
        <v>905</v>
      </c>
      <c r="C444" s="501" t="s">
        <v>24</v>
      </c>
      <c r="D444" s="501" t="s">
        <v>29</v>
      </c>
      <c r="E444" s="536" t="s">
        <v>717</v>
      </c>
      <c r="F444" s="508"/>
      <c r="G444" s="228">
        <f t="shared" si="49"/>
        <v>0</v>
      </c>
      <c r="H444" s="228">
        <f t="shared" si="49"/>
        <v>400</v>
      </c>
      <c r="I444" s="228">
        <f t="shared" si="49"/>
        <v>400</v>
      </c>
      <c r="J444" s="228"/>
      <c r="K444" s="228">
        <f>K445</f>
        <v>0</v>
      </c>
    </row>
    <row r="445" spans="1:11" s="128" customFormat="1" ht="33" hidden="1">
      <c r="A445" s="322" t="s">
        <v>300</v>
      </c>
      <c r="B445" s="499">
        <v>905</v>
      </c>
      <c r="C445" s="501" t="s">
        <v>24</v>
      </c>
      <c r="D445" s="501" t="s">
        <v>29</v>
      </c>
      <c r="E445" s="536" t="s">
        <v>717</v>
      </c>
      <c r="F445" s="508">
        <v>240</v>
      </c>
      <c r="G445" s="228"/>
      <c r="H445" s="228">
        <v>400</v>
      </c>
      <c r="I445" s="228">
        <v>400</v>
      </c>
      <c r="J445" s="228"/>
      <c r="K445" s="228"/>
    </row>
    <row r="446" spans="1:11" ht="16.5" hidden="1">
      <c r="A446" s="45" t="s">
        <v>136</v>
      </c>
      <c r="B446" s="497">
        <v>905</v>
      </c>
      <c r="C446" s="495" t="s">
        <v>24</v>
      </c>
      <c r="D446" s="496" t="s">
        <v>24</v>
      </c>
      <c r="E446" s="496"/>
      <c r="F446" s="496"/>
      <c r="G446" s="149">
        <f>G447+G460+G464+G469</f>
        <v>0</v>
      </c>
      <c r="H446" s="149">
        <f>H447+H460+H464+H469</f>
        <v>1254300</v>
      </c>
      <c r="I446" s="149">
        <f>I447+I460+I464+I469</f>
        <v>1570300</v>
      </c>
      <c r="J446" s="149"/>
      <c r="K446" s="149">
        <f>K447+K460+K464+K469</f>
        <v>0</v>
      </c>
    </row>
    <row r="447" spans="1:11" s="128" customFormat="1" ht="29.25" customHeight="1" hidden="1">
      <c r="A447" s="153" t="s">
        <v>333</v>
      </c>
      <c r="B447" s="497">
        <v>905</v>
      </c>
      <c r="C447" s="495" t="s">
        <v>24</v>
      </c>
      <c r="D447" s="495" t="s">
        <v>24</v>
      </c>
      <c r="E447" s="512" t="s">
        <v>484</v>
      </c>
      <c r="F447" s="547"/>
      <c r="G447" s="149">
        <f>G448+G456</f>
        <v>0</v>
      </c>
      <c r="H447" s="149">
        <f>H448+H456</f>
        <v>1251300</v>
      </c>
      <c r="I447" s="149">
        <f>I448+I456</f>
        <v>1567300</v>
      </c>
      <c r="J447" s="149"/>
      <c r="K447" s="149">
        <f>K448+K456</f>
        <v>0</v>
      </c>
    </row>
    <row r="448" spans="1:11" s="284" customFormat="1" ht="22.5" customHeight="1" hidden="1">
      <c r="A448" s="108" t="s">
        <v>474</v>
      </c>
      <c r="B448" s="494">
        <v>905</v>
      </c>
      <c r="C448" s="495" t="s">
        <v>24</v>
      </c>
      <c r="D448" s="496" t="s">
        <v>24</v>
      </c>
      <c r="E448" s="496" t="s">
        <v>495</v>
      </c>
      <c r="F448" s="513"/>
      <c r="G448" s="149">
        <f>G449</f>
        <v>0</v>
      </c>
      <c r="H448" s="149">
        <f>H449</f>
        <v>1199300</v>
      </c>
      <c r="I448" s="149">
        <f>I449</f>
        <v>1404300</v>
      </c>
      <c r="J448" s="149"/>
      <c r="K448" s="149">
        <f>K449</f>
        <v>0</v>
      </c>
    </row>
    <row r="449" spans="1:11" s="284" customFormat="1" ht="20.25" customHeight="1" hidden="1">
      <c r="A449" s="105" t="s">
        <v>535</v>
      </c>
      <c r="B449" s="514">
        <v>905</v>
      </c>
      <c r="C449" s="500" t="s">
        <v>24</v>
      </c>
      <c r="D449" s="501" t="s">
        <v>24</v>
      </c>
      <c r="E449" s="501" t="s">
        <v>536</v>
      </c>
      <c r="F449" s="513"/>
      <c r="G449" s="228">
        <f>G450+G454</f>
        <v>0</v>
      </c>
      <c r="H449" s="228">
        <f>H450+H454</f>
        <v>1199300</v>
      </c>
      <c r="I449" s="228">
        <f>I450+I454</f>
        <v>1404300</v>
      </c>
      <c r="J449" s="228"/>
      <c r="K449" s="228">
        <f>K450+K454</f>
        <v>0</v>
      </c>
    </row>
    <row r="450" spans="1:11" s="128" customFormat="1" ht="35.25" customHeight="1" hidden="1">
      <c r="A450" s="159" t="s">
        <v>347</v>
      </c>
      <c r="B450" s="514">
        <v>905</v>
      </c>
      <c r="C450" s="500" t="s">
        <v>24</v>
      </c>
      <c r="D450" s="501" t="s">
        <v>24</v>
      </c>
      <c r="E450" s="501" t="s">
        <v>536</v>
      </c>
      <c r="F450" s="506"/>
      <c r="G450" s="228">
        <f>G451+G452+G453</f>
        <v>0</v>
      </c>
      <c r="H450" s="228">
        <f>H451+H452+H453</f>
        <v>1112300</v>
      </c>
      <c r="I450" s="228">
        <f>I451+I452+I453</f>
        <v>1112300</v>
      </c>
      <c r="J450" s="228"/>
      <c r="K450" s="228">
        <f>K451+K452+K453</f>
        <v>0</v>
      </c>
    </row>
    <row r="451" spans="1:11" s="128" customFormat="1" ht="16.5" hidden="1">
      <c r="A451" s="220" t="s">
        <v>308</v>
      </c>
      <c r="B451" s="514">
        <v>905</v>
      </c>
      <c r="C451" s="500" t="s">
        <v>24</v>
      </c>
      <c r="D451" s="501" t="s">
        <v>24</v>
      </c>
      <c r="E451" s="501" t="s">
        <v>537</v>
      </c>
      <c r="F451" s="506">
        <v>110</v>
      </c>
      <c r="G451" s="228"/>
      <c r="H451" s="228">
        <f>728000+219800+2000+65200</f>
        <v>1015000</v>
      </c>
      <c r="I451" s="228">
        <f>728000+219800+2000+65200</f>
        <v>1015000</v>
      </c>
      <c r="J451" s="228"/>
      <c r="K451" s="228"/>
    </row>
    <row r="452" spans="1:11" s="128" customFormat="1" ht="33" hidden="1">
      <c r="A452" s="105" t="s">
        <v>300</v>
      </c>
      <c r="B452" s="514">
        <v>905</v>
      </c>
      <c r="C452" s="500" t="s">
        <v>24</v>
      </c>
      <c r="D452" s="501" t="s">
        <v>24</v>
      </c>
      <c r="E452" s="501" t="s">
        <v>537</v>
      </c>
      <c r="F452" s="506">
        <v>240</v>
      </c>
      <c r="G452" s="68"/>
      <c r="H452" s="68">
        <v>84800</v>
      </c>
      <c r="I452" s="68">
        <v>84800</v>
      </c>
      <c r="J452" s="68"/>
      <c r="K452" s="68"/>
    </row>
    <row r="453" spans="1:11" s="128" customFormat="1" ht="16.5" hidden="1">
      <c r="A453" s="322" t="s">
        <v>302</v>
      </c>
      <c r="B453" s="514">
        <v>905</v>
      </c>
      <c r="C453" s="500" t="s">
        <v>24</v>
      </c>
      <c r="D453" s="501" t="s">
        <v>24</v>
      </c>
      <c r="E453" s="501" t="s">
        <v>537</v>
      </c>
      <c r="F453" s="506">
        <v>850</v>
      </c>
      <c r="G453" s="68"/>
      <c r="H453" s="68">
        <v>12500</v>
      </c>
      <c r="I453" s="68">
        <v>12500</v>
      </c>
      <c r="J453" s="68"/>
      <c r="K453" s="68"/>
    </row>
    <row r="454" spans="1:11" s="128" customFormat="1" ht="16.5" hidden="1">
      <c r="A454" s="105" t="s">
        <v>348</v>
      </c>
      <c r="B454" s="514">
        <v>905</v>
      </c>
      <c r="C454" s="500" t="s">
        <v>24</v>
      </c>
      <c r="D454" s="501" t="s">
        <v>24</v>
      </c>
      <c r="E454" s="501" t="s">
        <v>538</v>
      </c>
      <c r="F454" s="506"/>
      <c r="G454" s="228"/>
      <c r="H454" s="228">
        <f>H455</f>
        <v>87000</v>
      </c>
      <c r="I454" s="228">
        <f>I455</f>
        <v>292000</v>
      </c>
      <c r="J454" s="228"/>
      <c r="K454" s="228"/>
    </row>
    <row r="455" spans="1:11" s="128" customFormat="1" ht="33" hidden="1">
      <c r="A455" s="105" t="s">
        <v>300</v>
      </c>
      <c r="B455" s="514">
        <v>905</v>
      </c>
      <c r="C455" s="500" t="s">
        <v>24</v>
      </c>
      <c r="D455" s="501" t="s">
        <v>24</v>
      </c>
      <c r="E455" s="501" t="s">
        <v>538</v>
      </c>
      <c r="F455" s="506">
        <v>240</v>
      </c>
      <c r="G455" s="228"/>
      <c r="H455" s="228">
        <v>87000</v>
      </c>
      <c r="I455" s="228">
        <v>292000</v>
      </c>
      <c r="J455" s="228"/>
      <c r="K455" s="228"/>
    </row>
    <row r="456" spans="1:11" s="284" customFormat="1" ht="16.5" hidden="1">
      <c r="A456" s="108" t="s">
        <v>339</v>
      </c>
      <c r="B456" s="494">
        <v>905</v>
      </c>
      <c r="C456" s="495" t="s">
        <v>24</v>
      </c>
      <c r="D456" s="496" t="s">
        <v>24</v>
      </c>
      <c r="E456" s="496" t="s">
        <v>496</v>
      </c>
      <c r="F456" s="513"/>
      <c r="G456" s="149">
        <f aca="true" t="shared" si="50" ref="G456:I458">G457</f>
        <v>0</v>
      </c>
      <c r="H456" s="149">
        <f t="shared" si="50"/>
        <v>52000</v>
      </c>
      <c r="I456" s="149">
        <f t="shared" si="50"/>
        <v>163000</v>
      </c>
      <c r="J456" s="149"/>
      <c r="K456" s="149">
        <f>K457</f>
        <v>0</v>
      </c>
    </row>
    <row r="457" spans="1:11" s="284" customFormat="1" ht="33" hidden="1">
      <c r="A457" s="105" t="s">
        <v>539</v>
      </c>
      <c r="B457" s="514">
        <v>905</v>
      </c>
      <c r="C457" s="500" t="s">
        <v>24</v>
      </c>
      <c r="D457" s="501" t="s">
        <v>24</v>
      </c>
      <c r="E457" s="501" t="s">
        <v>540</v>
      </c>
      <c r="F457" s="513"/>
      <c r="G457" s="228">
        <f t="shared" si="50"/>
        <v>0</v>
      </c>
      <c r="H457" s="228">
        <f t="shared" si="50"/>
        <v>52000</v>
      </c>
      <c r="I457" s="228">
        <f t="shared" si="50"/>
        <v>163000</v>
      </c>
      <c r="J457" s="228"/>
      <c r="K457" s="228">
        <f>K458</f>
        <v>0</v>
      </c>
    </row>
    <row r="458" spans="1:11" s="284" customFormat="1" ht="33" hidden="1">
      <c r="A458" s="105" t="s">
        <v>340</v>
      </c>
      <c r="B458" s="514">
        <v>905</v>
      </c>
      <c r="C458" s="500" t="s">
        <v>24</v>
      </c>
      <c r="D458" s="501" t="s">
        <v>24</v>
      </c>
      <c r="E458" s="501" t="s">
        <v>541</v>
      </c>
      <c r="F458" s="513"/>
      <c r="G458" s="228">
        <f t="shared" si="50"/>
        <v>0</v>
      </c>
      <c r="H458" s="228">
        <f t="shared" si="50"/>
        <v>52000</v>
      </c>
      <c r="I458" s="228">
        <f t="shared" si="50"/>
        <v>163000</v>
      </c>
      <c r="J458" s="228"/>
      <c r="K458" s="228">
        <f>K459</f>
        <v>0</v>
      </c>
    </row>
    <row r="459" spans="1:11" s="284" customFormat="1" ht="31.5" customHeight="1" hidden="1">
      <c r="A459" s="105" t="s">
        <v>300</v>
      </c>
      <c r="B459" s="514">
        <v>905</v>
      </c>
      <c r="C459" s="500" t="s">
        <v>24</v>
      </c>
      <c r="D459" s="501" t="s">
        <v>24</v>
      </c>
      <c r="E459" s="501" t="s">
        <v>541</v>
      </c>
      <c r="F459" s="506">
        <v>240</v>
      </c>
      <c r="G459" s="228"/>
      <c r="H459" s="228">
        <v>52000</v>
      </c>
      <c r="I459" s="228">
        <v>163000</v>
      </c>
      <c r="J459" s="228"/>
      <c r="K459" s="228"/>
    </row>
    <row r="460" spans="1:11" s="128" customFormat="1" ht="66.75" hidden="1">
      <c r="A460" s="310" t="s">
        <v>349</v>
      </c>
      <c r="B460" s="494">
        <v>905</v>
      </c>
      <c r="C460" s="495" t="s">
        <v>24</v>
      </c>
      <c r="D460" s="496" t="s">
        <v>24</v>
      </c>
      <c r="E460" s="498" t="s">
        <v>488</v>
      </c>
      <c r="F460" s="506"/>
      <c r="G460" s="149">
        <f aca="true" t="shared" si="51" ref="G460:I462">G461</f>
        <v>0</v>
      </c>
      <c r="H460" s="149">
        <f t="shared" si="51"/>
        <v>3000</v>
      </c>
      <c r="I460" s="149">
        <f t="shared" si="51"/>
        <v>3000</v>
      </c>
      <c r="J460" s="149"/>
      <c r="K460" s="149">
        <f>K461</f>
        <v>0</v>
      </c>
    </row>
    <row r="461" spans="1:11" s="128" customFormat="1" ht="16.5" hidden="1">
      <c r="A461" s="102" t="s">
        <v>676</v>
      </c>
      <c r="B461" s="514">
        <v>905</v>
      </c>
      <c r="C461" s="500" t="s">
        <v>24</v>
      </c>
      <c r="D461" s="501" t="s">
        <v>24</v>
      </c>
      <c r="E461" s="501" t="s">
        <v>677</v>
      </c>
      <c r="F461" s="506"/>
      <c r="G461" s="228">
        <f t="shared" si="51"/>
        <v>0</v>
      </c>
      <c r="H461" s="228">
        <f t="shared" si="51"/>
        <v>3000</v>
      </c>
      <c r="I461" s="228">
        <f t="shared" si="51"/>
        <v>3000</v>
      </c>
      <c r="J461" s="228"/>
      <c r="K461" s="228">
        <f>K462</f>
        <v>0</v>
      </c>
    </row>
    <row r="462" spans="1:11" s="128" customFormat="1" ht="33" hidden="1">
      <c r="A462" s="102" t="s">
        <v>350</v>
      </c>
      <c r="B462" s="514">
        <v>905</v>
      </c>
      <c r="C462" s="500" t="s">
        <v>24</v>
      </c>
      <c r="D462" s="501" t="s">
        <v>24</v>
      </c>
      <c r="E462" s="501" t="s">
        <v>678</v>
      </c>
      <c r="F462" s="506"/>
      <c r="G462" s="228">
        <f t="shared" si="51"/>
        <v>0</v>
      </c>
      <c r="H462" s="228">
        <f t="shared" si="51"/>
        <v>3000</v>
      </c>
      <c r="I462" s="228">
        <f t="shared" si="51"/>
        <v>3000</v>
      </c>
      <c r="J462" s="228"/>
      <c r="K462" s="228">
        <f>K463</f>
        <v>0</v>
      </c>
    </row>
    <row r="463" spans="1:11" s="128" customFormat="1" ht="33" hidden="1">
      <c r="A463" s="105" t="s">
        <v>300</v>
      </c>
      <c r="B463" s="514">
        <v>905</v>
      </c>
      <c r="C463" s="500" t="s">
        <v>24</v>
      </c>
      <c r="D463" s="501" t="s">
        <v>24</v>
      </c>
      <c r="E463" s="501" t="s">
        <v>678</v>
      </c>
      <c r="F463" s="506">
        <v>240</v>
      </c>
      <c r="G463" s="228"/>
      <c r="H463" s="228">
        <v>3000</v>
      </c>
      <c r="I463" s="228">
        <v>3000</v>
      </c>
      <c r="J463" s="228"/>
      <c r="K463" s="228"/>
    </row>
    <row r="464" spans="1:11" s="128" customFormat="1" ht="66.75" hidden="1">
      <c r="A464" s="108" t="s">
        <v>312</v>
      </c>
      <c r="B464" s="494">
        <v>905</v>
      </c>
      <c r="C464" s="495" t="s">
        <v>24</v>
      </c>
      <c r="D464" s="496" t="s">
        <v>24</v>
      </c>
      <c r="E464" s="512" t="s">
        <v>445</v>
      </c>
      <c r="F464" s="506"/>
      <c r="G464" s="149">
        <f aca="true" t="shared" si="52" ref="G464:I467">G465</f>
        <v>0</v>
      </c>
      <c r="H464" s="149">
        <f t="shared" si="52"/>
        <v>0</v>
      </c>
      <c r="I464" s="149">
        <f t="shared" si="52"/>
        <v>0</v>
      </c>
      <c r="J464" s="149"/>
      <c r="K464" s="149">
        <f>K465</f>
        <v>0</v>
      </c>
    </row>
    <row r="465" spans="1:11" s="284" customFormat="1" ht="33" hidden="1">
      <c r="A465" s="108" t="s">
        <v>318</v>
      </c>
      <c r="B465" s="494">
        <v>905</v>
      </c>
      <c r="C465" s="495" t="s">
        <v>24</v>
      </c>
      <c r="D465" s="496" t="s">
        <v>24</v>
      </c>
      <c r="E465" s="496" t="s">
        <v>446</v>
      </c>
      <c r="F465" s="513"/>
      <c r="G465" s="149">
        <f t="shared" si="52"/>
        <v>0</v>
      </c>
      <c r="H465" s="149">
        <f t="shared" si="52"/>
        <v>0</v>
      </c>
      <c r="I465" s="149">
        <f t="shared" si="52"/>
        <v>0</v>
      </c>
      <c r="J465" s="149"/>
      <c r="K465" s="149">
        <f>K466</f>
        <v>0</v>
      </c>
    </row>
    <row r="466" spans="1:11" s="128" customFormat="1" ht="16.5" hidden="1">
      <c r="A466" s="105" t="s">
        <v>686</v>
      </c>
      <c r="B466" s="514">
        <v>905</v>
      </c>
      <c r="C466" s="500" t="s">
        <v>24</v>
      </c>
      <c r="D466" s="501" t="s">
        <v>24</v>
      </c>
      <c r="E466" s="501" t="s">
        <v>448</v>
      </c>
      <c r="F466" s="506"/>
      <c r="G466" s="228">
        <f t="shared" si="52"/>
        <v>0</v>
      </c>
      <c r="H466" s="228">
        <f t="shared" si="52"/>
        <v>0</v>
      </c>
      <c r="I466" s="228">
        <f t="shared" si="52"/>
        <v>0</v>
      </c>
      <c r="J466" s="228"/>
      <c r="K466" s="228">
        <f>K467</f>
        <v>0</v>
      </c>
    </row>
    <row r="467" spans="1:11" s="128" customFormat="1" ht="33" hidden="1">
      <c r="A467" s="105" t="s">
        <v>319</v>
      </c>
      <c r="B467" s="514">
        <v>905</v>
      </c>
      <c r="C467" s="500" t="s">
        <v>24</v>
      </c>
      <c r="D467" s="501" t="s">
        <v>24</v>
      </c>
      <c r="E467" s="501" t="s">
        <v>447</v>
      </c>
      <c r="F467" s="506"/>
      <c r="G467" s="228">
        <f t="shared" si="52"/>
        <v>0</v>
      </c>
      <c r="H467" s="228">
        <f t="shared" si="52"/>
        <v>0</v>
      </c>
      <c r="I467" s="228">
        <f t="shared" si="52"/>
        <v>0</v>
      </c>
      <c r="J467" s="228"/>
      <c r="K467" s="228">
        <f>K468</f>
        <v>0</v>
      </c>
    </row>
    <row r="468" spans="1:11" s="128" customFormat="1" ht="33" hidden="1">
      <c r="A468" s="105" t="s">
        <v>300</v>
      </c>
      <c r="B468" s="514">
        <v>905</v>
      </c>
      <c r="C468" s="500" t="s">
        <v>24</v>
      </c>
      <c r="D468" s="501" t="s">
        <v>24</v>
      </c>
      <c r="E468" s="501" t="s">
        <v>447</v>
      </c>
      <c r="F468" s="506">
        <v>240</v>
      </c>
      <c r="G468" s="228"/>
      <c r="H468" s="228"/>
      <c r="I468" s="228"/>
      <c r="J468" s="228"/>
      <c r="K468" s="228"/>
    </row>
    <row r="469" spans="1:11" s="128" customFormat="1" ht="50.25" hidden="1">
      <c r="A469" s="316" t="s">
        <v>479</v>
      </c>
      <c r="B469" s="494">
        <v>905</v>
      </c>
      <c r="C469" s="495" t="s">
        <v>24</v>
      </c>
      <c r="D469" s="496" t="s">
        <v>24</v>
      </c>
      <c r="E469" s="498" t="s">
        <v>455</v>
      </c>
      <c r="F469" s="506"/>
      <c r="G469" s="149">
        <f aca="true" t="shared" si="53" ref="G469:I471">G470</f>
        <v>0</v>
      </c>
      <c r="H469" s="149">
        <f t="shared" si="53"/>
        <v>0</v>
      </c>
      <c r="I469" s="149">
        <f t="shared" si="53"/>
        <v>0</v>
      </c>
      <c r="J469" s="149"/>
      <c r="K469" s="149">
        <f>K470</f>
        <v>0</v>
      </c>
    </row>
    <row r="470" spans="1:11" s="128" customFormat="1" ht="16.5" hidden="1">
      <c r="A470" s="317" t="s">
        <v>602</v>
      </c>
      <c r="B470" s="514">
        <v>905</v>
      </c>
      <c r="C470" s="500" t="s">
        <v>24</v>
      </c>
      <c r="D470" s="501" t="s">
        <v>24</v>
      </c>
      <c r="E470" s="507" t="s">
        <v>603</v>
      </c>
      <c r="F470" s="506"/>
      <c r="G470" s="228">
        <f t="shared" si="53"/>
        <v>0</v>
      </c>
      <c r="H470" s="228">
        <f t="shared" si="53"/>
        <v>0</v>
      </c>
      <c r="I470" s="228">
        <f t="shared" si="53"/>
        <v>0</v>
      </c>
      <c r="J470" s="228"/>
      <c r="K470" s="228">
        <f>K471</f>
        <v>0</v>
      </c>
    </row>
    <row r="471" spans="1:11" s="128" customFormat="1" ht="18" customHeight="1" hidden="1">
      <c r="A471" s="317" t="s">
        <v>377</v>
      </c>
      <c r="B471" s="514">
        <v>905</v>
      </c>
      <c r="C471" s="500" t="s">
        <v>24</v>
      </c>
      <c r="D471" s="501" t="s">
        <v>24</v>
      </c>
      <c r="E471" s="507" t="s">
        <v>604</v>
      </c>
      <c r="F471" s="506"/>
      <c r="G471" s="228">
        <f t="shared" si="53"/>
        <v>0</v>
      </c>
      <c r="H471" s="228">
        <f t="shared" si="53"/>
        <v>0</v>
      </c>
      <c r="I471" s="228">
        <f t="shared" si="53"/>
        <v>0</v>
      </c>
      <c r="J471" s="228"/>
      <c r="K471" s="228">
        <f>K472</f>
        <v>0</v>
      </c>
    </row>
    <row r="472" spans="1:11" s="128" customFormat="1" ht="33" hidden="1">
      <c r="A472" s="105" t="s">
        <v>300</v>
      </c>
      <c r="B472" s="514">
        <v>905</v>
      </c>
      <c r="C472" s="500" t="s">
        <v>24</v>
      </c>
      <c r="D472" s="501" t="s">
        <v>24</v>
      </c>
      <c r="E472" s="507" t="s">
        <v>604</v>
      </c>
      <c r="F472" s="506">
        <v>240</v>
      </c>
      <c r="G472" s="228"/>
      <c r="H472" s="228"/>
      <c r="I472" s="228"/>
      <c r="J472" s="228"/>
      <c r="K472" s="228"/>
    </row>
    <row r="473" spans="1:11" ht="16.5">
      <c r="A473" s="45" t="s">
        <v>265</v>
      </c>
      <c r="B473" s="497" t="s">
        <v>781</v>
      </c>
      <c r="C473" s="496" t="s">
        <v>27</v>
      </c>
      <c r="D473" s="496"/>
      <c r="E473" s="496"/>
      <c r="F473" s="496"/>
      <c r="G473" s="149">
        <f>G474+G540</f>
        <v>11810000</v>
      </c>
      <c r="H473" s="149" t="e">
        <f>H474+H540</f>
        <v>#REF!</v>
      </c>
      <c r="I473" s="149" t="e">
        <f>I474+I540</f>
        <v>#REF!</v>
      </c>
      <c r="J473" s="149"/>
      <c r="K473" s="149">
        <f>K474+K540+K562</f>
        <v>12010000</v>
      </c>
    </row>
    <row r="474" spans="1:11" ht="17.25" customHeight="1">
      <c r="A474" s="60" t="s">
        <v>3</v>
      </c>
      <c r="B474" s="546" t="s">
        <v>781</v>
      </c>
      <c r="C474" s="503" t="s">
        <v>27</v>
      </c>
      <c r="D474" s="503" t="s">
        <v>25</v>
      </c>
      <c r="E474" s="493"/>
      <c r="F474" s="493"/>
      <c r="G474" s="76">
        <f>G480</f>
        <v>7950000</v>
      </c>
      <c r="H474" s="76" t="e">
        <f>H475+H480+H514+H518+H527</f>
        <v>#REF!</v>
      </c>
      <c r="I474" s="76" t="e">
        <f>I475+I480+I514+I518+I527</f>
        <v>#REF!</v>
      </c>
      <c r="J474" s="76"/>
      <c r="K474" s="76">
        <f>K480+K534</f>
        <v>8150000</v>
      </c>
    </row>
    <row r="475" spans="1:11" s="128" customFormat="1" ht="33" hidden="1">
      <c r="A475" s="153" t="s">
        <v>333</v>
      </c>
      <c r="B475" s="546" t="s">
        <v>781</v>
      </c>
      <c r="C475" s="503" t="s">
        <v>27</v>
      </c>
      <c r="D475" s="503" t="s">
        <v>25</v>
      </c>
      <c r="E475" s="512" t="s">
        <v>484</v>
      </c>
      <c r="F475" s="547"/>
      <c r="G475" s="120">
        <f aca="true" t="shared" si="54" ref="G475:I478">G476</f>
        <v>0</v>
      </c>
      <c r="H475" s="120">
        <f t="shared" si="54"/>
        <v>18000</v>
      </c>
      <c r="I475" s="120">
        <f t="shared" si="54"/>
        <v>28000</v>
      </c>
      <c r="J475" s="120"/>
      <c r="K475" s="120">
        <f>K476</f>
        <v>0</v>
      </c>
    </row>
    <row r="476" spans="1:11" s="284" customFormat="1" ht="16.5" hidden="1">
      <c r="A476" s="108" t="s">
        <v>339</v>
      </c>
      <c r="B476" s="546" t="s">
        <v>781</v>
      </c>
      <c r="C476" s="503" t="s">
        <v>27</v>
      </c>
      <c r="D476" s="503" t="s">
        <v>25</v>
      </c>
      <c r="E476" s="496" t="s">
        <v>496</v>
      </c>
      <c r="F476" s="513"/>
      <c r="G476" s="149">
        <f t="shared" si="54"/>
        <v>0</v>
      </c>
      <c r="H476" s="149">
        <f t="shared" si="54"/>
        <v>18000</v>
      </c>
      <c r="I476" s="149">
        <f t="shared" si="54"/>
        <v>28000</v>
      </c>
      <c r="J476" s="149"/>
      <c r="K476" s="149">
        <f>K477</f>
        <v>0</v>
      </c>
    </row>
    <row r="477" spans="1:11" s="284" customFormat="1" ht="33" hidden="1">
      <c r="A477" s="263" t="s">
        <v>539</v>
      </c>
      <c r="B477" s="514" t="s">
        <v>781</v>
      </c>
      <c r="C477" s="517" t="s">
        <v>27</v>
      </c>
      <c r="D477" s="517" t="s">
        <v>25</v>
      </c>
      <c r="E477" s="501" t="s">
        <v>540</v>
      </c>
      <c r="F477" s="513"/>
      <c r="G477" s="228">
        <f t="shared" si="54"/>
        <v>0</v>
      </c>
      <c r="H477" s="228">
        <f t="shared" si="54"/>
        <v>18000</v>
      </c>
      <c r="I477" s="228">
        <f t="shared" si="54"/>
        <v>28000</v>
      </c>
      <c r="J477" s="228"/>
      <c r="K477" s="228">
        <f>K478</f>
        <v>0</v>
      </c>
    </row>
    <row r="478" spans="1:11" s="284" customFormat="1" ht="33" hidden="1">
      <c r="A478" s="263" t="s">
        <v>340</v>
      </c>
      <c r="B478" s="514" t="s">
        <v>781</v>
      </c>
      <c r="C478" s="517" t="s">
        <v>27</v>
      </c>
      <c r="D478" s="517" t="s">
        <v>25</v>
      </c>
      <c r="E478" s="501" t="s">
        <v>541</v>
      </c>
      <c r="F478" s="513"/>
      <c r="G478" s="228">
        <f t="shared" si="54"/>
        <v>0</v>
      </c>
      <c r="H478" s="228">
        <f t="shared" si="54"/>
        <v>18000</v>
      </c>
      <c r="I478" s="228">
        <f t="shared" si="54"/>
        <v>28000</v>
      </c>
      <c r="J478" s="228"/>
      <c r="K478" s="228">
        <f>K479</f>
        <v>0</v>
      </c>
    </row>
    <row r="479" spans="1:11" s="284" customFormat="1" ht="16.5" hidden="1">
      <c r="A479" s="263" t="s">
        <v>335</v>
      </c>
      <c r="B479" s="514" t="s">
        <v>781</v>
      </c>
      <c r="C479" s="517" t="s">
        <v>27</v>
      </c>
      <c r="D479" s="517" t="s">
        <v>25</v>
      </c>
      <c r="E479" s="501" t="s">
        <v>541</v>
      </c>
      <c r="F479" s="506">
        <v>610</v>
      </c>
      <c r="G479" s="228"/>
      <c r="H479" s="228">
        <v>18000</v>
      </c>
      <c r="I479" s="228">
        <v>28000</v>
      </c>
      <c r="J479" s="228"/>
      <c r="K479" s="228"/>
    </row>
    <row r="480" spans="1:11" s="128" customFormat="1" ht="33">
      <c r="A480" s="346" t="s">
        <v>947</v>
      </c>
      <c r="B480" s="494" t="s">
        <v>781</v>
      </c>
      <c r="C480" s="503" t="s">
        <v>27</v>
      </c>
      <c r="D480" s="503" t="s">
        <v>25</v>
      </c>
      <c r="E480" s="556" t="s">
        <v>812</v>
      </c>
      <c r="F480" s="506"/>
      <c r="G480" s="149">
        <f>G481</f>
        <v>7950000</v>
      </c>
      <c r="H480" s="149" t="e">
        <f>H481+H487+H504</f>
        <v>#REF!</v>
      </c>
      <c r="I480" s="149" t="e">
        <f>I481+I487+I504</f>
        <v>#REF!</v>
      </c>
      <c r="J480" s="149"/>
      <c r="K480" s="149">
        <f>K481</f>
        <v>8150000</v>
      </c>
    </row>
    <row r="481" spans="1:11" s="284" customFormat="1" ht="33">
      <c r="A481" s="323" t="s">
        <v>788</v>
      </c>
      <c r="B481" s="494" t="s">
        <v>781</v>
      </c>
      <c r="C481" s="503" t="s">
        <v>27</v>
      </c>
      <c r="D481" s="503" t="s">
        <v>25</v>
      </c>
      <c r="E481" s="473" t="s">
        <v>830</v>
      </c>
      <c r="F481" s="513"/>
      <c r="G481" s="149">
        <f>G482+G537</f>
        <v>7950000</v>
      </c>
      <c r="H481" s="149">
        <f>H482</f>
        <v>11304100</v>
      </c>
      <c r="I481" s="149">
        <f>I482</f>
        <v>11304100</v>
      </c>
      <c r="J481" s="149"/>
      <c r="K481" s="149">
        <f>K482</f>
        <v>8150000</v>
      </c>
    </row>
    <row r="482" spans="1:11" s="128" customFormat="1" ht="17.25" customHeight="1">
      <c r="A482" s="481" t="s">
        <v>613</v>
      </c>
      <c r="B482" s="494" t="s">
        <v>781</v>
      </c>
      <c r="C482" s="503" t="s">
        <v>27</v>
      </c>
      <c r="D482" s="503" t="s">
        <v>25</v>
      </c>
      <c r="E482" s="473" t="s">
        <v>838</v>
      </c>
      <c r="F482" s="513"/>
      <c r="G482" s="149">
        <f>G483+G532</f>
        <v>7950000</v>
      </c>
      <c r="H482" s="228">
        <f>H483+H485</f>
        <v>11304100</v>
      </c>
      <c r="I482" s="228">
        <f>I483+I485</f>
        <v>11304100</v>
      </c>
      <c r="J482" s="149"/>
      <c r="K482" s="149">
        <f>K483+K532</f>
        <v>8150000</v>
      </c>
    </row>
    <row r="483" spans="1:11" s="128" customFormat="1" ht="32.25" customHeight="1">
      <c r="A483" s="67" t="s">
        <v>352</v>
      </c>
      <c r="B483" s="514" t="s">
        <v>781</v>
      </c>
      <c r="C483" s="517" t="s">
        <v>27</v>
      </c>
      <c r="D483" s="517" t="s">
        <v>25</v>
      </c>
      <c r="E483" s="505" t="s">
        <v>831</v>
      </c>
      <c r="F483" s="506"/>
      <c r="G483" s="228">
        <f>G496+G497+G498</f>
        <v>7950000</v>
      </c>
      <c r="H483" s="228">
        <f>H484+H485+H486</f>
        <v>10959100</v>
      </c>
      <c r="I483" s="228">
        <f>I484+I485+I486</f>
        <v>10959100</v>
      </c>
      <c r="J483" s="228"/>
      <c r="K483" s="228">
        <f>K496+K497+K498</f>
        <v>8150000</v>
      </c>
    </row>
    <row r="484" spans="1:11" s="128" customFormat="1" ht="16.5" hidden="1">
      <c r="A484" s="263" t="s">
        <v>335</v>
      </c>
      <c r="B484" s="514" t="s">
        <v>781</v>
      </c>
      <c r="C484" s="500" t="s">
        <v>27</v>
      </c>
      <c r="D484" s="500" t="s">
        <v>25</v>
      </c>
      <c r="E484" s="505" t="s">
        <v>614</v>
      </c>
      <c r="F484" s="506">
        <v>610</v>
      </c>
      <c r="G484" s="228"/>
      <c r="H484" s="228">
        <f>9723500+545600</f>
        <v>10269100</v>
      </c>
      <c r="I484" s="228">
        <f>9723500+545600</f>
        <v>10269100</v>
      </c>
      <c r="J484" s="228"/>
      <c r="K484" s="228"/>
    </row>
    <row r="485" spans="1:11" s="128" customFormat="1" ht="33" hidden="1">
      <c r="A485" s="347" t="s">
        <v>311</v>
      </c>
      <c r="B485" s="557" t="s">
        <v>781</v>
      </c>
      <c r="C485" s="517" t="s">
        <v>27</v>
      </c>
      <c r="D485" s="517" t="s">
        <v>25</v>
      </c>
      <c r="E485" s="505" t="s">
        <v>615</v>
      </c>
      <c r="F485" s="506"/>
      <c r="G485" s="228">
        <f>G486</f>
        <v>340000</v>
      </c>
      <c r="H485" s="228">
        <f>H486</f>
        <v>345000</v>
      </c>
      <c r="I485" s="228">
        <f>I486</f>
        <v>345000</v>
      </c>
      <c r="J485" s="228"/>
      <c r="K485" s="228">
        <f>K486</f>
        <v>340000</v>
      </c>
    </row>
    <row r="486" spans="1:11" s="128" customFormat="1" ht="16.5" hidden="1">
      <c r="A486" s="263" t="s">
        <v>335</v>
      </c>
      <c r="B486" s="557" t="s">
        <v>781</v>
      </c>
      <c r="C486" s="517" t="s">
        <v>27</v>
      </c>
      <c r="D486" s="517" t="s">
        <v>25</v>
      </c>
      <c r="E486" s="505" t="s">
        <v>615</v>
      </c>
      <c r="F486" s="506">
        <v>610</v>
      </c>
      <c r="G486" s="228">
        <v>340000</v>
      </c>
      <c r="H486" s="228">
        <v>345000</v>
      </c>
      <c r="I486" s="228">
        <v>345000</v>
      </c>
      <c r="J486" s="228"/>
      <c r="K486" s="228">
        <v>340000</v>
      </c>
    </row>
    <row r="487" spans="1:11" s="284" customFormat="1" ht="16.5" hidden="1">
      <c r="A487" s="364" t="s">
        <v>476</v>
      </c>
      <c r="B487" s="492" t="s">
        <v>781</v>
      </c>
      <c r="C487" s="503" t="s">
        <v>27</v>
      </c>
      <c r="D487" s="503" t="s">
        <v>25</v>
      </c>
      <c r="E487" s="473" t="s">
        <v>497</v>
      </c>
      <c r="F487" s="513"/>
      <c r="G487" s="149">
        <f>G488+G495</f>
        <v>15498900</v>
      </c>
      <c r="H487" s="149" t="e">
        <f>H488+H495</f>
        <v>#REF!</v>
      </c>
      <c r="I487" s="149" t="e">
        <f>I488+I495</f>
        <v>#REF!</v>
      </c>
      <c r="J487" s="149"/>
      <c r="K487" s="149">
        <f>K488+K495</f>
        <v>15498900</v>
      </c>
    </row>
    <row r="488" spans="1:11" s="128" customFormat="1" ht="16.5" hidden="1">
      <c r="A488" s="344" t="s">
        <v>616</v>
      </c>
      <c r="B488" s="557" t="s">
        <v>781</v>
      </c>
      <c r="C488" s="517" t="s">
        <v>27</v>
      </c>
      <c r="D488" s="517" t="s">
        <v>25</v>
      </c>
      <c r="E488" s="505" t="s">
        <v>617</v>
      </c>
      <c r="F488" s="506"/>
      <c r="G488" s="228">
        <f>G489+G491+G493</f>
        <v>15498900</v>
      </c>
      <c r="H488" s="228">
        <f>H489+H491+H493</f>
        <v>15502900</v>
      </c>
      <c r="I488" s="228">
        <f>I489+I491+I493</f>
        <v>15502900</v>
      </c>
      <c r="J488" s="228"/>
      <c r="K488" s="228">
        <f>K489+K491+K493</f>
        <v>15498900</v>
      </c>
    </row>
    <row r="489" spans="1:11" s="128" customFormat="1" ht="33" hidden="1">
      <c r="A489" s="344" t="s">
        <v>351</v>
      </c>
      <c r="B489" s="557" t="s">
        <v>781</v>
      </c>
      <c r="C489" s="517" t="s">
        <v>27</v>
      </c>
      <c r="D489" s="517" t="s">
        <v>25</v>
      </c>
      <c r="E489" s="505" t="s">
        <v>618</v>
      </c>
      <c r="F489" s="506"/>
      <c r="G489" s="228">
        <f>G490</f>
        <v>15267900</v>
      </c>
      <c r="H489" s="228">
        <f>H490</f>
        <v>15267900</v>
      </c>
      <c r="I489" s="228">
        <f>I490</f>
        <v>15267900</v>
      </c>
      <c r="J489" s="228"/>
      <c r="K489" s="228">
        <f>K490</f>
        <v>15267900</v>
      </c>
    </row>
    <row r="490" spans="1:11" s="128" customFormat="1" ht="16.5" hidden="1">
      <c r="A490" s="263" t="s">
        <v>335</v>
      </c>
      <c r="B490" s="557" t="s">
        <v>781</v>
      </c>
      <c r="C490" s="517" t="s">
        <v>27</v>
      </c>
      <c r="D490" s="517" t="s">
        <v>25</v>
      </c>
      <c r="E490" s="505" t="s">
        <v>618</v>
      </c>
      <c r="F490" s="506">
        <v>610</v>
      </c>
      <c r="G490" s="228">
        <f>14375100+892800</f>
        <v>15267900</v>
      </c>
      <c r="H490" s="228">
        <f>14375100+892800</f>
        <v>15267900</v>
      </c>
      <c r="I490" s="228">
        <f>14375100+892800</f>
        <v>15267900</v>
      </c>
      <c r="J490" s="228"/>
      <c r="K490" s="228">
        <f>14375100+892800</f>
        <v>15267900</v>
      </c>
    </row>
    <row r="491" spans="1:11" s="128" customFormat="1" ht="33" hidden="1">
      <c r="A491" s="344" t="s">
        <v>311</v>
      </c>
      <c r="B491" s="557" t="s">
        <v>781</v>
      </c>
      <c r="C491" s="517" t="s">
        <v>27</v>
      </c>
      <c r="D491" s="517" t="s">
        <v>25</v>
      </c>
      <c r="E491" s="505" t="s">
        <v>619</v>
      </c>
      <c r="F491" s="506"/>
      <c r="G491" s="228">
        <f>G492</f>
        <v>231000</v>
      </c>
      <c r="H491" s="228">
        <f>H492</f>
        <v>235000</v>
      </c>
      <c r="I491" s="228">
        <f>I492</f>
        <v>235000</v>
      </c>
      <c r="J491" s="228"/>
      <c r="K491" s="228">
        <f>K492</f>
        <v>231000</v>
      </c>
    </row>
    <row r="492" spans="1:11" s="128" customFormat="1" ht="16.5" hidden="1">
      <c r="A492" s="263" t="s">
        <v>335</v>
      </c>
      <c r="B492" s="557" t="s">
        <v>781</v>
      </c>
      <c r="C492" s="517" t="s">
        <v>27</v>
      </c>
      <c r="D492" s="517" t="s">
        <v>25</v>
      </c>
      <c r="E492" s="505" t="s">
        <v>619</v>
      </c>
      <c r="F492" s="506">
        <v>610</v>
      </c>
      <c r="G492" s="228">
        <v>231000</v>
      </c>
      <c r="H492" s="228">
        <v>235000</v>
      </c>
      <c r="I492" s="228">
        <v>235000</v>
      </c>
      <c r="J492" s="228"/>
      <c r="K492" s="228">
        <v>231000</v>
      </c>
    </row>
    <row r="493" spans="1:11" s="128" customFormat="1" ht="4.5" customHeight="1" hidden="1">
      <c r="A493" s="344" t="s">
        <v>621</v>
      </c>
      <c r="B493" s="557" t="s">
        <v>781</v>
      </c>
      <c r="C493" s="517" t="s">
        <v>27</v>
      </c>
      <c r="D493" s="517" t="s">
        <v>25</v>
      </c>
      <c r="E493" s="505" t="s">
        <v>622</v>
      </c>
      <c r="F493" s="506"/>
      <c r="G493" s="228">
        <f>G494</f>
        <v>0</v>
      </c>
      <c r="H493" s="228">
        <f>H494</f>
        <v>0</v>
      </c>
      <c r="I493" s="228">
        <f>I494</f>
        <v>0</v>
      </c>
      <c r="J493" s="228"/>
      <c r="K493" s="228">
        <f>K494</f>
        <v>0</v>
      </c>
    </row>
    <row r="494" spans="1:11" s="128" customFormat="1" ht="20.25" customHeight="1" hidden="1">
      <c r="A494" s="263" t="s">
        <v>335</v>
      </c>
      <c r="B494" s="557" t="s">
        <v>781</v>
      </c>
      <c r="C494" s="517" t="s">
        <v>27</v>
      </c>
      <c r="D494" s="517" t="s">
        <v>25</v>
      </c>
      <c r="E494" s="505" t="s">
        <v>622</v>
      </c>
      <c r="F494" s="506">
        <v>610</v>
      </c>
      <c r="G494" s="228"/>
      <c r="H494" s="228">
        <v>0</v>
      </c>
      <c r="I494" s="228">
        <v>0</v>
      </c>
      <c r="J494" s="228"/>
      <c r="K494" s="228"/>
    </row>
    <row r="495" spans="1:11" s="128" customFormat="1" ht="16.5" hidden="1">
      <c r="A495" s="344" t="s">
        <v>623</v>
      </c>
      <c r="B495" s="557" t="s">
        <v>781</v>
      </c>
      <c r="C495" s="517" t="s">
        <v>27</v>
      </c>
      <c r="D495" s="517" t="s">
        <v>25</v>
      </c>
      <c r="E495" s="505" t="s">
        <v>624</v>
      </c>
      <c r="F495" s="506"/>
      <c r="G495" s="228"/>
      <c r="H495" s="228" t="e">
        <f>#REF!+H499+H502</f>
        <v>#REF!</v>
      </c>
      <c r="I495" s="228" t="e">
        <f>#REF!+I499+I502</f>
        <v>#REF!</v>
      </c>
      <c r="J495" s="228"/>
      <c r="K495" s="228"/>
    </row>
    <row r="496" spans="1:11" s="128" customFormat="1" ht="18.75" customHeight="1">
      <c r="A496" s="260" t="s">
        <v>308</v>
      </c>
      <c r="B496" s="557" t="s">
        <v>781</v>
      </c>
      <c r="C496" s="517" t="s">
        <v>27</v>
      </c>
      <c r="D496" s="517" t="s">
        <v>25</v>
      </c>
      <c r="E496" s="505" t="s">
        <v>831</v>
      </c>
      <c r="F496" s="506">
        <v>110</v>
      </c>
      <c r="G496" s="228">
        <v>5140000</v>
      </c>
      <c r="H496" s="228">
        <f>201600+60900+18000</f>
        <v>280500</v>
      </c>
      <c r="I496" s="228">
        <f>201600+60900+18000</f>
        <v>280500</v>
      </c>
      <c r="J496" s="228"/>
      <c r="K496" s="228">
        <v>5140000</v>
      </c>
    </row>
    <row r="497" spans="1:11" s="128" customFormat="1" ht="36.75" customHeight="1">
      <c r="A497" s="263" t="s">
        <v>300</v>
      </c>
      <c r="B497" s="557" t="s">
        <v>781</v>
      </c>
      <c r="C497" s="517" t="s">
        <v>27</v>
      </c>
      <c r="D497" s="517" t="s">
        <v>25</v>
      </c>
      <c r="E497" s="505" t="s">
        <v>831</v>
      </c>
      <c r="F497" s="506">
        <v>240</v>
      </c>
      <c r="G497" s="228">
        <v>2800000</v>
      </c>
      <c r="H497" s="228">
        <v>123700</v>
      </c>
      <c r="I497" s="228">
        <v>123700</v>
      </c>
      <c r="J497" s="228"/>
      <c r="K497" s="228">
        <v>3000000</v>
      </c>
    </row>
    <row r="498" spans="1:11" s="128" customFormat="1" ht="21" customHeight="1">
      <c r="A498" s="263" t="s">
        <v>302</v>
      </c>
      <c r="B498" s="557" t="s">
        <v>781</v>
      </c>
      <c r="C498" s="517" t="s">
        <v>27</v>
      </c>
      <c r="D498" s="517" t="s">
        <v>25</v>
      </c>
      <c r="E498" s="505" t="s">
        <v>831</v>
      </c>
      <c r="F498" s="506">
        <v>850</v>
      </c>
      <c r="G498" s="228">
        <v>10000</v>
      </c>
      <c r="H498" s="228">
        <v>7100</v>
      </c>
      <c r="I498" s="228">
        <v>7100</v>
      </c>
      <c r="J498" s="228"/>
      <c r="K498" s="228">
        <v>10000</v>
      </c>
    </row>
    <row r="499" spans="1:11" s="128" customFormat="1" ht="33" hidden="1">
      <c r="A499" s="344" t="s">
        <v>311</v>
      </c>
      <c r="B499" s="557" t="s">
        <v>781</v>
      </c>
      <c r="C499" s="517" t="s">
        <v>27</v>
      </c>
      <c r="D499" s="517" t="s">
        <v>25</v>
      </c>
      <c r="E499" s="505" t="s">
        <v>730</v>
      </c>
      <c r="F499" s="506"/>
      <c r="G499" s="228">
        <f>G500+G501</f>
        <v>170000</v>
      </c>
      <c r="H499" s="228">
        <f>H500+H501</f>
        <v>175000</v>
      </c>
      <c r="I499" s="228">
        <f>I500+I501</f>
        <v>175000</v>
      </c>
      <c r="J499" s="228"/>
      <c r="K499" s="228">
        <f>K500+K501</f>
        <v>170000</v>
      </c>
    </row>
    <row r="500" spans="1:11" s="128" customFormat="1" ht="27.75" customHeight="1" hidden="1">
      <c r="A500" s="263" t="s">
        <v>300</v>
      </c>
      <c r="B500" s="557" t="s">
        <v>781</v>
      </c>
      <c r="C500" s="517" t="s">
        <v>27</v>
      </c>
      <c r="D500" s="517" t="s">
        <v>25</v>
      </c>
      <c r="E500" s="505" t="s">
        <v>730</v>
      </c>
      <c r="F500" s="506">
        <v>240</v>
      </c>
      <c r="G500" s="228">
        <v>170000</v>
      </c>
      <c r="H500" s="228">
        <v>175000</v>
      </c>
      <c r="I500" s="228">
        <v>175000</v>
      </c>
      <c r="J500" s="228"/>
      <c r="K500" s="228">
        <v>170000</v>
      </c>
    </row>
    <row r="501" spans="1:11" s="128" customFormat="1" ht="16.5" hidden="1">
      <c r="A501" s="263" t="s">
        <v>335</v>
      </c>
      <c r="B501" s="557" t="s">
        <v>781</v>
      </c>
      <c r="C501" s="517" t="s">
        <v>27</v>
      </c>
      <c r="D501" s="517" t="s">
        <v>25</v>
      </c>
      <c r="E501" s="505" t="s">
        <v>730</v>
      </c>
      <c r="F501" s="506">
        <v>610</v>
      </c>
      <c r="G501" s="228"/>
      <c r="H501" s="228"/>
      <c r="I501" s="228"/>
      <c r="J501" s="228"/>
      <c r="K501" s="228"/>
    </row>
    <row r="502" spans="1:11" s="128" customFormat="1" ht="16.5" hidden="1">
      <c r="A502" s="365" t="s">
        <v>625</v>
      </c>
      <c r="B502" s="557" t="s">
        <v>781</v>
      </c>
      <c r="C502" s="517" t="s">
        <v>27</v>
      </c>
      <c r="D502" s="517" t="s">
        <v>25</v>
      </c>
      <c r="E502" s="505" t="s">
        <v>698</v>
      </c>
      <c r="F502" s="506"/>
      <c r="G502" s="228">
        <f>G503</f>
        <v>0</v>
      </c>
      <c r="H502" s="228">
        <f>H503</f>
        <v>63000</v>
      </c>
      <c r="I502" s="228">
        <f>I503</f>
        <v>160000</v>
      </c>
      <c r="J502" s="228"/>
      <c r="K502" s="228">
        <f>K503</f>
        <v>0</v>
      </c>
    </row>
    <row r="503" spans="1:11" s="128" customFormat="1" ht="16.5" hidden="1">
      <c r="A503" s="344" t="s">
        <v>331</v>
      </c>
      <c r="B503" s="557" t="s">
        <v>781</v>
      </c>
      <c r="C503" s="517" t="s">
        <v>27</v>
      </c>
      <c r="D503" s="517" t="s">
        <v>25</v>
      </c>
      <c r="E503" s="505" t="s">
        <v>698</v>
      </c>
      <c r="F503" s="506">
        <v>620</v>
      </c>
      <c r="G503" s="228"/>
      <c r="H503" s="228">
        <v>63000</v>
      </c>
      <c r="I503" s="228">
        <v>160000</v>
      </c>
      <c r="J503" s="228"/>
      <c r="K503" s="228"/>
    </row>
    <row r="504" spans="1:11" s="284" customFormat="1" ht="16.5" hidden="1">
      <c r="A504" s="366" t="s">
        <v>477</v>
      </c>
      <c r="B504" s="494" t="s">
        <v>781</v>
      </c>
      <c r="C504" s="495" t="s">
        <v>27</v>
      </c>
      <c r="D504" s="495" t="s">
        <v>25</v>
      </c>
      <c r="E504" s="473" t="s">
        <v>498</v>
      </c>
      <c r="F504" s="513"/>
      <c r="G504" s="149">
        <f>G505+G510</f>
        <v>0</v>
      </c>
      <c r="H504" s="149">
        <f>H505+H510</f>
        <v>125000</v>
      </c>
      <c r="I504" s="149">
        <f>I505+I510</f>
        <v>128000</v>
      </c>
      <c r="J504" s="149"/>
      <c r="K504" s="149">
        <f>K505+K510</f>
        <v>0</v>
      </c>
    </row>
    <row r="505" spans="1:11" s="284" customFormat="1" ht="16.5" hidden="1">
      <c r="A505" s="367" t="s">
        <v>633</v>
      </c>
      <c r="B505" s="557" t="s">
        <v>781</v>
      </c>
      <c r="C505" s="517" t="s">
        <v>27</v>
      </c>
      <c r="D505" s="517" t="s">
        <v>25</v>
      </c>
      <c r="E505" s="505" t="s">
        <v>634</v>
      </c>
      <c r="F505" s="513"/>
      <c r="G505" s="228">
        <f>G506+G508</f>
        <v>0</v>
      </c>
      <c r="H505" s="228">
        <f>H506+H508</f>
        <v>115000</v>
      </c>
      <c r="I505" s="228">
        <f>I506+I508</f>
        <v>115000</v>
      </c>
      <c r="J505" s="228"/>
      <c r="K505" s="228">
        <f>K506+K508</f>
        <v>0</v>
      </c>
    </row>
    <row r="506" spans="1:11" s="284" customFormat="1" ht="33" hidden="1">
      <c r="A506" s="281" t="s">
        <v>311</v>
      </c>
      <c r="B506" s="548" t="s">
        <v>781</v>
      </c>
      <c r="C506" s="517" t="s">
        <v>27</v>
      </c>
      <c r="D506" s="517" t="s">
        <v>25</v>
      </c>
      <c r="E506" s="505" t="s">
        <v>635</v>
      </c>
      <c r="F506" s="513"/>
      <c r="G506" s="228">
        <f>G507</f>
        <v>0</v>
      </c>
      <c r="H506" s="228">
        <f>H507</f>
        <v>110000</v>
      </c>
      <c r="I506" s="228">
        <f>I507</f>
        <v>109000</v>
      </c>
      <c r="J506" s="228"/>
      <c r="K506" s="228">
        <f>K507</f>
        <v>0</v>
      </c>
    </row>
    <row r="507" spans="1:11" s="284" customFormat="1" ht="16.5" hidden="1">
      <c r="A507" s="55" t="s">
        <v>335</v>
      </c>
      <c r="B507" s="548" t="s">
        <v>781</v>
      </c>
      <c r="C507" s="517" t="s">
        <v>27</v>
      </c>
      <c r="D507" s="517" t="s">
        <v>25</v>
      </c>
      <c r="E507" s="505" t="s">
        <v>635</v>
      </c>
      <c r="F507" s="506">
        <v>610</v>
      </c>
      <c r="G507" s="228"/>
      <c r="H507" s="228">
        <v>110000</v>
      </c>
      <c r="I507" s="228">
        <v>109000</v>
      </c>
      <c r="J507" s="228"/>
      <c r="K507" s="228"/>
    </row>
    <row r="508" spans="1:11" s="284" customFormat="1" ht="16.5" hidden="1">
      <c r="A508" s="277" t="s">
        <v>732</v>
      </c>
      <c r="B508" s="548">
        <v>905</v>
      </c>
      <c r="C508" s="517" t="s">
        <v>27</v>
      </c>
      <c r="D508" s="517" t="s">
        <v>25</v>
      </c>
      <c r="E508" s="505" t="s">
        <v>733</v>
      </c>
      <c r="F508" s="513"/>
      <c r="G508" s="228">
        <f>G509</f>
        <v>0</v>
      </c>
      <c r="H508" s="228">
        <f>H509</f>
        <v>5000</v>
      </c>
      <c r="I508" s="228">
        <f>I509</f>
        <v>6000</v>
      </c>
      <c r="J508" s="228"/>
      <c r="K508" s="228">
        <f>K509</f>
        <v>0</v>
      </c>
    </row>
    <row r="509" spans="1:11" s="284" customFormat="1" ht="16.5" hidden="1">
      <c r="A509" s="263" t="s">
        <v>335</v>
      </c>
      <c r="B509" s="514">
        <v>905</v>
      </c>
      <c r="C509" s="517" t="s">
        <v>27</v>
      </c>
      <c r="D509" s="517" t="s">
        <v>25</v>
      </c>
      <c r="E509" s="505" t="s">
        <v>733</v>
      </c>
      <c r="F509" s="506">
        <v>610</v>
      </c>
      <c r="G509" s="228"/>
      <c r="H509" s="228">
        <v>5000</v>
      </c>
      <c r="I509" s="228">
        <v>6000</v>
      </c>
      <c r="J509" s="228"/>
      <c r="K509" s="228"/>
    </row>
    <row r="510" spans="1:11" s="128" customFormat="1" ht="33" hidden="1">
      <c r="A510" s="363" t="s">
        <v>731</v>
      </c>
      <c r="B510" s="557">
        <v>905</v>
      </c>
      <c r="C510" s="517" t="s">
        <v>27</v>
      </c>
      <c r="D510" s="517" t="s">
        <v>25</v>
      </c>
      <c r="E510" s="505" t="s">
        <v>636</v>
      </c>
      <c r="F510" s="506"/>
      <c r="G510" s="228">
        <f>G511</f>
        <v>0</v>
      </c>
      <c r="H510" s="228">
        <f>H511</f>
        <v>10000</v>
      </c>
      <c r="I510" s="228">
        <f>I511</f>
        <v>13000</v>
      </c>
      <c r="J510" s="228"/>
      <c r="K510" s="228">
        <f>K511</f>
        <v>0</v>
      </c>
    </row>
    <row r="511" spans="1:11" s="128" customFormat="1" ht="33" hidden="1">
      <c r="A511" s="347" t="s">
        <v>422</v>
      </c>
      <c r="B511" s="557">
        <v>905</v>
      </c>
      <c r="C511" s="517" t="s">
        <v>27</v>
      </c>
      <c r="D511" s="517" t="s">
        <v>25</v>
      </c>
      <c r="E511" s="505" t="s">
        <v>637</v>
      </c>
      <c r="F511" s="506"/>
      <c r="G511" s="228">
        <f>G512+G513</f>
        <v>0</v>
      </c>
      <c r="H511" s="228">
        <f>H512+H513</f>
        <v>10000</v>
      </c>
      <c r="I511" s="228">
        <f>I512+I513</f>
        <v>13000</v>
      </c>
      <c r="J511" s="228"/>
      <c r="K511" s="228">
        <f>K512+K513</f>
        <v>0</v>
      </c>
    </row>
    <row r="512" spans="1:11" s="128" customFormat="1" ht="16.5" hidden="1">
      <c r="A512" s="263" t="s">
        <v>335</v>
      </c>
      <c r="B512" s="557">
        <v>905</v>
      </c>
      <c r="C512" s="517" t="s">
        <v>27</v>
      </c>
      <c r="D512" s="517" t="s">
        <v>25</v>
      </c>
      <c r="E512" s="505" t="s">
        <v>637</v>
      </c>
      <c r="F512" s="506">
        <v>610</v>
      </c>
      <c r="G512" s="228"/>
      <c r="H512" s="228">
        <f>5000+5000</f>
        <v>10000</v>
      </c>
      <c r="I512" s="228">
        <f>6000+4500</f>
        <v>10500</v>
      </c>
      <c r="J512" s="228"/>
      <c r="K512" s="228"/>
    </row>
    <row r="513" spans="1:11" s="128" customFormat="1" ht="16.5" hidden="1">
      <c r="A513" s="344" t="s">
        <v>331</v>
      </c>
      <c r="B513" s="557">
        <v>905</v>
      </c>
      <c r="C513" s="517" t="s">
        <v>27</v>
      </c>
      <c r="D513" s="517" t="s">
        <v>25</v>
      </c>
      <c r="E513" s="505" t="s">
        <v>637</v>
      </c>
      <c r="F513" s="506">
        <v>620</v>
      </c>
      <c r="G513" s="228">
        <v>0</v>
      </c>
      <c r="H513" s="228">
        <v>0</v>
      </c>
      <c r="I513" s="228">
        <v>2500</v>
      </c>
      <c r="J513" s="228"/>
      <c r="K513" s="228">
        <v>0</v>
      </c>
    </row>
    <row r="514" spans="1:11" s="128" customFormat="1" ht="66.75" hidden="1">
      <c r="A514" s="310" t="s">
        <v>349</v>
      </c>
      <c r="B514" s="546">
        <v>905</v>
      </c>
      <c r="C514" s="503" t="s">
        <v>27</v>
      </c>
      <c r="D514" s="503" t="s">
        <v>25</v>
      </c>
      <c r="E514" s="510" t="s">
        <v>488</v>
      </c>
      <c r="F514" s="506"/>
      <c r="G514" s="149">
        <f aca="true" t="shared" si="55" ref="G514:I516">G515</f>
        <v>0</v>
      </c>
      <c r="H514" s="149">
        <f t="shared" si="55"/>
        <v>3000</v>
      </c>
      <c r="I514" s="149">
        <f t="shared" si="55"/>
        <v>3000</v>
      </c>
      <c r="J514" s="149"/>
      <c r="K514" s="149">
        <f>K515</f>
        <v>0</v>
      </c>
    </row>
    <row r="515" spans="1:11" s="128" customFormat="1" ht="16.5" hidden="1">
      <c r="A515" s="102" t="s">
        <v>676</v>
      </c>
      <c r="B515" s="548">
        <v>905</v>
      </c>
      <c r="C515" s="517" t="s">
        <v>27</v>
      </c>
      <c r="D515" s="517" t="s">
        <v>25</v>
      </c>
      <c r="E515" s="505" t="s">
        <v>677</v>
      </c>
      <c r="F515" s="506"/>
      <c r="G515" s="228">
        <f t="shared" si="55"/>
        <v>0</v>
      </c>
      <c r="H515" s="228">
        <f t="shared" si="55"/>
        <v>3000</v>
      </c>
      <c r="I515" s="228">
        <f t="shared" si="55"/>
        <v>3000</v>
      </c>
      <c r="J515" s="228"/>
      <c r="K515" s="228">
        <f>K516</f>
        <v>0</v>
      </c>
    </row>
    <row r="516" spans="1:11" s="128" customFormat="1" ht="30" customHeight="1" hidden="1">
      <c r="A516" s="102" t="s">
        <v>350</v>
      </c>
      <c r="B516" s="548">
        <v>905</v>
      </c>
      <c r="C516" s="517" t="s">
        <v>27</v>
      </c>
      <c r="D516" s="517" t="s">
        <v>25</v>
      </c>
      <c r="E516" s="505" t="s">
        <v>678</v>
      </c>
      <c r="F516" s="506"/>
      <c r="G516" s="228">
        <f t="shared" si="55"/>
        <v>0</v>
      </c>
      <c r="H516" s="228">
        <f t="shared" si="55"/>
        <v>3000</v>
      </c>
      <c r="I516" s="228">
        <f t="shared" si="55"/>
        <v>3000</v>
      </c>
      <c r="J516" s="228"/>
      <c r="K516" s="228">
        <f>K517</f>
        <v>0</v>
      </c>
    </row>
    <row r="517" spans="1:11" s="128" customFormat="1" ht="16.5" hidden="1">
      <c r="A517" s="105" t="s">
        <v>335</v>
      </c>
      <c r="B517" s="548">
        <v>905</v>
      </c>
      <c r="C517" s="517" t="s">
        <v>27</v>
      </c>
      <c r="D517" s="517" t="s">
        <v>25</v>
      </c>
      <c r="E517" s="505" t="s">
        <v>678</v>
      </c>
      <c r="F517" s="506">
        <v>610</v>
      </c>
      <c r="G517" s="228"/>
      <c r="H517" s="228">
        <v>3000</v>
      </c>
      <c r="I517" s="228">
        <v>3000</v>
      </c>
      <c r="J517" s="228"/>
      <c r="K517" s="228"/>
    </row>
    <row r="518" spans="1:11" s="128" customFormat="1" ht="66.75" hidden="1">
      <c r="A518" s="108" t="s">
        <v>312</v>
      </c>
      <c r="B518" s="546">
        <v>905</v>
      </c>
      <c r="C518" s="503" t="s">
        <v>27</v>
      </c>
      <c r="D518" s="503" t="s">
        <v>25</v>
      </c>
      <c r="E518" s="556" t="s">
        <v>445</v>
      </c>
      <c r="F518" s="506"/>
      <c r="G518" s="149">
        <f>G519+G523</f>
        <v>0</v>
      </c>
      <c r="H518" s="149">
        <f>H519+H523</f>
        <v>30000</v>
      </c>
      <c r="I518" s="149">
        <f>I519+I523</f>
        <v>10000</v>
      </c>
      <c r="J518" s="149"/>
      <c r="K518" s="149">
        <f>K519+K523</f>
        <v>0</v>
      </c>
    </row>
    <row r="519" spans="1:11" s="284" customFormat="1" ht="33" hidden="1">
      <c r="A519" s="314" t="s">
        <v>313</v>
      </c>
      <c r="B519" s="546">
        <v>905</v>
      </c>
      <c r="C519" s="503" t="s">
        <v>27</v>
      </c>
      <c r="D519" s="503" t="s">
        <v>25</v>
      </c>
      <c r="E519" s="473" t="s">
        <v>451</v>
      </c>
      <c r="F519" s="513"/>
      <c r="G519" s="149">
        <f aca="true" t="shared" si="56" ref="G519:I521">G520</f>
        <v>0</v>
      </c>
      <c r="H519" s="149">
        <f t="shared" si="56"/>
        <v>0</v>
      </c>
      <c r="I519" s="149">
        <f t="shared" si="56"/>
        <v>10000</v>
      </c>
      <c r="J519" s="149"/>
      <c r="K519" s="149">
        <f>K520</f>
        <v>0</v>
      </c>
    </row>
    <row r="520" spans="1:11" s="128" customFormat="1" ht="16.5" hidden="1">
      <c r="A520" s="315" t="s">
        <v>679</v>
      </c>
      <c r="B520" s="548">
        <v>905</v>
      </c>
      <c r="C520" s="517" t="s">
        <v>27</v>
      </c>
      <c r="D520" s="517" t="s">
        <v>25</v>
      </c>
      <c r="E520" s="505" t="s">
        <v>452</v>
      </c>
      <c r="F520" s="506"/>
      <c r="G520" s="228">
        <f t="shared" si="56"/>
        <v>0</v>
      </c>
      <c r="H520" s="228">
        <f t="shared" si="56"/>
        <v>0</v>
      </c>
      <c r="I520" s="228">
        <f t="shared" si="56"/>
        <v>10000</v>
      </c>
      <c r="J520" s="228"/>
      <c r="K520" s="228">
        <f>K521</f>
        <v>0</v>
      </c>
    </row>
    <row r="521" spans="1:11" s="128" customFormat="1" ht="33" hidden="1">
      <c r="A521" s="315" t="s">
        <v>680</v>
      </c>
      <c r="B521" s="548">
        <v>905</v>
      </c>
      <c r="C521" s="517" t="s">
        <v>27</v>
      </c>
      <c r="D521" s="517" t="s">
        <v>25</v>
      </c>
      <c r="E521" s="505" t="s">
        <v>681</v>
      </c>
      <c r="F521" s="506"/>
      <c r="G521" s="228">
        <f t="shared" si="56"/>
        <v>0</v>
      </c>
      <c r="H521" s="228">
        <f t="shared" si="56"/>
        <v>0</v>
      </c>
      <c r="I521" s="228">
        <f t="shared" si="56"/>
        <v>10000</v>
      </c>
      <c r="J521" s="228"/>
      <c r="K521" s="228">
        <f>K522</f>
        <v>0</v>
      </c>
    </row>
    <row r="522" spans="1:11" s="128" customFormat="1" ht="16.5" hidden="1">
      <c r="A522" s="105" t="s">
        <v>335</v>
      </c>
      <c r="B522" s="548">
        <v>905</v>
      </c>
      <c r="C522" s="517" t="s">
        <v>27</v>
      </c>
      <c r="D522" s="517" t="s">
        <v>25</v>
      </c>
      <c r="E522" s="505" t="s">
        <v>681</v>
      </c>
      <c r="F522" s="506">
        <v>610</v>
      </c>
      <c r="G522" s="228">
        <v>0</v>
      </c>
      <c r="H522" s="228">
        <v>0</v>
      </c>
      <c r="I522" s="228">
        <v>10000</v>
      </c>
      <c r="J522" s="228"/>
      <c r="K522" s="228">
        <v>0</v>
      </c>
    </row>
    <row r="523" spans="1:11" s="284" customFormat="1" ht="33" hidden="1">
      <c r="A523" s="108" t="s">
        <v>318</v>
      </c>
      <c r="B523" s="546">
        <v>905</v>
      </c>
      <c r="C523" s="503" t="s">
        <v>27</v>
      </c>
      <c r="D523" s="503" t="s">
        <v>25</v>
      </c>
      <c r="E523" s="473" t="s">
        <v>446</v>
      </c>
      <c r="F523" s="513"/>
      <c r="G523" s="149">
        <f aca="true" t="shared" si="57" ref="G523:I525">G524</f>
        <v>0</v>
      </c>
      <c r="H523" s="149">
        <f t="shared" si="57"/>
        <v>30000</v>
      </c>
      <c r="I523" s="149">
        <f t="shared" si="57"/>
        <v>0</v>
      </c>
      <c r="J523" s="149"/>
      <c r="K523" s="149">
        <f>K524</f>
        <v>0</v>
      </c>
    </row>
    <row r="524" spans="1:11" s="128" customFormat="1" ht="16.5" hidden="1">
      <c r="A524" s="105" t="s">
        <v>686</v>
      </c>
      <c r="B524" s="548">
        <v>905</v>
      </c>
      <c r="C524" s="517" t="s">
        <v>27</v>
      </c>
      <c r="D524" s="517" t="s">
        <v>25</v>
      </c>
      <c r="E524" s="505" t="s">
        <v>448</v>
      </c>
      <c r="F524" s="506"/>
      <c r="G524" s="228">
        <f t="shared" si="57"/>
        <v>0</v>
      </c>
      <c r="H524" s="228">
        <f t="shared" si="57"/>
        <v>30000</v>
      </c>
      <c r="I524" s="228">
        <f t="shared" si="57"/>
        <v>0</v>
      </c>
      <c r="J524" s="228"/>
      <c r="K524" s="228">
        <f>K525</f>
        <v>0</v>
      </c>
    </row>
    <row r="525" spans="1:11" s="128" customFormat="1" ht="32.25" customHeight="1" hidden="1">
      <c r="A525" s="105" t="s">
        <v>319</v>
      </c>
      <c r="B525" s="548">
        <v>905</v>
      </c>
      <c r="C525" s="517" t="s">
        <v>27</v>
      </c>
      <c r="D525" s="517" t="s">
        <v>25</v>
      </c>
      <c r="E525" s="505" t="s">
        <v>447</v>
      </c>
      <c r="F525" s="506"/>
      <c r="G525" s="228">
        <f t="shared" si="57"/>
        <v>0</v>
      </c>
      <c r="H525" s="228">
        <f t="shared" si="57"/>
        <v>30000</v>
      </c>
      <c r="I525" s="228">
        <f t="shared" si="57"/>
        <v>0</v>
      </c>
      <c r="J525" s="228"/>
      <c r="K525" s="228">
        <f>K526</f>
        <v>0</v>
      </c>
    </row>
    <row r="526" spans="1:11" s="128" customFormat="1" ht="33.75" customHeight="1" hidden="1">
      <c r="A526" s="105" t="s">
        <v>335</v>
      </c>
      <c r="B526" s="548">
        <v>905</v>
      </c>
      <c r="C526" s="517" t="s">
        <v>27</v>
      </c>
      <c r="D526" s="517" t="s">
        <v>25</v>
      </c>
      <c r="E526" s="505" t="s">
        <v>447</v>
      </c>
      <c r="F526" s="506">
        <v>610</v>
      </c>
      <c r="G526" s="228"/>
      <c r="H526" s="228">
        <v>30000</v>
      </c>
      <c r="I526" s="228">
        <v>0</v>
      </c>
      <c r="J526" s="228"/>
      <c r="K526" s="228"/>
    </row>
    <row r="527" spans="1:11" s="128" customFormat="1" ht="31.5" customHeight="1" hidden="1">
      <c r="A527" s="310" t="s">
        <v>393</v>
      </c>
      <c r="B527" s="546">
        <v>905</v>
      </c>
      <c r="C527" s="503" t="s">
        <v>27</v>
      </c>
      <c r="D527" s="503" t="s">
        <v>25</v>
      </c>
      <c r="E527" s="510" t="s">
        <v>489</v>
      </c>
      <c r="F527" s="506"/>
      <c r="G527" s="149">
        <f>G528+G531+G537</f>
        <v>0</v>
      </c>
      <c r="H527" s="149">
        <f>H528+H531+H537</f>
        <v>1036700</v>
      </c>
      <c r="I527" s="149">
        <f>I528+I531+I537</f>
        <v>1036700</v>
      </c>
      <c r="J527" s="149"/>
      <c r="K527" s="149">
        <f>K528+K531+K537</f>
        <v>0</v>
      </c>
    </row>
    <row r="528" spans="1:11" s="128" customFormat="1" ht="24" customHeight="1" hidden="1">
      <c r="A528" s="325" t="s">
        <v>688</v>
      </c>
      <c r="B528" s="548">
        <v>905</v>
      </c>
      <c r="C528" s="517" t="s">
        <v>27</v>
      </c>
      <c r="D528" s="517" t="s">
        <v>25</v>
      </c>
      <c r="E528" s="542" t="s">
        <v>689</v>
      </c>
      <c r="F528" s="558"/>
      <c r="G528" s="119">
        <f aca="true" t="shared" si="58" ref="G528:I529">G529</f>
        <v>0</v>
      </c>
      <c r="H528" s="119">
        <f t="shared" si="58"/>
        <v>1036700</v>
      </c>
      <c r="I528" s="119">
        <f t="shared" si="58"/>
        <v>1036700</v>
      </c>
      <c r="J528" s="119"/>
      <c r="K528" s="119">
        <f>K529</f>
        <v>0</v>
      </c>
    </row>
    <row r="529" spans="1:11" s="128" customFormat="1" ht="18" customHeight="1" hidden="1">
      <c r="A529" s="325" t="s">
        <v>690</v>
      </c>
      <c r="B529" s="548">
        <v>905</v>
      </c>
      <c r="C529" s="517" t="s">
        <v>27</v>
      </c>
      <c r="D529" s="517" t="s">
        <v>25</v>
      </c>
      <c r="E529" s="542" t="s">
        <v>691</v>
      </c>
      <c r="F529" s="558"/>
      <c r="G529" s="119">
        <f t="shared" si="58"/>
        <v>0</v>
      </c>
      <c r="H529" s="119">
        <f t="shared" si="58"/>
        <v>1036700</v>
      </c>
      <c r="I529" s="119">
        <f t="shared" si="58"/>
        <v>1036700</v>
      </c>
      <c r="J529" s="119"/>
      <c r="K529" s="119">
        <f>K530</f>
        <v>0</v>
      </c>
    </row>
    <row r="530" spans="1:11" s="128" customFormat="1" ht="25.5" customHeight="1" hidden="1">
      <c r="A530" s="102" t="s">
        <v>331</v>
      </c>
      <c r="B530" s="548">
        <v>905</v>
      </c>
      <c r="C530" s="517" t="s">
        <v>27</v>
      </c>
      <c r="D530" s="517" t="s">
        <v>25</v>
      </c>
      <c r="E530" s="542" t="s">
        <v>691</v>
      </c>
      <c r="F530" s="558">
        <v>620</v>
      </c>
      <c r="G530" s="119"/>
      <c r="H530" s="119">
        <f>977700+59000</f>
        <v>1036700</v>
      </c>
      <c r="I530" s="119">
        <f>977700+59000</f>
        <v>1036700</v>
      </c>
      <c r="J530" s="119"/>
      <c r="K530" s="119"/>
    </row>
    <row r="531" spans="1:11" s="128" customFormat="1" ht="31.5" customHeight="1" hidden="1">
      <c r="A531" s="325" t="s">
        <v>692</v>
      </c>
      <c r="B531" s="548">
        <v>905</v>
      </c>
      <c r="C531" s="517" t="s">
        <v>27</v>
      </c>
      <c r="D531" s="517" t="s">
        <v>25</v>
      </c>
      <c r="E531" s="542" t="s">
        <v>693</v>
      </c>
      <c r="F531" s="558"/>
      <c r="G531" s="119"/>
      <c r="H531" s="119"/>
      <c r="I531" s="119"/>
      <c r="J531" s="119"/>
      <c r="K531" s="119"/>
    </row>
    <row r="532" spans="1:11" s="128" customFormat="1" ht="29.25" customHeight="1" hidden="1">
      <c r="A532" s="480" t="s">
        <v>858</v>
      </c>
      <c r="B532" s="546" t="s">
        <v>781</v>
      </c>
      <c r="C532" s="503" t="s">
        <v>27</v>
      </c>
      <c r="D532" s="503" t="s">
        <v>25</v>
      </c>
      <c r="E532" s="516" t="s">
        <v>857</v>
      </c>
      <c r="F532" s="559"/>
      <c r="G532" s="120"/>
      <c r="H532" s="120"/>
      <c r="I532" s="120"/>
      <c r="J532" s="120"/>
      <c r="K532" s="120"/>
    </row>
    <row r="533" spans="1:11" s="128" customFormat="1" ht="33.75" customHeight="1" hidden="1">
      <c r="A533" s="325" t="s">
        <v>300</v>
      </c>
      <c r="B533" s="548" t="s">
        <v>781</v>
      </c>
      <c r="C533" s="517" t="s">
        <v>27</v>
      </c>
      <c r="D533" s="517" t="s">
        <v>25</v>
      </c>
      <c r="E533" s="542" t="s">
        <v>857</v>
      </c>
      <c r="F533" s="558">
        <v>240</v>
      </c>
      <c r="G533" s="119"/>
      <c r="H533" s="119"/>
      <c r="I533" s="119"/>
      <c r="J533" s="119"/>
      <c r="K533" s="119"/>
    </row>
    <row r="534" spans="1:11" s="128" customFormat="1" ht="36" customHeight="1" hidden="1">
      <c r="A534" s="655" t="s">
        <v>869</v>
      </c>
      <c r="B534" s="546" t="s">
        <v>781</v>
      </c>
      <c r="C534" s="503" t="s">
        <v>27</v>
      </c>
      <c r="D534" s="503" t="s">
        <v>25</v>
      </c>
      <c r="E534" s="516" t="s">
        <v>434</v>
      </c>
      <c r="F534" s="558"/>
      <c r="G534" s="119"/>
      <c r="H534" s="119"/>
      <c r="I534" s="119"/>
      <c r="J534" s="119"/>
      <c r="K534" s="119"/>
    </row>
    <row r="535" spans="1:11" s="128" customFormat="1" ht="36" customHeight="1" hidden="1">
      <c r="A535" s="325" t="s">
        <v>118</v>
      </c>
      <c r="B535" s="548" t="s">
        <v>781</v>
      </c>
      <c r="C535" s="517" t="s">
        <v>27</v>
      </c>
      <c r="D535" s="517" t="s">
        <v>25</v>
      </c>
      <c r="E535" s="542" t="s">
        <v>449</v>
      </c>
      <c r="F535" s="558"/>
      <c r="G535" s="119"/>
      <c r="H535" s="119"/>
      <c r="I535" s="119"/>
      <c r="J535" s="119"/>
      <c r="K535" s="119"/>
    </row>
    <row r="536" spans="1:11" s="128" customFormat="1" ht="15.75" customHeight="1" hidden="1">
      <c r="A536" s="325" t="s">
        <v>352</v>
      </c>
      <c r="B536" s="548" t="s">
        <v>781</v>
      </c>
      <c r="C536" s="517" t="s">
        <v>27</v>
      </c>
      <c r="D536" s="517" t="s">
        <v>25</v>
      </c>
      <c r="E536" s="542" t="s">
        <v>882</v>
      </c>
      <c r="F536" s="558"/>
      <c r="G536" s="119"/>
      <c r="H536" s="119"/>
      <c r="I536" s="119"/>
      <c r="J536" s="119"/>
      <c r="K536" s="119"/>
    </row>
    <row r="537" spans="1:11" s="128" customFormat="1" ht="18" customHeight="1" hidden="1">
      <c r="A537" s="325" t="s">
        <v>308</v>
      </c>
      <c r="B537" s="548" t="s">
        <v>781</v>
      </c>
      <c r="C537" s="517" t="s">
        <v>27</v>
      </c>
      <c r="D537" s="517" t="s">
        <v>25</v>
      </c>
      <c r="E537" s="542" t="s">
        <v>882</v>
      </c>
      <c r="F537" s="558">
        <v>110</v>
      </c>
      <c r="G537" s="119"/>
      <c r="H537" s="119"/>
      <c r="I537" s="119"/>
      <c r="J537" s="119"/>
      <c r="K537" s="119"/>
    </row>
    <row r="538" spans="1:11" s="128" customFormat="1" ht="15.75" customHeight="1" hidden="1">
      <c r="A538" s="325" t="s">
        <v>300</v>
      </c>
      <c r="B538" s="548" t="s">
        <v>781</v>
      </c>
      <c r="C538" s="517" t="s">
        <v>27</v>
      </c>
      <c r="D538" s="517" t="s">
        <v>25</v>
      </c>
      <c r="E538" s="542" t="s">
        <v>882</v>
      </c>
      <c r="F538" s="558">
        <v>240</v>
      </c>
      <c r="G538" s="119"/>
      <c r="H538" s="119"/>
      <c r="I538" s="119"/>
      <c r="J538" s="119"/>
      <c r="K538" s="119"/>
    </row>
    <row r="539" spans="1:11" s="128" customFormat="1" ht="21" customHeight="1" hidden="1">
      <c r="A539" s="102" t="s">
        <v>302</v>
      </c>
      <c r="B539" s="548" t="s">
        <v>781</v>
      </c>
      <c r="C539" s="517" t="s">
        <v>27</v>
      </c>
      <c r="D539" s="517" t="s">
        <v>25</v>
      </c>
      <c r="E539" s="542" t="s">
        <v>882</v>
      </c>
      <c r="F539" s="558">
        <v>850</v>
      </c>
      <c r="G539" s="119"/>
      <c r="H539" s="119" t="e">
        <f>#REF!</f>
        <v>#REF!</v>
      </c>
      <c r="I539" s="119" t="e">
        <f>#REF!</f>
        <v>#REF!</v>
      </c>
      <c r="J539" s="119" t="e">
        <f>#REF!</f>
        <v>#REF!</v>
      </c>
      <c r="K539" s="119"/>
    </row>
    <row r="540" spans="1:11" ht="22.5" customHeight="1">
      <c r="A540" s="45" t="s">
        <v>175</v>
      </c>
      <c r="B540" s="560" t="s">
        <v>781</v>
      </c>
      <c r="C540" s="496" t="s">
        <v>27</v>
      </c>
      <c r="D540" s="496" t="s">
        <v>28</v>
      </c>
      <c r="E540" s="473"/>
      <c r="F540" s="496"/>
      <c r="G540" s="149">
        <f>G541+G551</f>
        <v>3860000</v>
      </c>
      <c r="H540" s="149">
        <f>H541+H551</f>
        <v>11617100</v>
      </c>
      <c r="I540" s="149">
        <f>I541+I551</f>
        <v>12077100</v>
      </c>
      <c r="J540" s="149"/>
      <c r="K540" s="149">
        <f>K541+K551</f>
        <v>3860000</v>
      </c>
    </row>
    <row r="541" spans="1:11" s="128" customFormat="1" ht="33" hidden="1">
      <c r="A541" s="153" t="s">
        <v>333</v>
      </c>
      <c r="B541" s="497" t="s">
        <v>781</v>
      </c>
      <c r="C541" s="495" t="s">
        <v>27</v>
      </c>
      <c r="D541" s="495" t="s">
        <v>28</v>
      </c>
      <c r="E541" s="561" t="s">
        <v>484</v>
      </c>
      <c r="F541" s="547"/>
      <c r="G541" s="120">
        <f>G542+G546</f>
        <v>0</v>
      </c>
      <c r="H541" s="120">
        <f>H542+H546</f>
        <v>106000</v>
      </c>
      <c r="I541" s="120">
        <f>I542+I546</f>
        <v>566000</v>
      </c>
      <c r="J541" s="120"/>
      <c r="K541" s="120">
        <f>K542+K546</f>
        <v>0</v>
      </c>
    </row>
    <row r="542" spans="1:11" s="284" customFormat="1" ht="22.5" customHeight="1" hidden="1">
      <c r="A542" s="108" t="s">
        <v>474</v>
      </c>
      <c r="B542" s="494" t="s">
        <v>781</v>
      </c>
      <c r="C542" s="495" t="s">
        <v>27</v>
      </c>
      <c r="D542" s="495" t="s">
        <v>28</v>
      </c>
      <c r="E542" s="562" t="s">
        <v>495</v>
      </c>
      <c r="F542" s="513"/>
      <c r="G542" s="149">
        <f>G544</f>
        <v>0</v>
      </c>
      <c r="H542" s="149">
        <f>H544</f>
        <v>98000</v>
      </c>
      <c r="I542" s="149">
        <f>I544</f>
        <v>507000</v>
      </c>
      <c r="J542" s="149"/>
      <c r="K542" s="149">
        <f>K544</f>
        <v>0</v>
      </c>
    </row>
    <row r="543" spans="1:11" s="284" customFormat="1" ht="19.5" customHeight="1" hidden="1">
      <c r="A543" s="55" t="s">
        <v>535</v>
      </c>
      <c r="B543" s="514" t="s">
        <v>781</v>
      </c>
      <c r="C543" s="500" t="s">
        <v>27</v>
      </c>
      <c r="D543" s="500" t="s">
        <v>28</v>
      </c>
      <c r="E543" s="563" t="s">
        <v>536</v>
      </c>
      <c r="F543" s="513"/>
      <c r="G543" s="228">
        <f aca="true" t="shared" si="59" ref="G543:I544">G544</f>
        <v>0</v>
      </c>
      <c r="H543" s="228">
        <f t="shared" si="59"/>
        <v>98000</v>
      </c>
      <c r="I543" s="228">
        <f t="shared" si="59"/>
        <v>507000</v>
      </c>
      <c r="J543" s="228"/>
      <c r="K543" s="228">
        <f>K544</f>
        <v>0</v>
      </c>
    </row>
    <row r="544" spans="1:11" s="128" customFormat="1" ht="21" customHeight="1" hidden="1">
      <c r="A544" s="105" t="s">
        <v>348</v>
      </c>
      <c r="B544" s="514" t="s">
        <v>781</v>
      </c>
      <c r="C544" s="500" t="s">
        <v>27</v>
      </c>
      <c r="D544" s="500" t="s">
        <v>28</v>
      </c>
      <c r="E544" s="563" t="s">
        <v>538</v>
      </c>
      <c r="F544" s="506"/>
      <c r="G544" s="228">
        <f t="shared" si="59"/>
        <v>0</v>
      </c>
      <c r="H544" s="228">
        <f t="shared" si="59"/>
        <v>98000</v>
      </c>
      <c r="I544" s="228">
        <f t="shared" si="59"/>
        <v>507000</v>
      </c>
      <c r="J544" s="228"/>
      <c r="K544" s="228">
        <f>K545</f>
        <v>0</v>
      </c>
    </row>
    <row r="545" spans="1:11" s="128" customFormat="1" ht="33" hidden="1">
      <c r="A545" s="105" t="s">
        <v>300</v>
      </c>
      <c r="B545" s="514" t="s">
        <v>781</v>
      </c>
      <c r="C545" s="500" t="s">
        <v>27</v>
      </c>
      <c r="D545" s="500" t="s">
        <v>28</v>
      </c>
      <c r="E545" s="563" t="s">
        <v>538</v>
      </c>
      <c r="F545" s="506">
        <v>240</v>
      </c>
      <c r="G545" s="228"/>
      <c r="H545" s="228">
        <v>98000</v>
      </c>
      <c r="I545" s="228">
        <v>507000</v>
      </c>
      <c r="J545" s="228"/>
      <c r="K545" s="228"/>
    </row>
    <row r="546" spans="1:11" s="284" customFormat="1" ht="16.5" hidden="1">
      <c r="A546" s="108" t="s">
        <v>339</v>
      </c>
      <c r="B546" s="497" t="s">
        <v>781</v>
      </c>
      <c r="C546" s="495" t="s">
        <v>27</v>
      </c>
      <c r="D546" s="495" t="s">
        <v>28</v>
      </c>
      <c r="E546" s="562" t="s">
        <v>496</v>
      </c>
      <c r="F546" s="513"/>
      <c r="G546" s="149">
        <f aca="true" t="shared" si="60" ref="G546:I547">G547</f>
        <v>0</v>
      </c>
      <c r="H546" s="149">
        <f t="shared" si="60"/>
        <v>8000</v>
      </c>
      <c r="I546" s="149">
        <f t="shared" si="60"/>
        <v>59000</v>
      </c>
      <c r="J546" s="149"/>
      <c r="K546" s="149">
        <f>K547</f>
        <v>0</v>
      </c>
    </row>
    <row r="547" spans="1:11" s="284" customFormat="1" ht="33" hidden="1">
      <c r="A547" s="105" t="s">
        <v>539</v>
      </c>
      <c r="B547" s="499" t="s">
        <v>781</v>
      </c>
      <c r="C547" s="500" t="s">
        <v>27</v>
      </c>
      <c r="D547" s="500" t="s">
        <v>28</v>
      </c>
      <c r="E547" s="563" t="s">
        <v>540</v>
      </c>
      <c r="F547" s="513"/>
      <c r="G547" s="228">
        <f t="shared" si="60"/>
        <v>0</v>
      </c>
      <c r="H547" s="228">
        <f t="shared" si="60"/>
        <v>8000</v>
      </c>
      <c r="I547" s="228">
        <f t="shared" si="60"/>
        <v>59000</v>
      </c>
      <c r="J547" s="228"/>
      <c r="K547" s="228">
        <f>K548</f>
        <v>0</v>
      </c>
    </row>
    <row r="548" spans="1:11" s="284" customFormat="1" ht="33" hidden="1">
      <c r="A548" s="105" t="s">
        <v>340</v>
      </c>
      <c r="B548" s="499" t="s">
        <v>781</v>
      </c>
      <c r="C548" s="500" t="s">
        <v>27</v>
      </c>
      <c r="D548" s="500" t="s">
        <v>28</v>
      </c>
      <c r="E548" s="563" t="s">
        <v>541</v>
      </c>
      <c r="F548" s="513"/>
      <c r="G548" s="228">
        <f>G549+G550</f>
        <v>0</v>
      </c>
      <c r="H548" s="228">
        <f>H549+H550</f>
        <v>8000</v>
      </c>
      <c r="I548" s="228">
        <f>I549+I550</f>
        <v>59000</v>
      </c>
      <c r="J548" s="228"/>
      <c r="K548" s="228">
        <f>K549+K550</f>
        <v>0</v>
      </c>
    </row>
    <row r="549" spans="1:11" s="284" customFormat="1" ht="33" hidden="1">
      <c r="A549" s="105" t="s">
        <v>300</v>
      </c>
      <c r="B549" s="499" t="s">
        <v>781</v>
      </c>
      <c r="C549" s="500" t="s">
        <v>27</v>
      </c>
      <c r="D549" s="500" t="s">
        <v>28</v>
      </c>
      <c r="E549" s="563" t="s">
        <v>541</v>
      </c>
      <c r="F549" s="506">
        <v>240</v>
      </c>
      <c r="G549" s="228">
        <v>0</v>
      </c>
      <c r="H549" s="228">
        <v>0</v>
      </c>
      <c r="I549" s="228">
        <v>38000</v>
      </c>
      <c r="J549" s="228"/>
      <c r="K549" s="228">
        <v>0</v>
      </c>
    </row>
    <row r="550" spans="1:11" s="284" customFormat="1" ht="33" hidden="1">
      <c r="A550" s="105" t="s">
        <v>316</v>
      </c>
      <c r="B550" s="499" t="s">
        <v>781</v>
      </c>
      <c r="C550" s="500" t="s">
        <v>27</v>
      </c>
      <c r="D550" s="500" t="s">
        <v>28</v>
      </c>
      <c r="E550" s="563" t="s">
        <v>541</v>
      </c>
      <c r="F550" s="506">
        <v>630</v>
      </c>
      <c r="G550" s="228"/>
      <c r="H550" s="228">
        <v>8000</v>
      </c>
      <c r="I550" s="228">
        <v>21000</v>
      </c>
      <c r="J550" s="228"/>
      <c r="K550" s="228"/>
    </row>
    <row r="551" spans="1:11" s="128" customFormat="1" ht="33">
      <c r="A551" s="346" t="s">
        <v>947</v>
      </c>
      <c r="B551" s="494" t="s">
        <v>781</v>
      </c>
      <c r="C551" s="503" t="s">
        <v>27</v>
      </c>
      <c r="D551" s="503" t="s">
        <v>28</v>
      </c>
      <c r="E551" s="556" t="s">
        <v>812</v>
      </c>
      <c r="F551" s="506"/>
      <c r="G551" s="149">
        <f aca="true" t="shared" si="61" ref="G551:I552">G552</f>
        <v>3860000</v>
      </c>
      <c r="H551" s="149">
        <f t="shared" si="61"/>
        <v>11511100</v>
      </c>
      <c r="I551" s="149">
        <f t="shared" si="61"/>
        <v>11511100</v>
      </c>
      <c r="J551" s="149"/>
      <c r="K551" s="149">
        <f>K552</f>
        <v>3860000</v>
      </c>
    </row>
    <row r="552" spans="1:11" s="284" customFormat="1" ht="39" customHeight="1">
      <c r="A552" s="324" t="s">
        <v>788</v>
      </c>
      <c r="B552" s="492" t="s">
        <v>781</v>
      </c>
      <c r="C552" s="503" t="s">
        <v>27</v>
      </c>
      <c r="D552" s="503" t="s">
        <v>28</v>
      </c>
      <c r="E552" s="473" t="s">
        <v>830</v>
      </c>
      <c r="F552" s="513"/>
      <c r="G552" s="149">
        <f t="shared" si="61"/>
        <v>3860000</v>
      </c>
      <c r="H552" s="149">
        <f t="shared" si="61"/>
        <v>11511100</v>
      </c>
      <c r="I552" s="149">
        <f t="shared" si="61"/>
        <v>11511100</v>
      </c>
      <c r="J552" s="149"/>
      <c r="K552" s="149">
        <f>K553</f>
        <v>3860000</v>
      </c>
    </row>
    <row r="553" spans="1:11" s="285" customFormat="1" ht="21.75" customHeight="1">
      <c r="A553" s="481" t="s">
        <v>639</v>
      </c>
      <c r="B553" s="492" t="s">
        <v>781</v>
      </c>
      <c r="C553" s="495" t="s">
        <v>27</v>
      </c>
      <c r="D553" s="495" t="s">
        <v>28</v>
      </c>
      <c r="E553" s="473" t="s">
        <v>833</v>
      </c>
      <c r="F553" s="513"/>
      <c r="G553" s="149">
        <f>G554+G558</f>
        <v>3860000</v>
      </c>
      <c r="H553" s="228">
        <f>H554+H558</f>
        <v>11511100</v>
      </c>
      <c r="I553" s="228">
        <f>I554+I558</f>
        <v>11511100</v>
      </c>
      <c r="J553" s="149"/>
      <c r="K553" s="149">
        <f>K554+K558</f>
        <v>3860000</v>
      </c>
    </row>
    <row r="554" spans="1:11" s="285" customFormat="1" ht="18" customHeight="1" hidden="1">
      <c r="A554" s="347" t="s">
        <v>299</v>
      </c>
      <c r="B554" s="557" t="s">
        <v>781</v>
      </c>
      <c r="C554" s="500" t="s">
        <v>27</v>
      </c>
      <c r="D554" s="500" t="s">
        <v>28</v>
      </c>
      <c r="E554" s="505" t="s">
        <v>640</v>
      </c>
      <c r="F554" s="506"/>
      <c r="G554" s="228">
        <f>G555+G556+G557</f>
        <v>0</v>
      </c>
      <c r="H554" s="228">
        <f>H555+H556+H557</f>
        <v>2880200</v>
      </c>
      <c r="I554" s="228">
        <f>I555+I556+I557</f>
        <v>2880200</v>
      </c>
      <c r="J554" s="228"/>
      <c r="K554" s="228">
        <f>K555+K556+K557</f>
        <v>0</v>
      </c>
    </row>
    <row r="555" spans="1:11" s="128" customFormat="1" ht="33" hidden="1">
      <c r="A555" s="263" t="s">
        <v>297</v>
      </c>
      <c r="B555" s="557" t="s">
        <v>781</v>
      </c>
      <c r="C555" s="500" t="s">
        <v>27</v>
      </c>
      <c r="D555" s="500" t="s">
        <v>28</v>
      </c>
      <c r="E555" s="505" t="s">
        <v>640</v>
      </c>
      <c r="F555" s="506">
        <v>120</v>
      </c>
      <c r="G555" s="228"/>
      <c r="H555" s="228">
        <f>1796800+542700+15000+160900</f>
        <v>2515400</v>
      </c>
      <c r="I555" s="228">
        <f>1796800+542700+15000+160900</f>
        <v>2515400</v>
      </c>
      <c r="J555" s="228"/>
      <c r="K555" s="228"/>
    </row>
    <row r="556" spans="1:11" s="128" customFormat="1" ht="33" hidden="1">
      <c r="A556" s="263" t="s">
        <v>300</v>
      </c>
      <c r="B556" s="557" t="s">
        <v>781</v>
      </c>
      <c r="C556" s="500" t="s">
        <v>27</v>
      </c>
      <c r="D556" s="500" t="s">
        <v>28</v>
      </c>
      <c r="E556" s="505" t="s">
        <v>640</v>
      </c>
      <c r="F556" s="506">
        <v>240</v>
      </c>
      <c r="G556" s="228"/>
      <c r="H556" s="228">
        <v>343100</v>
      </c>
      <c r="I556" s="228">
        <v>343100</v>
      </c>
      <c r="J556" s="228"/>
      <c r="K556" s="228"/>
    </row>
    <row r="557" spans="1:11" s="128" customFormat="1" ht="16.5" hidden="1">
      <c r="A557" s="263" t="s">
        <v>302</v>
      </c>
      <c r="B557" s="557" t="s">
        <v>781</v>
      </c>
      <c r="C557" s="500" t="s">
        <v>27</v>
      </c>
      <c r="D557" s="500" t="s">
        <v>28</v>
      </c>
      <c r="E557" s="505" t="s">
        <v>640</v>
      </c>
      <c r="F557" s="506">
        <v>850</v>
      </c>
      <c r="G557" s="228"/>
      <c r="H557" s="228">
        <v>21700</v>
      </c>
      <c r="I557" s="228">
        <v>21700</v>
      </c>
      <c r="J557" s="228"/>
      <c r="K557" s="228"/>
    </row>
    <row r="558" spans="1:11" s="285" customFormat="1" ht="51" customHeight="1">
      <c r="A558" s="347" t="s">
        <v>343</v>
      </c>
      <c r="B558" s="557" t="s">
        <v>781</v>
      </c>
      <c r="C558" s="500" t="s">
        <v>27</v>
      </c>
      <c r="D558" s="500" t="s">
        <v>28</v>
      </c>
      <c r="E558" s="505" t="s">
        <v>833</v>
      </c>
      <c r="F558" s="506"/>
      <c r="G558" s="228">
        <f>G559+G560+G561</f>
        <v>3860000</v>
      </c>
      <c r="H558" s="228">
        <f>H559+H560+H561</f>
        <v>8630900</v>
      </c>
      <c r="I558" s="228">
        <f>I559+I560+I561</f>
        <v>8630900</v>
      </c>
      <c r="J558" s="228"/>
      <c r="K558" s="228">
        <f>K559+K560+K561</f>
        <v>3860000</v>
      </c>
    </row>
    <row r="559" spans="1:11" s="128" customFormat="1" ht="33">
      <c r="A559" s="105" t="s">
        <v>297</v>
      </c>
      <c r="B559" s="548" t="s">
        <v>781</v>
      </c>
      <c r="C559" s="500" t="s">
        <v>27</v>
      </c>
      <c r="D559" s="500" t="s">
        <v>28</v>
      </c>
      <c r="E559" s="505" t="s">
        <v>833</v>
      </c>
      <c r="F559" s="506">
        <v>120</v>
      </c>
      <c r="G559" s="228">
        <v>3500000</v>
      </c>
      <c r="H559" s="228">
        <f>6036100+1822900+540500</f>
        <v>8399500</v>
      </c>
      <c r="I559" s="228">
        <f>6036100+1822900+540500</f>
        <v>8399500</v>
      </c>
      <c r="J559" s="228"/>
      <c r="K559" s="228">
        <v>3500000</v>
      </c>
    </row>
    <row r="560" spans="1:11" s="128" customFormat="1" ht="33">
      <c r="A560" s="105" t="s">
        <v>300</v>
      </c>
      <c r="B560" s="548" t="s">
        <v>781</v>
      </c>
      <c r="C560" s="500" t="s">
        <v>27</v>
      </c>
      <c r="D560" s="500" t="s">
        <v>28</v>
      </c>
      <c r="E560" s="505" t="s">
        <v>833</v>
      </c>
      <c r="F560" s="506">
        <v>240</v>
      </c>
      <c r="G560" s="625">
        <v>350000</v>
      </c>
      <c r="H560" s="228">
        <v>226400</v>
      </c>
      <c r="I560" s="228">
        <v>226400</v>
      </c>
      <c r="J560" s="228"/>
      <c r="K560" s="625">
        <v>350000</v>
      </c>
    </row>
    <row r="561" spans="1:11" s="128" customFormat="1" ht="20.25" customHeight="1">
      <c r="A561" s="105" t="s">
        <v>302</v>
      </c>
      <c r="B561" s="548" t="s">
        <v>781</v>
      </c>
      <c r="C561" s="517" t="s">
        <v>27</v>
      </c>
      <c r="D561" s="517" t="s">
        <v>28</v>
      </c>
      <c r="E561" s="505" t="s">
        <v>833</v>
      </c>
      <c r="F561" s="506">
        <v>850</v>
      </c>
      <c r="G561" s="228">
        <v>10000</v>
      </c>
      <c r="H561" s="228">
        <v>5000</v>
      </c>
      <c r="I561" s="228">
        <v>5000</v>
      </c>
      <c r="J561" s="228"/>
      <c r="K561" s="228">
        <v>10000</v>
      </c>
    </row>
    <row r="562" spans="1:11" s="128" customFormat="1" ht="66.75" hidden="1">
      <c r="A562" s="108" t="s">
        <v>869</v>
      </c>
      <c r="B562" s="546" t="s">
        <v>781</v>
      </c>
      <c r="C562" s="503" t="s">
        <v>27</v>
      </c>
      <c r="D562" s="503" t="s">
        <v>28</v>
      </c>
      <c r="E562" s="473" t="s">
        <v>434</v>
      </c>
      <c r="F562" s="506"/>
      <c r="G562" s="392">
        <v>0</v>
      </c>
      <c r="H562" s="392">
        <f>3023500+913100+14000+270800</f>
        <v>4221400</v>
      </c>
      <c r="I562" s="392">
        <f>3023500+913100+14000+270800</f>
        <v>4221400</v>
      </c>
      <c r="J562" s="392"/>
      <c r="K562" s="392">
        <f>K563</f>
        <v>0</v>
      </c>
    </row>
    <row r="563" spans="1:11" s="128" customFormat="1" ht="18" customHeight="1" hidden="1">
      <c r="A563" s="105" t="s">
        <v>118</v>
      </c>
      <c r="B563" s="548" t="s">
        <v>781</v>
      </c>
      <c r="C563" s="517" t="s">
        <v>27</v>
      </c>
      <c r="D563" s="517" t="s">
        <v>28</v>
      </c>
      <c r="E563" s="505" t="s">
        <v>449</v>
      </c>
      <c r="F563" s="506"/>
      <c r="G563" s="392">
        <v>0</v>
      </c>
      <c r="H563" s="392">
        <v>1518500</v>
      </c>
      <c r="I563" s="392">
        <v>1518500</v>
      </c>
      <c r="J563" s="392"/>
      <c r="K563" s="392">
        <f>K564</f>
        <v>0</v>
      </c>
    </row>
    <row r="564" spans="1:11" s="128" customFormat="1" ht="50.25" hidden="1">
      <c r="A564" s="105" t="s">
        <v>343</v>
      </c>
      <c r="B564" s="548" t="s">
        <v>781</v>
      </c>
      <c r="C564" s="517" t="s">
        <v>27</v>
      </c>
      <c r="D564" s="517" t="s">
        <v>28</v>
      </c>
      <c r="E564" s="505" t="s">
        <v>785</v>
      </c>
      <c r="F564" s="506"/>
      <c r="G564" s="392">
        <v>0</v>
      </c>
      <c r="H564" s="392">
        <v>8630900</v>
      </c>
      <c r="I564" s="392">
        <v>8630900</v>
      </c>
      <c r="J564" s="392">
        <v>1935171</v>
      </c>
      <c r="K564" s="392">
        <f>K565+K566+K567</f>
        <v>0</v>
      </c>
    </row>
    <row r="565" spans="1:11" s="128" customFormat="1" ht="33" hidden="1">
      <c r="A565" s="105" t="s">
        <v>297</v>
      </c>
      <c r="B565" s="548" t="s">
        <v>781</v>
      </c>
      <c r="C565" s="517" t="s">
        <v>27</v>
      </c>
      <c r="D565" s="517" t="s">
        <v>28</v>
      </c>
      <c r="E565" s="505" t="s">
        <v>785</v>
      </c>
      <c r="F565" s="506">
        <v>120</v>
      </c>
      <c r="G565" s="392">
        <v>0</v>
      </c>
      <c r="H565" s="392" t="e">
        <f aca="true" t="shared" si="62" ref="H565:J566">H566</f>
        <v>#REF!</v>
      </c>
      <c r="I565" s="392" t="e">
        <f t="shared" si="62"/>
        <v>#REF!</v>
      </c>
      <c r="J565" s="392" t="e">
        <f t="shared" si="62"/>
        <v>#REF!</v>
      </c>
      <c r="K565" s="392"/>
    </row>
    <row r="566" spans="1:11" s="128" customFormat="1" ht="33" hidden="1">
      <c r="A566" s="105" t="s">
        <v>300</v>
      </c>
      <c r="B566" s="548" t="s">
        <v>781</v>
      </c>
      <c r="C566" s="517" t="s">
        <v>27</v>
      </c>
      <c r="D566" s="517" t="s">
        <v>28</v>
      </c>
      <c r="E566" s="505" t="s">
        <v>785</v>
      </c>
      <c r="F566" s="506">
        <v>240</v>
      </c>
      <c r="G566" s="392">
        <v>0</v>
      </c>
      <c r="H566" s="392" t="e">
        <f t="shared" si="62"/>
        <v>#REF!</v>
      </c>
      <c r="I566" s="392" t="e">
        <f t="shared" si="62"/>
        <v>#REF!</v>
      </c>
      <c r="J566" s="392" t="e">
        <f t="shared" si="62"/>
        <v>#REF!</v>
      </c>
      <c r="K566" s="392"/>
    </row>
    <row r="567" spans="1:11" s="128" customFormat="1" ht="16.5" hidden="1">
      <c r="A567" s="105" t="s">
        <v>302</v>
      </c>
      <c r="B567" s="548" t="s">
        <v>781</v>
      </c>
      <c r="C567" s="517" t="s">
        <v>27</v>
      </c>
      <c r="D567" s="517" t="s">
        <v>28</v>
      </c>
      <c r="E567" s="505" t="s">
        <v>785</v>
      </c>
      <c r="F567" s="506">
        <v>850</v>
      </c>
      <c r="G567" s="392">
        <v>0</v>
      </c>
      <c r="H567" s="392" t="e">
        <f>#REF!</f>
        <v>#REF!</v>
      </c>
      <c r="I567" s="392" t="e">
        <f>#REF!</f>
        <v>#REF!</v>
      </c>
      <c r="J567" s="392" t="e">
        <f>#REF!</f>
        <v>#REF!</v>
      </c>
      <c r="K567" s="392"/>
    </row>
    <row r="568" spans="1:11" ht="16.5">
      <c r="A568" s="45" t="s">
        <v>59</v>
      </c>
      <c r="B568" s="497" t="s">
        <v>781</v>
      </c>
      <c r="C568" s="495" t="s">
        <v>32</v>
      </c>
      <c r="D568" s="496"/>
      <c r="E568" s="473"/>
      <c r="F568" s="473"/>
      <c r="G568" s="229">
        <f>G569+G578</f>
        <v>1394700</v>
      </c>
      <c r="H568" s="229" t="e">
        <f>H578</f>
        <v>#REF!</v>
      </c>
      <c r="I568" s="229" t="e">
        <f>I578</f>
        <v>#REF!</v>
      </c>
      <c r="J568" s="229"/>
      <c r="K568" s="229">
        <f>K569+K574+K578</f>
        <v>1422000</v>
      </c>
    </row>
    <row r="569" spans="1:11" ht="16.5">
      <c r="A569" s="45" t="s">
        <v>108</v>
      </c>
      <c r="B569" s="494" t="s">
        <v>781</v>
      </c>
      <c r="C569" s="495" t="s">
        <v>32</v>
      </c>
      <c r="D569" s="496" t="s">
        <v>25</v>
      </c>
      <c r="E569" s="473"/>
      <c r="F569" s="473"/>
      <c r="G569" s="229">
        <f>G570</f>
        <v>1372700</v>
      </c>
      <c r="H569" s="229"/>
      <c r="I569" s="229"/>
      <c r="J569" s="229"/>
      <c r="K569" s="229">
        <f>K570</f>
        <v>1400000</v>
      </c>
    </row>
    <row r="570" spans="1:11" ht="36" customHeight="1">
      <c r="A570" s="45" t="s">
        <v>948</v>
      </c>
      <c r="B570" s="494" t="s">
        <v>781</v>
      </c>
      <c r="C570" s="495" t="s">
        <v>32</v>
      </c>
      <c r="D570" s="496" t="s">
        <v>25</v>
      </c>
      <c r="E570" s="473" t="s">
        <v>815</v>
      </c>
      <c r="F570" s="473"/>
      <c r="G570" s="229">
        <f>G571</f>
        <v>1372700</v>
      </c>
      <c r="H570" s="229"/>
      <c r="I570" s="229"/>
      <c r="J570" s="229"/>
      <c r="K570" s="229">
        <f>K571</f>
        <v>1400000</v>
      </c>
    </row>
    <row r="571" spans="1:11" ht="33">
      <c r="A571" s="41" t="s">
        <v>663</v>
      </c>
      <c r="B571" s="514" t="s">
        <v>781</v>
      </c>
      <c r="C571" s="500" t="s">
        <v>32</v>
      </c>
      <c r="D571" s="501" t="s">
        <v>25</v>
      </c>
      <c r="E571" s="505" t="s">
        <v>837</v>
      </c>
      <c r="F571" s="505"/>
      <c r="G571" s="392">
        <f>G572</f>
        <v>1372700</v>
      </c>
      <c r="H571" s="392"/>
      <c r="I571" s="392"/>
      <c r="J571" s="392"/>
      <c r="K571" s="392">
        <f>K572</f>
        <v>1400000</v>
      </c>
    </row>
    <row r="572" spans="1:11" ht="16.5">
      <c r="A572" s="41" t="s">
        <v>665</v>
      </c>
      <c r="B572" s="514" t="s">
        <v>781</v>
      </c>
      <c r="C572" s="500" t="s">
        <v>32</v>
      </c>
      <c r="D572" s="501" t="s">
        <v>25</v>
      </c>
      <c r="E572" s="505" t="s">
        <v>834</v>
      </c>
      <c r="F572" s="505"/>
      <c r="G572" s="392">
        <f>G573</f>
        <v>1372700</v>
      </c>
      <c r="H572" s="392"/>
      <c r="I572" s="392"/>
      <c r="J572" s="392"/>
      <c r="K572" s="392">
        <f>K573</f>
        <v>1400000</v>
      </c>
    </row>
    <row r="573" spans="1:11" ht="21" customHeight="1">
      <c r="A573" s="41" t="s">
        <v>883</v>
      </c>
      <c r="B573" s="514" t="s">
        <v>781</v>
      </c>
      <c r="C573" s="500" t="s">
        <v>32</v>
      </c>
      <c r="D573" s="501" t="s">
        <v>25</v>
      </c>
      <c r="E573" s="505" t="s">
        <v>834</v>
      </c>
      <c r="F573" s="505">
        <v>310</v>
      </c>
      <c r="G573" s="392">
        <v>1372700</v>
      </c>
      <c r="H573" s="392"/>
      <c r="I573" s="392"/>
      <c r="J573" s="392"/>
      <c r="K573" s="392">
        <v>1400000</v>
      </c>
    </row>
    <row r="574" spans="1:11" ht="66.75" hidden="1">
      <c r="A574" s="45" t="s">
        <v>869</v>
      </c>
      <c r="B574" s="494" t="s">
        <v>781</v>
      </c>
      <c r="C574" s="495" t="s">
        <v>32</v>
      </c>
      <c r="D574" s="496" t="s">
        <v>25</v>
      </c>
      <c r="E574" s="473" t="s">
        <v>434</v>
      </c>
      <c r="F574" s="505"/>
      <c r="G574" s="392">
        <v>0</v>
      </c>
      <c r="H574" s="392"/>
      <c r="I574" s="392"/>
      <c r="J574" s="392">
        <f aca="true" t="shared" si="63" ref="J574:K576">J575</f>
        <v>657000</v>
      </c>
      <c r="K574" s="392">
        <f t="shared" si="63"/>
        <v>0</v>
      </c>
    </row>
    <row r="575" spans="1:11" ht="16.5" hidden="1">
      <c r="A575" s="41" t="s">
        <v>118</v>
      </c>
      <c r="B575" s="514" t="s">
        <v>781</v>
      </c>
      <c r="C575" s="500" t="s">
        <v>32</v>
      </c>
      <c r="D575" s="501" t="s">
        <v>25</v>
      </c>
      <c r="E575" s="505" t="s">
        <v>449</v>
      </c>
      <c r="F575" s="505"/>
      <c r="G575" s="392">
        <v>0</v>
      </c>
      <c r="H575" s="392"/>
      <c r="I575" s="392"/>
      <c r="J575" s="392">
        <f t="shared" si="63"/>
        <v>657000</v>
      </c>
      <c r="K575" s="392">
        <f t="shared" si="63"/>
        <v>0</v>
      </c>
    </row>
    <row r="576" spans="1:11" ht="16.5" hidden="1">
      <c r="A576" s="41" t="s">
        <v>665</v>
      </c>
      <c r="B576" s="514" t="s">
        <v>781</v>
      </c>
      <c r="C576" s="500" t="s">
        <v>32</v>
      </c>
      <c r="D576" s="501" t="s">
        <v>25</v>
      </c>
      <c r="E576" s="505" t="s">
        <v>885</v>
      </c>
      <c r="F576" s="505"/>
      <c r="G576" s="392">
        <v>0</v>
      </c>
      <c r="H576" s="392"/>
      <c r="I576" s="392"/>
      <c r="J576" s="392">
        <f t="shared" si="63"/>
        <v>657000</v>
      </c>
      <c r="K576" s="392">
        <f t="shared" si="63"/>
        <v>0</v>
      </c>
    </row>
    <row r="577" spans="1:11" ht="16.5" hidden="1">
      <c r="A577" s="41" t="s">
        <v>321</v>
      </c>
      <c r="B577" s="514" t="s">
        <v>781</v>
      </c>
      <c r="C577" s="500" t="s">
        <v>32</v>
      </c>
      <c r="D577" s="501" t="s">
        <v>25</v>
      </c>
      <c r="E577" s="505" t="s">
        <v>885</v>
      </c>
      <c r="F577" s="505">
        <v>310</v>
      </c>
      <c r="G577" s="392">
        <v>0</v>
      </c>
      <c r="H577" s="392"/>
      <c r="I577" s="392"/>
      <c r="J577" s="392">
        <v>657000</v>
      </c>
      <c r="K577" s="392"/>
    </row>
    <row r="578" spans="1:11" ht="16.5">
      <c r="A578" s="45" t="s">
        <v>168</v>
      </c>
      <c r="B578" s="494" t="s">
        <v>781</v>
      </c>
      <c r="C578" s="496" t="s">
        <v>32</v>
      </c>
      <c r="D578" s="496" t="s">
        <v>34</v>
      </c>
      <c r="E578" s="473"/>
      <c r="F578" s="473"/>
      <c r="G578" s="149">
        <f>G579</f>
        <v>22000</v>
      </c>
      <c r="H578" s="149" t="e">
        <f>H579</f>
        <v>#REF!</v>
      </c>
      <c r="I578" s="149" t="e">
        <f>I579</f>
        <v>#REF!</v>
      </c>
      <c r="J578" s="149"/>
      <c r="K578" s="149">
        <f>K579+K587</f>
        <v>22000</v>
      </c>
    </row>
    <row r="579" spans="1:11" s="128" customFormat="1" ht="39" customHeight="1">
      <c r="A579" s="108" t="s">
        <v>948</v>
      </c>
      <c r="B579" s="494" t="s">
        <v>781</v>
      </c>
      <c r="C579" s="496" t="s">
        <v>32</v>
      </c>
      <c r="D579" s="496" t="s">
        <v>34</v>
      </c>
      <c r="E579" s="512" t="s">
        <v>815</v>
      </c>
      <c r="F579" s="506"/>
      <c r="G579" s="149">
        <f>G580</f>
        <v>22000</v>
      </c>
      <c r="H579" s="149" t="e">
        <f>#REF!</f>
        <v>#REF!</v>
      </c>
      <c r="I579" s="149" t="e">
        <f>#REF!</f>
        <v>#REF!</v>
      </c>
      <c r="J579" s="149"/>
      <c r="K579" s="149">
        <f>K580</f>
        <v>22000</v>
      </c>
    </row>
    <row r="580" spans="1:11" s="128" customFormat="1" ht="33">
      <c r="A580" s="102" t="s">
        <v>663</v>
      </c>
      <c r="B580" s="514" t="s">
        <v>781</v>
      </c>
      <c r="C580" s="501" t="s">
        <v>32</v>
      </c>
      <c r="D580" s="501" t="s">
        <v>34</v>
      </c>
      <c r="E580" s="501" t="s">
        <v>837</v>
      </c>
      <c r="F580" s="506"/>
      <c r="G580" s="228">
        <f>G581+G583+G585</f>
        <v>22000</v>
      </c>
      <c r="H580" s="228">
        <f>H581</f>
        <v>95000</v>
      </c>
      <c r="I580" s="228">
        <f>I581</f>
        <v>95000</v>
      </c>
      <c r="J580" s="228"/>
      <c r="K580" s="228">
        <f>K581+K583+K585</f>
        <v>22000</v>
      </c>
    </row>
    <row r="581" spans="1:11" s="128" customFormat="1" ht="65.25" customHeight="1">
      <c r="A581" s="102" t="s">
        <v>895</v>
      </c>
      <c r="B581" s="514" t="s">
        <v>781</v>
      </c>
      <c r="C581" s="501" t="s">
        <v>32</v>
      </c>
      <c r="D581" s="501" t="s">
        <v>34</v>
      </c>
      <c r="E581" s="624" t="s">
        <v>868</v>
      </c>
      <c r="F581" s="506"/>
      <c r="G581" s="228">
        <f>G582</f>
        <v>22000</v>
      </c>
      <c r="H581" s="228">
        <f>H582</f>
        <v>95000</v>
      </c>
      <c r="I581" s="228">
        <f>I582</f>
        <v>95000</v>
      </c>
      <c r="J581" s="228"/>
      <c r="K581" s="228">
        <f>K582</f>
        <v>22000</v>
      </c>
    </row>
    <row r="582" spans="1:11" s="128" customFormat="1" ht="38.25" customHeight="1">
      <c r="A582" s="102" t="s">
        <v>935</v>
      </c>
      <c r="B582" s="514" t="s">
        <v>781</v>
      </c>
      <c r="C582" s="501" t="s">
        <v>32</v>
      </c>
      <c r="D582" s="501" t="s">
        <v>34</v>
      </c>
      <c r="E582" s="624" t="s">
        <v>868</v>
      </c>
      <c r="F582" s="506">
        <v>110</v>
      </c>
      <c r="G582" s="228">
        <v>22000</v>
      </c>
      <c r="H582" s="618">
        <v>95000</v>
      </c>
      <c r="I582" s="618">
        <v>95000</v>
      </c>
      <c r="J582" s="228"/>
      <c r="K582" s="228">
        <v>22000</v>
      </c>
    </row>
    <row r="583" spans="1:11" s="128" customFormat="1" ht="0" customHeight="1" hidden="1">
      <c r="A583" s="102" t="s">
        <v>887</v>
      </c>
      <c r="B583" s="499"/>
      <c r="C583" s="501"/>
      <c r="D583" s="501"/>
      <c r="E583" s="624"/>
      <c r="F583" s="506"/>
      <c r="G583" s="228"/>
      <c r="H583" s="618"/>
      <c r="I583" s="618"/>
      <c r="J583" s="228"/>
      <c r="K583" s="228"/>
    </row>
    <row r="584" spans="1:11" s="128" customFormat="1" ht="30.75" customHeight="1" hidden="1">
      <c r="A584" s="632" t="s">
        <v>886</v>
      </c>
      <c r="B584" s="499" t="s">
        <v>781</v>
      </c>
      <c r="C584" s="501" t="s">
        <v>32</v>
      </c>
      <c r="D584" s="501" t="s">
        <v>34</v>
      </c>
      <c r="E584" s="501" t="s">
        <v>835</v>
      </c>
      <c r="F584" s="506">
        <v>320</v>
      </c>
      <c r="G584" s="228"/>
      <c r="H584" s="228"/>
      <c r="I584" s="228"/>
      <c r="J584" s="228"/>
      <c r="K584" s="228">
        <v>0</v>
      </c>
    </row>
    <row r="585" spans="1:11" s="128" customFormat="1" ht="33" hidden="1">
      <c r="A585" s="456" t="s">
        <v>325</v>
      </c>
      <c r="B585" s="514" t="s">
        <v>781</v>
      </c>
      <c r="C585" s="501" t="s">
        <v>32</v>
      </c>
      <c r="D585" s="501" t="s">
        <v>34</v>
      </c>
      <c r="E585" s="501" t="s">
        <v>835</v>
      </c>
      <c r="F585" s="506"/>
      <c r="G585" s="228">
        <f>G586</f>
        <v>0</v>
      </c>
      <c r="H585" s="228"/>
      <c r="I585" s="228"/>
      <c r="J585" s="228"/>
      <c r="K585" s="228">
        <f>K586</f>
        <v>0</v>
      </c>
    </row>
    <row r="586" spans="1:11" s="128" customFormat="1" ht="16.5" hidden="1">
      <c r="A586" s="456" t="s">
        <v>321</v>
      </c>
      <c r="B586" s="514" t="s">
        <v>781</v>
      </c>
      <c r="C586" s="501" t="s">
        <v>32</v>
      </c>
      <c r="D586" s="501" t="s">
        <v>34</v>
      </c>
      <c r="E586" s="501" t="s">
        <v>835</v>
      </c>
      <c r="F586" s="506">
        <v>310</v>
      </c>
      <c r="G586" s="228"/>
      <c r="H586" s="228"/>
      <c r="I586" s="228"/>
      <c r="J586" s="228"/>
      <c r="K586" s="228">
        <v>0</v>
      </c>
    </row>
    <row r="587" spans="1:11" s="128" customFormat="1" ht="66.75" hidden="1">
      <c r="A587" s="654" t="s">
        <v>869</v>
      </c>
      <c r="B587" s="497" t="s">
        <v>781</v>
      </c>
      <c r="C587" s="496" t="s">
        <v>32</v>
      </c>
      <c r="D587" s="496" t="s">
        <v>34</v>
      </c>
      <c r="E587" s="496" t="s">
        <v>434</v>
      </c>
      <c r="F587" s="506"/>
      <c r="G587" s="228">
        <v>0</v>
      </c>
      <c r="H587" s="228"/>
      <c r="I587" s="228"/>
      <c r="J587" s="228"/>
      <c r="K587" s="228">
        <f>K588</f>
        <v>0</v>
      </c>
    </row>
    <row r="588" spans="1:11" s="128" customFormat="1" ht="16.5" hidden="1">
      <c r="A588" s="456" t="s">
        <v>118</v>
      </c>
      <c r="B588" s="499" t="s">
        <v>781</v>
      </c>
      <c r="C588" s="501" t="s">
        <v>32</v>
      </c>
      <c r="D588" s="501" t="s">
        <v>34</v>
      </c>
      <c r="E588" s="501" t="s">
        <v>449</v>
      </c>
      <c r="F588" s="506"/>
      <c r="G588" s="228">
        <v>0</v>
      </c>
      <c r="H588" s="228"/>
      <c r="I588" s="228"/>
      <c r="J588" s="228"/>
      <c r="K588" s="228">
        <f>K589</f>
        <v>0</v>
      </c>
    </row>
    <row r="589" spans="1:11" s="128" customFormat="1" ht="66.75" hidden="1">
      <c r="A589" s="456" t="s">
        <v>895</v>
      </c>
      <c r="B589" s="499" t="s">
        <v>781</v>
      </c>
      <c r="C589" s="501" t="s">
        <v>32</v>
      </c>
      <c r="D589" s="501" t="s">
        <v>34</v>
      </c>
      <c r="E589" s="501" t="s">
        <v>889</v>
      </c>
      <c r="F589" s="506"/>
      <c r="G589" s="228">
        <v>0</v>
      </c>
      <c r="H589" s="228">
        <f>H590</f>
        <v>95000</v>
      </c>
      <c r="I589" s="228">
        <f>I590</f>
        <v>95000</v>
      </c>
      <c r="J589" s="228">
        <f>J590</f>
        <v>0</v>
      </c>
      <c r="K589" s="228">
        <f>K590</f>
        <v>0</v>
      </c>
    </row>
    <row r="590" spans="1:11" s="128" customFormat="1" ht="3.75" customHeight="1" hidden="1">
      <c r="A590" s="456" t="s">
        <v>321</v>
      </c>
      <c r="B590" s="499" t="s">
        <v>781</v>
      </c>
      <c r="C590" s="501" t="s">
        <v>32</v>
      </c>
      <c r="D590" s="501" t="s">
        <v>34</v>
      </c>
      <c r="E590" s="501" t="s">
        <v>889</v>
      </c>
      <c r="F590" s="506">
        <v>310</v>
      </c>
      <c r="G590" s="228">
        <v>0</v>
      </c>
      <c r="H590" s="228">
        <v>95000</v>
      </c>
      <c r="I590" s="228">
        <v>95000</v>
      </c>
      <c r="J590" s="228"/>
      <c r="K590" s="228"/>
    </row>
    <row r="591" spans="1:11" ht="16.5">
      <c r="A591" s="107" t="s">
        <v>45</v>
      </c>
      <c r="B591" s="497" t="s">
        <v>781</v>
      </c>
      <c r="C591" s="496" t="s">
        <v>33</v>
      </c>
      <c r="D591" s="496"/>
      <c r="E591" s="496"/>
      <c r="F591" s="473"/>
      <c r="G591" s="149">
        <f>G592</f>
        <v>200000</v>
      </c>
      <c r="H591" s="149">
        <f>H592</f>
        <v>130000</v>
      </c>
      <c r="I591" s="149">
        <f>I592</f>
        <v>130000</v>
      </c>
      <c r="J591" s="149"/>
      <c r="K591" s="149">
        <f>K592</f>
        <v>200000</v>
      </c>
    </row>
    <row r="592" spans="1:11" ht="16.5">
      <c r="A592" s="108" t="s">
        <v>180</v>
      </c>
      <c r="B592" s="564" t="s">
        <v>781</v>
      </c>
      <c r="C592" s="496" t="s">
        <v>33</v>
      </c>
      <c r="D592" s="495" t="s">
        <v>25</v>
      </c>
      <c r="E592" s="496"/>
      <c r="F592" s="473"/>
      <c r="G592" s="73">
        <f>G593+G600</f>
        <v>200000</v>
      </c>
      <c r="H592" s="73">
        <f>H593+H600</f>
        <v>130000</v>
      </c>
      <c r="I592" s="73">
        <f>I593+I600</f>
        <v>130000</v>
      </c>
      <c r="J592" s="73"/>
      <c r="K592" s="73">
        <f>K593+K770</f>
        <v>200000</v>
      </c>
    </row>
    <row r="593" spans="1:11" s="284" customFormat="1" ht="39" customHeight="1">
      <c r="A593" s="108" t="s">
        <v>949</v>
      </c>
      <c r="B593" s="564" t="s">
        <v>781</v>
      </c>
      <c r="C593" s="496" t="s">
        <v>33</v>
      </c>
      <c r="D593" s="495" t="s">
        <v>25</v>
      </c>
      <c r="E593" s="498" t="s">
        <v>813</v>
      </c>
      <c r="F593" s="513"/>
      <c r="G593" s="149">
        <f>G594+G597</f>
        <v>200000</v>
      </c>
      <c r="H593" s="149">
        <f>H594+H597</f>
        <v>130000</v>
      </c>
      <c r="I593" s="149">
        <f>I594+I597</f>
        <v>130000</v>
      </c>
      <c r="J593" s="149"/>
      <c r="K593" s="149">
        <f>K594+K597</f>
        <v>200000</v>
      </c>
    </row>
    <row r="594" spans="1:11" s="128" customFormat="1" ht="33" customHeight="1">
      <c r="A594" s="105" t="s">
        <v>641</v>
      </c>
      <c r="B594" s="565" t="s">
        <v>781</v>
      </c>
      <c r="C594" s="501" t="s">
        <v>33</v>
      </c>
      <c r="D594" s="500" t="s">
        <v>25</v>
      </c>
      <c r="E594" s="501" t="s">
        <v>814</v>
      </c>
      <c r="F594" s="506"/>
      <c r="G594" s="228">
        <f aca="true" t="shared" si="64" ref="G594:I595">G595</f>
        <v>200000</v>
      </c>
      <c r="H594" s="228">
        <f t="shared" si="64"/>
        <v>80000</v>
      </c>
      <c r="I594" s="228">
        <f t="shared" si="64"/>
        <v>80000</v>
      </c>
      <c r="J594" s="228"/>
      <c r="K594" s="228">
        <f>K595</f>
        <v>200000</v>
      </c>
    </row>
    <row r="595" spans="1:11" s="128" customFormat="1" ht="21" customHeight="1">
      <c r="A595" s="105" t="s">
        <v>353</v>
      </c>
      <c r="B595" s="565" t="s">
        <v>781</v>
      </c>
      <c r="C595" s="501" t="s">
        <v>33</v>
      </c>
      <c r="D595" s="500" t="s">
        <v>25</v>
      </c>
      <c r="E595" s="501" t="s">
        <v>836</v>
      </c>
      <c r="F595" s="506"/>
      <c r="G595" s="228">
        <f t="shared" si="64"/>
        <v>200000</v>
      </c>
      <c r="H595" s="228">
        <f t="shared" si="64"/>
        <v>80000</v>
      </c>
      <c r="I595" s="228">
        <f t="shared" si="64"/>
        <v>80000</v>
      </c>
      <c r="J595" s="228"/>
      <c r="K595" s="228">
        <f>K596</f>
        <v>200000</v>
      </c>
    </row>
    <row r="596" spans="1:11" s="128" customFormat="1" ht="39.75" customHeight="1" thickBot="1">
      <c r="A596" s="105" t="s">
        <v>300</v>
      </c>
      <c r="B596" s="565" t="s">
        <v>781</v>
      </c>
      <c r="C596" s="501" t="s">
        <v>33</v>
      </c>
      <c r="D596" s="500" t="s">
        <v>25</v>
      </c>
      <c r="E596" s="501" t="s">
        <v>836</v>
      </c>
      <c r="F596" s="506">
        <v>240</v>
      </c>
      <c r="G596" s="228">
        <v>200000</v>
      </c>
      <c r="H596" s="228">
        <v>80000</v>
      </c>
      <c r="I596" s="228">
        <v>80000</v>
      </c>
      <c r="J596" s="228"/>
      <c r="K596" s="228">
        <v>200000</v>
      </c>
    </row>
    <row r="597" spans="1:11" s="128" customFormat="1" ht="18.75" customHeight="1" hidden="1">
      <c r="A597" s="105" t="s">
        <v>644</v>
      </c>
      <c r="B597" s="565" t="s">
        <v>781</v>
      </c>
      <c r="C597" s="501" t="s">
        <v>33</v>
      </c>
      <c r="D597" s="500" t="s">
        <v>25</v>
      </c>
      <c r="E597" s="501" t="s">
        <v>700</v>
      </c>
      <c r="F597" s="506"/>
      <c r="G597" s="228">
        <f aca="true" t="shared" si="65" ref="G597:K598">G598</f>
        <v>0</v>
      </c>
      <c r="H597" s="228">
        <f t="shared" si="65"/>
        <v>50000</v>
      </c>
      <c r="I597" s="228">
        <f t="shared" si="65"/>
        <v>50000</v>
      </c>
      <c r="J597" s="228">
        <f t="shared" si="65"/>
        <v>0</v>
      </c>
      <c r="K597" s="228">
        <f t="shared" si="65"/>
        <v>0</v>
      </c>
    </row>
    <row r="598" spans="1:11" s="128" customFormat="1" ht="19.5" customHeight="1" hidden="1">
      <c r="A598" s="105" t="s">
        <v>353</v>
      </c>
      <c r="B598" s="565" t="s">
        <v>781</v>
      </c>
      <c r="C598" s="501" t="s">
        <v>33</v>
      </c>
      <c r="D598" s="500" t="s">
        <v>25</v>
      </c>
      <c r="E598" s="501" t="s">
        <v>701</v>
      </c>
      <c r="F598" s="506"/>
      <c r="G598" s="228">
        <f t="shared" si="65"/>
        <v>0</v>
      </c>
      <c r="H598" s="228">
        <f t="shared" si="65"/>
        <v>50000</v>
      </c>
      <c r="I598" s="228">
        <f t="shared" si="65"/>
        <v>50000</v>
      </c>
      <c r="J598" s="228">
        <f t="shared" si="65"/>
        <v>0</v>
      </c>
      <c r="K598" s="228">
        <f t="shared" si="65"/>
        <v>0</v>
      </c>
    </row>
    <row r="599" spans="1:11" s="128" customFormat="1" ht="15" customHeight="1" hidden="1">
      <c r="A599" s="105" t="s">
        <v>335</v>
      </c>
      <c r="B599" s="565" t="s">
        <v>781</v>
      </c>
      <c r="C599" s="501" t="s">
        <v>33</v>
      </c>
      <c r="D599" s="500" t="s">
        <v>25</v>
      </c>
      <c r="E599" s="501" t="s">
        <v>701</v>
      </c>
      <c r="F599" s="506">
        <v>240</v>
      </c>
      <c r="G599" s="228"/>
      <c r="H599" s="228">
        <v>50000</v>
      </c>
      <c r="I599" s="228">
        <v>50000</v>
      </c>
      <c r="J599" s="228"/>
      <c r="K599" s="228"/>
    </row>
    <row r="600" spans="1:11" s="128" customFormat="1" ht="66.75" hidden="1">
      <c r="A600" s="108" t="s">
        <v>312</v>
      </c>
      <c r="B600" s="564" t="s">
        <v>781</v>
      </c>
      <c r="C600" s="496" t="s">
        <v>33</v>
      </c>
      <c r="D600" s="495" t="s">
        <v>25</v>
      </c>
      <c r="E600" s="512" t="s">
        <v>445</v>
      </c>
      <c r="F600" s="506"/>
      <c r="G600" s="149">
        <f aca="true" t="shared" si="66" ref="G600:K603">G601</f>
        <v>0</v>
      </c>
      <c r="H600" s="149">
        <f t="shared" si="66"/>
        <v>0</v>
      </c>
      <c r="I600" s="149">
        <f t="shared" si="66"/>
        <v>0</v>
      </c>
      <c r="J600" s="149">
        <f t="shared" si="66"/>
        <v>0</v>
      </c>
      <c r="K600" s="149">
        <f t="shared" si="66"/>
        <v>0</v>
      </c>
    </row>
    <row r="601" spans="1:11" s="284" customFormat="1" ht="33" hidden="1">
      <c r="A601" s="314" t="s">
        <v>313</v>
      </c>
      <c r="B601" s="564" t="s">
        <v>781</v>
      </c>
      <c r="C601" s="496" t="s">
        <v>33</v>
      </c>
      <c r="D601" s="495" t="s">
        <v>25</v>
      </c>
      <c r="E601" s="496" t="s">
        <v>451</v>
      </c>
      <c r="F601" s="513"/>
      <c r="G601" s="149">
        <f t="shared" si="66"/>
        <v>0</v>
      </c>
      <c r="H601" s="149">
        <f t="shared" si="66"/>
        <v>0</v>
      </c>
      <c r="I601" s="149">
        <f t="shared" si="66"/>
        <v>0</v>
      </c>
      <c r="J601" s="149">
        <f t="shared" si="66"/>
        <v>0</v>
      </c>
      <c r="K601" s="149">
        <f t="shared" si="66"/>
        <v>0</v>
      </c>
    </row>
    <row r="602" spans="1:11" s="128" customFormat="1" ht="16.5" hidden="1">
      <c r="A602" s="315" t="s">
        <v>679</v>
      </c>
      <c r="B602" s="565" t="s">
        <v>781</v>
      </c>
      <c r="C602" s="501" t="s">
        <v>33</v>
      </c>
      <c r="D602" s="500" t="s">
        <v>25</v>
      </c>
      <c r="E602" s="501" t="s">
        <v>452</v>
      </c>
      <c r="F602" s="506"/>
      <c r="G602" s="228">
        <f t="shared" si="66"/>
        <v>0</v>
      </c>
      <c r="H602" s="228">
        <f t="shared" si="66"/>
        <v>0</v>
      </c>
      <c r="I602" s="228">
        <f t="shared" si="66"/>
        <v>0</v>
      </c>
      <c r="J602" s="228">
        <f t="shared" si="66"/>
        <v>0</v>
      </c>
      <c r="K602" s="228">
        <f t="shared" si="66"/>
        <v>0</v>
      </c>
    </row>
    <row r="603" spans="1:11" s="128" customFormat="1" ht="33" hidden="1">
      <c r="A603" s="315" t="s">
        <v>680</v>
      </c>
      <c r="B603" s="565" t="s">
        <v>781</v>
      </c>
      <c r="C603" s="501" t="s">
        <v>33</v>
      </c>
      <c r="D603" s="500" t="s">
        <v>25</v>
      </c>
      <c r="E603" s="501" t="s">
        <v>681</v>
      </c>
      <c r="F603" s="506"/>
      <c r="G603" s="228">
        <f t="shared" si="66"/>
        <v>0</v>
      </c>
      <c r="H603" s="228">
        <f t="shared" si="66"/>
        <v>0</v>
      </c>
      <c r="I603" s="228">
        <f t="shared" si="66"/>
        <v>0</v>
      </c>
      <c r="J603" s="228">
        <f t="shared" si="66"/>
        <v>0</v>
      </c>
      <c r="K603" s="228">
        <f t="shared" si="66"/>
        <v>0</v>
      </c>
    </row>
    <row r="604" spans="1:11" s="128" customFormat="1" ht="33" hidden="1">
      <c r="A604" s="105" t="s">
        <v>300</v>
      </c>
      <c r="B604" s="565" t="s">
        <v>781</v>
      </c>
      <c r="C604" s="501" t="s">
        <v>33</v>
      </c>
      <c r="D604" s="500" t="s">
        <v>25</v>
      </c>
      <c r="E604" s="501" t="s">
        <v>681</v>
      </c>
      <c r="F604" s="506">
        <v>240</v>
      </c>
      <c r="G604" s="228"/>
      <c r="H604" s="228"/>
      <c r="I604" s="228"/>
      <c r="J604" s="228"/>
      <c r="K604" s="228"/>
    </row>
    <row r="605" spans="1:11" ht="33" hidden="1">
      <c r="A605" s="49" t="s">
        <v>376</v>
      </c>
      <c r="B605" s="566" t="s">
        <v>781</v>
      </c>
      <c r="C605" s="501" t="s">
        <v>33</v>
      </c>
      <c r="D605" s="500" t="s">
        <v>25</v>
      </c>
      <c r="E605" s="505" t="s">
        <v>320</v>
      </c>
      <c r="F605" s="505"/>
      <c r="G605" s="68">
        <f aca="true" t="shared" si="67" ref="G605:K606">G606</f>
        <v>0</v>
      </c>
      <c r="H605" s="68">
        <f t="shared" si="67"/>
        <v>0</v>
      </c>
      <c r="I605" s="68">
        <f t="shared" si="67"/>
        <v>0</v>
      </c>
      <c r="J605" s="68">
        <f t="shared" si="67"/>
        <v>0</v>
      </c>
      <c r="K605" s="68">
        <f t="shared" si="67"/>
        <v>0</v>
      </c>
    </row>
    <row r="606" spans="1:11" ht="33" hidden="1">
      <c r="A606" s="67" t="s">
        <v>377</v>
      </c>
      <c r="B606" s="566" t="s">
        <v>781</v>
      </c>
      <c r="C606" s="501" t="s">
        <v>33</v>
      </c>
      <c r="D606" s="500" t="s">
        <v>25</v>
      </c>
      <c r="E606" s="505" t="s">
        <v>378</v>
      </c>
      <c r="F606" s="505"/>
      <c r="G606" s="63">
        <f t="shared" si="67"/>
        <v>0</v>
      </c>
      <c r="H606" s="63">
        <f t="shared" si="67"/>
        <v>0</v>
      </c>
      <c r="I606" s="63">
        <f t="shared" si="67"/>
        <v>0</v>
      </c>
      <c r="J606" s="63">
        <f t="shared" si="67"/>
        <v>0</v>
      </c>
      <c r="K606" s="63">
        <f t="shared" si="67"/>
        <v>0</v>
      </c>
    </row>
    <row r="607" spans="1:11" ht="33" hidden="1">
      <c r="A607" s="219" t="s">
        <v>300</v>
      </c>
      <c r="B607" s="566" t="s">
        <v>781</v>
      </c>
      <c r="C607" s="501" t="s">
        <v>33</v>
      </c>
      <c r="D607" s="500" t="s">
        <v>25</v>
      </c>
      <c r="E607" s="505" t="s">
        <v>378</v>
      </c>
      <c r="F607" s="505" t="s">
        <v>301</v>
      </c>
      <c r="G607" s="68">
        <f>9000-9000</f>
        <v>0</v>
      </c>
      <c r="H607" s="68">
        <f>9000-9000</f>
        <v>0</v>
      </c>
      <c r="I607" s="68">
        <f>9000-9000</f>
        <v>0</v>
      </c>
      <c r="J607" s="68">
        <f>9000-9000</f>
        <v>0</v>
      </c>
      <c r="K607" s="68">
        <f>9000-9000</f>
        <v>0</v>
      </c>
    </row>
    <row r="608" spans="1:11" ht="0.75" customHeight="1" hidden="1">
      <c r="A608" s="113" t="s">
        <v>407</v>
      </c>
      <c r="B608" s="567" t="s">
        <v>781</v>
      </c>
      <c r="C608" s="568"/>
      <c r="D608" s="545"/>
      <c r="E608" s="545"/>
      <c r="F608" s="545"/>
      <c r="G608" s="89">
        <f>G609+G621+G628+G646+G656</f>
        <v>0</v>
      </c>
      <c r="H608" s="89">
        <f>H609+H621+H628+H646+H656</f>
        <v>11250000</v>
      </c>
      <c r="I608" s="89">
        <f>I609+I621+I628+I646+I656</f>
        <v>10494000</v>
      </c>
      <c r="J608" s="89">
        <f>J609+J621+J628+J646+J656</f>
        <v>0</v>
      </c>
      <c r="K608" s="89">
        <f>K609+K621+K628+K646+K656</f>
        <v>0</v>
      </c>
    </row>
    <row r="609" spans="1:11" s="9" customFormat="1" ht="16.5" hidden="1">
      <c r="A609" s="60" t="s">
        <v>117</v>
      </c>
      <c r="B609" s="546" t="s">
        <v>781</v>
      </c>
      <c r="C609" s="493" t="s">
        <v>25</v>
      </c>
      <c r="D609" s="569"/>
      <c r="E609" s="569"/>
      <c r="F609" s="569"/>
      <c r="G609" s="120">
        <f>G610</f>
        <v>0</v>
      </c>
      <c r="H609" s="120">
        <f>H610</f>
        <v>5690200</v>
      </c>
      <c r="I609" s="120">
        <f>I610</f>
        <v>5690200</v>
      </c>
      <c r="J609" s="120">
        <f>J610</f>
        <v>0</v>
      </c>
      <c r="K609" s="120">
        <f>K610</f>
        <v>0</v>
      </c>
    </row>
    <row r="610" spans="1:11" ht="16.5" hidden="1">
      <c r="A610" s="45" t="s">
        <v>118</v>
      </c>
      <c r="B610" s="546" t="s">
        <v>781</v>
      </c>
      <c r="C610" s="495" t="s">
        <v>25</v>
      </c>
      <c r="D610" s="495" t="s">
        <v>35</v>
      </c>
      <c r="E610" s="496"/>
      <c r="F610" s="496"/>
      <c r="G610" s="73">
        <f>G611+G618</f>
        <v>0</v>
      </c>
      <c r="H610" s="73">
        <f>H611+H618</f>
        <v>5690200</v>
      </c>
      <c r="I610" s="73">
        <f>I611+I618</f>
        <v>5690200</v>
      </c>
      <c r="J610" s="73">
        <f>J611+J618</f>
        <v>0</v>
      </c>
      <c r="K610" s="73">
        <f>K611+K618</f>
        <v>0</v>
      </c>
    </row>
    <row r="611" spans="1:11" s="128" customFormat="1" ht="51" customHeight="1" hidden="1">
      <c r="A611" s="108" t="s">
        <v>364</v>
      </c>
      <c r="B611" s="494" t="s">
        <v>781</v>
      </c>
      <c r="C611" s="495" t="s">
        <v>25</v>
      </c>
      <c r="D611" s="495" t="s">
        <v>35</v>
      </c>
      <c r="E611" s="498" t="s">
        <v>457</v>
      </c>
      <c r="F611" s="506"/>
      <c r="G611" s="149">
        <f aca="true" t="shared" si="68" ref="G611:K613">G612</f>
        <v>0</v>
      </c>
      <c r="H611" s="149">
        <f t="shared" si="68"/>
        <v>5417500</v>
      </c>
      <c r="I611" s="149">
        <f t="shared" si="68"/>
        <v>5417500</v>
      </c>
      <c r="J611" s="149">
        <f t="shared" si="68"/>
        <v>0</v>
      </c>
      <c r="K611" s="149">
        <f t="shared" si="68"/>
        <v>0</v>
      </c>
    </row>
    <row r="612" spans="1:11" s="284" customFormat="1" ht="18" customHeight="1" hidden="1">
      <c r="A612" s="329" t="s">
        <v>551</v>
      </c>
      <c r="B612" s="494" t="s">
        <v>781</v>
      </c>
      <c r="C612" s="495" t="s">
        <v>25</v>
      </c>
      <c r="D612" s="495" t="s">
        <v>35</v>
      </c>
      <c r="E612" s="496" t="s">
        <v>552</v>
      </c>
      <c r="F612" s="513"/>
      <c r="G612" s="149">
        <f t="shared" si="68"/>
        <v>0</v>
      </c>
      <c r="H612" s="149">
        <f t="shared" si="68"/>
        <v>5417500</v>
      </c>
      <c r="I612" s="149">
        <f t="shared" si="68"/>
        <v>5417500</v>
      </c>
      <c r="J612" s="149">
        <f t="shared" si="68"/>
        <v>0</v>
      </c>
      <c r="K612" s="149">
        <f t="shared" si="68"/>
        <v>0</v>
      </c>
    </row>
    <row r="613" spans="1:11" s="128" customFormat="1" ht="18" customHeight="1" hidden="1">
      <c r="A613" s="317" t="s">
        <v>374</v>
      </c>
      <c r="B613" s="548" t="s">
        <v>781</v>
      </c>
      <c r="C613" s="500" t="s">
        <v>25</v>
      </c>
      <c r="D613" s="500" t="s">
        <v>35</v>
      </c>
      <c r="E613" s="501" t="s">
        <v>553</v>
      </c>
      <c r="F613" s="506"/>
      <c r="G613" s="228">
        <f t="shared" si="68"/>
        <v>0</v>
      </c>
      <c r="H613" s="228">
        <f t="shared" si="68"/>
        <v>5417500</v>
      </c>
      <c r="I613" s="228">
        <f t="shared" si="68"/>
        <v>5417500</v>
      </c>
      <c r="J613" s="228">
        <f t="shared" si="68"/>
        <v>0</v>
      </c>
      <c r="K613" s="228">
        <f t="shared" si="68"/>
        <v>0</v>
      </c>
    </row>
    <row r="614" spans="1:11" s="128" customFormat="1" ht="18" customHeight="1" hidden="1">
      <c r="A614" s="317" t="s">
        <v>299</v>
      </c>
      <c r="B614" s="548" t="s">
        <v>781</v>
      </c>
      <c r="C614" s="500" t="s">
        <v>25</v>
      </c>
      <c r="D614" s="500" t="s">
        <v>35</v>
      </c>
      <c r="E614" s="501" t="s">
        <v>554</v>
      </c>
      <c r="F614" s="506"/>
      <c r="G614" s="228">
        <f>G615+G616+G617</f>
        <v>0</v>
      </c>
      <c r="H614" s="228">
        <f>H615+H616+H617</f>
        <v>5417500</v>
      </c>
      <c r="I614" s="228">
        <f>I615+I616+I617</f>
        <v>5417500</v>
      </c>
      <c r="J614" s="228">
        <f>J615+J616+J617</f>
        <v>0</v>
      </c>
      <c r="K614" s="228">
        <f>K615+K616+K617</f>
        <v>0</v>
      </c>
    </row>
    <row r="615" spans="1:11" s="128" customFormat="1" ht="33" hidden="1">
      <c r="A615" s="105" t="s">
        <v>297</v>
      </c>
      <c r="B615" s="548" t="s">
        <v>781</v>
      </c>
      <c r="C615" s="500" t="s">
        <v>25</v>
      </c>
      <c r="D615" s="500" t="s">
        <v>35</v>
      </c>
      <c r="E615" s="501" t="s">
        <v>554</v>
      </c>
      <c r="F615" s="506">
        <v>120</v>
      </c>
      <c r="G615" s="228"/>
      <c r="H615" s="228">
        <f>3078000+929600+19500+275600</f>
        <v>4302700</v>
      </c>
      <c r="I615" s="228">
        <f>3078000+929600+19500+275600</f>
        <v>4302700</v>
      </c>
      <c r="J615" s="228"/>
      <c r="K615" s="228"/>
    </row>
    <row r="616" spans="1:11" s="128" customFormat="1" ht="33" hidden="1">
      <c r="A616" s="105" t="s">
        <v>300</v>
      </c>
      <c r="B616" s="548" t="s">
        <v>781</v>
      </c>
      <c r="C616" s="500" t="s">
        <v>25</v>
      </c>
      <c r="D616" s="500" t="s">
        <v>35</v>
      </c>
      <c r="E616" s="501" t="s">
        <v>554</v>
      </c>
      <c r="F616" s="506">
        <v>240</v>
      </c>
      <c r="G616" s="228"/>
      <c r="H616" s="228">
        <v>1094800</v>
      </c>
      <c r="I616" s="228">
        <v>1094800</v>
      </c>
      <c r="J616" s="228"/>
      <c r="K616" s="228"/>
    </row>
    <row r="617" spans="1:11" s="128" customFormat="1" ht="16.5" hidden="1">
      <c r="A617" s="105" t="s">
        <v>302</v>
      </c>
      <c r="B617" s="548" t="s">
        <v>781</v>
      </c>
      <c r="C617" s="500" t="s">
        <v>25</v>
      </c>
      <c r="D617" s="500" t="s">
        <v>35</v>
      </c>
      <c r="E617" s="501" t="s">
        <v>554</v>
      </c>
      <c r="F617" s="506">
        <v>850</v>
      </c>
      <c r="G617" s="228"/>
      <c r="H617" s="228">
        <v>20000</v>
      </c>
      <c r="I617" s="228">
        <v>20000</v>
      </c>
      <c r="J617" s="228"/>
      <c r="K617" s="228"/>
    </row>
    <row r="618" spans="1:11" s="1" customFormat="1" ht="6" customHeight="1" hidden="1">
      <c r="A618" s="45" t="s">
        <v>409</v>
      </c>
      <c r="B618" s="497" t="s">
        <v>781</v>
      </c>
      <c r="C618" s="495" t="s">
        <v>25</v>
      </c>
      <c r="D618" s="495" t="s">
        <v>35</v>
      </c>
      <c r="E618" s="498" t="s">
        <v>434</v>
      </c>
      <c r="F618" s="496"/>
      <c r="G618" s="73">
        <f aca="true" t="shared" si="69" ref="G618:K619">G619</f>
        <v>0</v>
      </c>
      <c r="H618" s="73">
        <f t="shared" si="69"/>
        <v>272700</v>
      </c>
      <c r="I618" s="73">
        <f t="shared" si="69"/>
        <v>272700</v>
      </c>
      <c r="J618" s="73">
        <f t="shared" si="69"/>
        <v>0</v>
      </c>
      <c r="K618" s="73">
        <f t="shared" si="69"/>
        <v>0</v>
      </c>
    </row>
    <row r="619" spans="1:11" ht="15.75" customHeight="1" hidden="1">
      <c r="A619" s="220" t="s">
        <v>380</v>
      </c>
      <c r="B619" s="514" t="s">
        <v>781</v>
      </c>
      <c r="C619" s="501" t="s">
        <v>25</v>
      </c>
      <c r="D619" s="501" t="s">
        <v>35</v>
      </c>
      <c r="E619" s="501" t="s">
        <v>450</v>
      </c>
      <c r="F619" s="501"/>
      <c r="G619" s="68">
        <f t="shared" si="69"/>
        <v>0</v>
      </c>
      <c r="H619" s="68">
        <f t="shared" si="69"/>
        <v>272700</v>
      </c>
      <c r="I619" s="68">
        <f t="shared" si="69"/>
        <v>272700</v>
      </c>
      <c r="J619" s="68">
        <f t="shared" si="69"/>
        <v>0</v>
      </c>
      <c r="K619" s="68">
        <f t="shared" si="69"/>
        <v>0</v>
      </c>
    </row>
    <row r="620" spans="1:11" ht="16.5" hidden="1">
      <c r="A620" s="220" t="s">
        <v>399</v>
      </c>
      <c r="B620" s="514" t="s">
        <v>781</v>
      </c>
      <c r="C620" s="501" t="s">
        <v>25</v>
      </c>
      <c r="D620" s="501" t="s">
        <v>35</v>
      </c>
      <c r="E620" s="501" t="s">
        <v>450</v>
      </c>
      <c r="F620" s="501" t="s">
        <v>398</v>
      </c>
      <c r="G620" s="68"/>
      <c r="H620" s="68">
        <v>272700</v>
      </c>
      <c r="I620" s="68">
        <v>272700</v>
      </c>
      <c r="J620" s="68"/>
      <c r="K620" s="68"/>
    </row>
    <row r="621" spans="1:11" ht="16.5" hidden="1">
      <c r="A621" s="45" t="s">
        <v>119</v>
      </c>
      <c r="B621" s="497" t="s">
        <v>781</v>
      </c>
      <c r="C621" s="496" t="s">
        <v>28</v>
      </c>
      <c r="D621" s="496"/>
      <c r="E621" s="496"/>
      <c r="F621" s="496"/>
      <c r="G621" s="149">
        <f aca="true" t="shared" si="70" ref="G621:K626">G622</f>
        <v>0</v>
      </c>
      <c r="H621" s="149">
        <f t="shared" si="70"/>
        <v>2144400</v>
      </c>
      <c r="I621" s="149">
        <f t="shared" si="70"/>
        <v>2144400</v>
      </c>
      <c r="J621" s="149">
        <f t="shared" si="70"/>
        <v>0</v>
      </c>
      <c r="K621" s="149">
        <f t="shared" si="70"/>
        <v>0</v>
      </c>
    </row>
    <row r="622" spans="1:11" ht="16.5" hidden="1">
      <c r="A622" s="45" t="s">
        <v>18</v>
      </c>
      <c r="B622" s="497" t="s">
        <v>781</v>
      </c>
      <c r="C622" s="496" t="s">
        <v>28</v>
      </c>
      <c r="D622" s="496" t="s">
        <v>27</v>
      </c>
      <c r="E622" s="496"/>
      <c r="F622" s="496"/>
      <c r="G622" s="149">
        <f t="shared" si="70"/>
        <v>0</v>
      </c>
      <c r="H622" s="149">
        <f t="shared" si="70"/>
        <v>2144400</v>
      </c>
      <c r="I622" s="149">
        <f t="shared" si="70"/>
        <v>2144400</v>
      </c>
      <c r="J622" s="149">
        <f t="shared" si="70"/>
        <v>0</v>
      </c>
      <c r="K622" s="149">
        <f t="shared" si="70"/>
        <v>0</v>
      </c>
    </row>
    <row r="623" spans="1:11" s="128" customFormat="1" ht="33" hidden="1">
      <c r="A623" s="108" t="s">
        <v>314</v>
      </c>
      <c r="B623" s="497" t="s">
        <v>781</v>
      </c>
      <c r="C623" s="496" t="s">
        <v>28</v>
      </c>
      <c r="D623" s="496" t="s">
        <v>27</v>
      </c>
      <c r="E623" s="498" t="s">
        <v>454</v>
      </c>
      <c r="F623" s="506"/>
      <c r="G623" s="149">
        <f t="shared" si="70"/>
        <v>0</v>
      </c>
      <c r="H623" s="149">
        <f t="shared" si="70"/>
        <v>2144400</v>
      </c>
      <c r="I623" s="149">
        <f t="shared" si="70"/>
        <v>2144400</v>
      </c>
      <c r="J623" s="149">
        <f t="shared" si="70"/>
        <v>0</v>
      </c>
      <c r="K623" s="149">
        <f t="shared" si="70"/>
        <v>0</v>
      </c>
    </row>
    <row r="624" spans="1:11" s="284" customFormat="1" ht="33" hidden="1">
      <c r="A624" s="108" t="s">
        <v>315</v>
      </c>
      <c r="B624" s="497" t="s">
        <v>781</v>
      </c>
      <c r="C624" s="496" t="s">
        <v>28</v>
      </c>
      <c r="D624" s="496" t="s">
        <v>27</v>
      </c>
      <c r="E624" s="496" t="s">
        <v>503</v>
      </c>
      <c r="F624" s="513"/>
      <c r="G624" s="149">
        <f t="shared" si="70"/>
        <v>0</v>
      </c>
      <c r="H624" s="149">
        <f t="shared" si="70"/>
        <v>2144400</v>
      </c>
      <c r="I624" s="149">
        <f t="shared" si="70"/>
        <v>2144400</v>
      </c>
      <c r="J624" s="149">
        <f t="shared" si="70"/>
        <v>0</v>
      </c>
      <c r="K624" s="149">
        <f t="shared" si="70"/>
        <v>0</v>
      </c>
    </row>
    <row r="625" spans="1:11" s="128" customFormat="1" ht="33" hidden="1">
      <c r="A625" s="326" t="s">
        <v>605</v>
      </c>
      <c r="B625" s="499" t="s">
        <v>781</v>
      </c>
      <c r="C625" s="501" t="s">
        <v>28</v>
      </c>
      <c r="D625" s="501" t="s">
        <v>27</v>
      </c>
      <c r="E625" s="501" t="s">
        <v>607</v>
      </c>
      <c r="F625" s="506"/>
      <c r="G625" s="228">
        <f t="shared" si="70"/>
        <v>0</v>
      </c>
      <c r="H625" s="228">
        <f t="shared" si="70"/>
        <v>2144400</v>
      </c>
      <c r="I625" s="228">
        <f t="shared" si="70"/>
        <v>2144400</v>
      </c>
      <c r="J625" s="228">
        <f t="shared" si="70"/>
        <v>0</v>
      </c>
      <c r="K625" s="228">
        <f t="shared" si="70"/>
        <v>0</v>
      </c>
    </row>
    <row r="626" spans="1:11" s="128" customFormat="1" ht="52.5" customHeight="1" hidden="1">
      <c r="A626" s="326" t="s">
        <v>606</v>
      </c>
      <c r="B626" s="499" t="s">
        <v>781</v>
      </c>
      <c r="C626" s="501" t="s">
        <v>28</v>
      </c>
      <c r="D626" s="501" t="s">
        <v>27</v>
      </c>
      <c r="E626" s="501" t="s">
        <v>608</v>
      </c>
      <c r="F626" s="506"/>
      <c r="G626" s="228">
        <f t="shared" si="70"/>
        <v>0</v>
      </c>
      <c r="H626" s="228">
        <f t="shared" si="70"/>
        <v>2144400</v>
      </c>
      <c r="I626" s="228">
        <f t="shared" si="70"/>
        <v>2144400</v>
      </c>
      <c r="J626" s="228">
        <f t="shared" si="70"/>
        <v>0</v>
      </c>
      <c r="K626" s="228">
        <f t="shared" si="70"/>
        <v>0</v>
      </c>
    </row>
    <row r="627" spans="1:11" s="128" customFormat="1" ht="50.25" hidden="1">
      <c r="A627" s="67" t="s">
        <v>464</v>
      </c>
      <c r="B627" s="499" t="s">
        <v>781</v>
      </c>
      <c r="C627" s="501" t="s">
        <v>28</v>
      </c>
      <c r="D627" s="501" t="s">
        <v>27</v>
      </c>
      <c r="E627" s="501" t="s">
        <v>608</v>
      </c>
      <c r="F627" s="506">
        <v>810</v>
      </c>
      <c r="G627" s="228"/>
      <c r="H627" s="228">
        <v>2144400</v>
      </c>
      <c r="I627" s="228">
        <v>2144400</v>
      </c>
      <c r="J627" s="228"/>
      <c r="K627" s="228"/>
    </row>
    <row r="628" spans="1:11" ht="16.5" hidden="1">
      <c r="A628" s="45" t="s">
        <v>379</v>
      </c>
      <c r="B628" s="497" t="s">
        <v>781</v>
      </c>
      <c r="C628" s="496" t="s">
        <v>24</v>
      </c>
      <c r="D628" s="496"/>
      <c r="E628" s="496"/>
      <c r="F628" s="496"/>
      <c r="G628" s="149">
        <f>G629+G635+G641</f>
        <v>0</v>
      </c>
      <c r="H628" s="149">
        <f>H629+H635+H641</f>
        <v>3315400</v>
      </c>
      <c r="I628" s="149">
        <f>I629+I635+I641</f>
        <v>2549400</v>
      </c>
      <c r="J628" s="149">
        <f>J629+J635+J641</f>
        <v>0</v>
      </c>
      <c r="K628" s="149">
        <f>K629+K635+K641</f>
        <v>0</v>
      </c>
    </row>
    <row r="629" spans="1:11" ht="16.5" hidden="1">
      <c r="A629" s="230" t="s">
        <v>22</v>
      </c>
      <c r="B629" s="570" t="s">
        <v>781</v>
      </c>
      <c r="C629" s="571" t="s">
        <v>24</v>
      </c>
      <c r="D629" s="493" t="s">
        <v>25</v>
      </c>
      <c r="E629" s="493"/>
      <c r="F629" s="496"/>
      <c r="G629" s="149">
        <f aca="true" t="shared" si="71" ref="G629:K633">G630</f>
        <v>0</v>
      </c>
      <c r="H629" s="149">
        <f t="shared" si="71"/>
        <v>625000</v>
      </c>
      <c r="I629" s="149">
        <f t="shared" si="71"/>
        <v>900000</v>
      </c>
      <c r="J629" s="149">
        <f t="shared" si="71"/>
        <v>0</v>
      </c>
      <c r="K629" s="149">
        <f t="shared" si="71"/>
        <v>0</v>
      </c>
    </row>
    <row r="630" spans="1:11" s="128" customFormat="1" ht="33" hidden="1">
      <c r="A630" s="153" t="s">
        <v>333</v>
      </c>
      <c r="B630" s="570" t="s">
        <v>781</v>
      </c>
      <c r="C630" s="571" t="s">
        <v>24</v>
      </c>
      <c r="D630" s="493" t="s">
        <v>25</v>
      </c>
      <c r="E630" s="512" t="s">
        <v>484</v>
      </c>
      <c r="F630" s="547"/>
      <c r="G630" s="120">
        <f t="shared" si="71"/>
        <v>0</v>
      </c>
      <c r="H630" s="120">
        <f t="shared" si="71"/>
        <v>625000</v>
      </c>
      <c r="I630" s="120">
        <f t="shared" si="71"/>
        <v>900000</v>
      </c>
      <c r="J630" s="120">
        <f t="shared" si="71"/>
        <v>0</v>
      </c>
      <c r="K630" s="120">
        <f t="shared" si="71"/>
        <v>0</v>
      </c>
    </row>
    <row r="631" spans="1:11" s="284" customFormat="1" ht="50.25" hidden="1">
      <c r="A631" s="108" t="s">
        <v>483</v>
      </c>
      <c r="B631" s="570" t="s">
        <v>781</v>
      </c>
      <c r="C631" s="571" t="s">
        <v>24</v>
      </c>
      <c r="D631" s="493" t="s">
        <v>25</v>
      </c>
      <c r="E631" s="496" t="s">
        <v>493</v>
      </c>
      <c r="F631" s="513"/>
      <c r="G631" s="120">
        <f t="shared" si="71"/>
        <v>0</v>
      </c>
      <c r="H631" s="120">
        <f t="shared" si="71"/>
        <v>625000</v>
      </c>
      <c r="I631" s="120">
        <f t="shared" si="71"/>
        <v>900000</v>
      </c>
      <c r="J631" s="120">
        <f t="shared" si="71"/>
        <v>0</v>
      </c>
      <c r="K631" s="120">
        <f t="shared" si="71"/>
        <v>0</v>
      </c>
    </row>
    <row r="632" spans="1:11" s="128" customFormat="1" ht="16.5" hidden="1">
      <c r="A632" s="105" t="s">
        <v>466</v>
      </c>
      <c r="B632" s="572" t="s">
        <v>781</v>
      </c>
      <c r="C632" s="573" t="s">
        <v>24</v>
      </c>
      <c r="D632" s="549" t="s">
        <v>25</v>
      </c>
      <c r="E632" s="501" t="s">
        <v>513</v>
      </c>
      <c r="F632" s="506"/>
      <c r="G632" s="119">
        <f t="shared" si="71"/>
        <v>0</v>
      </c>
      <c r="H632" s="119">
        <f t="shared" si="71"/>
        <v>625000</v>
      </c>
      <c r="I632" s="119">
        <f t="shared" si="71"/>
        <v>900000</v>
      </c>
      <c r="J632" s="119">
        <f t="shared" si="71"/>
        <v>0</v>
      </c>
      <c r="K632" s="119">
        <f t="shared" si="71"/>
        <v>0</v>
      </c>
    </row>
    <row r="633" spans="1:11" s="128" customFormat="1" ht="33" hidden="1">
      <c r="A633" s="105" t="s">
        <v>382</v>
      </c>
      <c r="B633" s="572" t="s">
        <v>781</v>
      </c>
      <c r="C633" s="573" t="s">
        <v>24</v>
      </c>
      <c r="D633" s="549" t="s">
        <v>25</v>
      </c>
      <c r="E633" s="501" t="s">
        <v>515</v>
      </c>
      <c r="F633" s="506"/>
      <c r="G633" s="119">
        <f t="shared" si="71"/>
        <v>0</v>
      </c>
      <c r="H633" s="119">
        <f t="shared" si="71"/>
        <v>625000</v>
      </c>
      <c r="I633" s="119">
        <f t="shared" si="71"/>
        <v>900000</v>
      </c>
      <c r="J633" s="119">
        <f t="shared" si="71"/>
        <v>0</v>
      </c>
      <c r="K633" s="119">
        <f t="shared" si="71"/>
        <v>0</v>
      </c>
    </row>
    <row r="634" spans="1:11" s="128" customFormat="1" ht="33" hidden="1">
      <c r="A634" s="105" t="s">
        <v>300</v>
      </c>
      <c r="B634" s="572" t="s">
        <v>781</v>
      </c>
      <c r="C634" s="573" t="s">
        <v>24</v>
      </c>
      <c r="D634" s="549" t="s">
        <v>25</v>
      </c>
      <c r="E634" s="501" t="s">
        <v>515</v>
      </c>
      <c r="F634" s="506">
        <v>240</v>
      </c>
      <c r="G634" s="119"/>
      <c r="H634" s="119">
        <v>625000</v>
      </c>
      <c r="I634" s="119">
        <v>900000</v>
      </c>
      <c r="J634" s="119"/>
      <c r="K634" s="119"/>
    </row>
    <row r="635" spans="1:11" ht="16.5" hidden="1">
      <c r="A635" s="45" t="s">
        <v>2</v>
      </c>
      <c r="B635" s="497" t="s">
        <v>781</v>
      </c>
      <c r="C635" s="495" t="s">
        <v>24</v>
      </c>
      <c r="D635" s="495" t="s">
        <v>30</v>
      </c>
      <c r="E635" s="496"/>
      <c r="F635" s="496"/>
      <c r="G635" s="73">
        <f aca="true" t="shared" si="72" ref="G635:K639">G636</f>
        <v>0</v>
      </c>
      <c r="H635" s="73">
        <f t="shared" si="72"/>
        <v>2690000</v>
      </c>
      <c r="I635" s="73">
        <f t="shared" si="72"/>
        <v>1649000</v>
      </c>
      <c r="J635" s="73">
        <f t="shared" si="72"/>
        <v>0</v>
      </c>
      <c r="K635" s="73">
        <f t="shared" si="72"/>
        <v>0</v>
      </c>
    </row>
    <row r="636" spans="1:11" s="128" customFormat="1" ht="33" hidden="1">
      <c r="A636" s="153" t="s">
        <v>333</v>
      </c>
      <c r="B636" s="570" t="s">
        <v>781</v>
      </c>
      <c r="C636" s="571" t="s">
        <v>24</v>
      </c>
      <c r="D636" s="493" t="s">
        <v>30</v>
      </c>
      <c r="E636" s="512" t="s">
        <v>484</v>
      </c>
      <c r="F636" s="547"/>
      <c r="G636" s="120">
        <f t="shared" si="72"/>
        <v>0</v>
      </c>
      <c r="H636" s="120">
        <f t="shared" si="72"/>
        <v>2690000</v>
      </c>
      <c r="I636" s="120">
        <f t="shared" si="72"/>
        <v>1649000</v>
      </c>
      <c r="J636" s="120">
        <f t="shared" si="72"/>
        <v>0</v>
      </c>
      <c r="K636" s="120">
        <f t="shared" si="72"/>
        <v>0</v>
      </c>
    </row>
    <row r="637" spans="1:11" s="284" customFormat="1" ht="50.25" hidden="1">
      <c r="A637" s="108" t="s">
        <v>483</v>
      </c>
      <c r="B637" s="570" t="s">
        <v>781</v>
      </c>
      <c r="C637" s="571" t="s">
        <v>24</v>
      </c>
      <c r="D637" s="493" t="s">
        <v>30</v>
      </c>
      <c r="E637" s="496" t="s">
        <v>493</v>
      </c>
      <c r="F637" s="513"/>
      <c r="G637" s="120">
        <f t="shared" si="72"/>
        <v>0</v>
      </c>
      <c r="H637" s="120">
        <f t="shared" si="72"/>
        <v>2690000</v>
      </c>
      <c r="I637" s="120">
        <f t="shared" si="72"/>
        <v>1649000</v>
      </c>
      <c r="J637" s="120">
        <f t="shared" si="72"/>
        <v>0</v>
      </c>
      <c r="K637" s="120">
        <f t="shared" si="72"/>
        <v>0</v>
      </c>
    </row>
    <row r="638" spans="1:11" s="128" customFormat="1" ht="33" hidden="1">
      <c r="A638" s="105" t="s">
        <v>467</v>
      </c>
      <c r="B638" s="572" t="s">
        <v>781</v>
      </c>
      <c r="C638" s="573" t="s">
        <v>24</v>
      </c>
      <c r="D638" s="549" t="s">
        <v>30</v>
      </c>
      <c r="E638" s="501" t="s">
        <v>518</v>
      </c>
      <c r="F638" s="506"/>
      <c r="G638" s="228">
        <f t="shared" si="72"/>
        <v>0</v>
      </c>
      <c r="H638" s="228">
        <f t="shared" si="72"/>
        <v>2690000</v>
      </c>
      <c r="I638" s="228">
        <f t="shared" si="72"/>
        <v>1649000</v>
      </c>
      <c r="J638" s="228">
        <f t="shared" si="72"/>
        <v>0</v>
      </c>
      <c r="K638" s="228">
        <f t="shared" si="72"/>
        <v>0</v>
      </c>
    </row>
    <row r="639" spans="1:11" s="128" customFormat="1" ht="33" hidden="1">
      <c r="A639" s="105" t="s">
        <v>382</v>
      </c>
      <c r="B639" s="572" t="s">
        <v>781</v>
      </c>
      <c r="C639" s="573" t="s">
        <v>24</v>
      </c>
      <c r="D639" s="549" t="s">
        <v>30</v>
      </c>
      <c r="E639" s="501" t="s">
        <v>521</v>
      </c>
      <c r="F639" s="506"/>
      <c r="G639" s="119">
        <f t="shared" si="72"/>
        <v>0</v>
      </c>
      <c r="H639" s="119">
        <f t="shared" si="72"/>
        <v>2690000</v>
      </c>
      <c r="I639" s="119">
        <f t="shared" si="72"/>
        <v>1649000</v>
      </c>
      <c r="J639" s="119">
        <f t="shared" si="72"/>
        <v>0</v>
      </c>
      <c r="K639" s="119">
        <f t="shared" si="72"/>
        <v>0</v>
      </c>
    </row>
    <row r="640" spans="1:11" s="128" customFormat="1" ht="33" hidden="1">
      <c r="A640" s="105" t="s">
        <v>300</v>
      </c>
      <c r="B640" s="572" t="s">
        <v>781</v>
      </c>
      <c r="C640" s="573" t="s">
        <v>24</v>
      </c>
      <c r="D640" s="549" t="s">
        <v>30</v>
      </c>
      <c r="E640" s="501" t="s">
        <v>521</v>
      </c>
      <c r="F640" s="506">
        <v>240</v>
      </c>
      <c r="G640" s="119"/>
      <c r="H640" s="119">
        <v>2690000</v>
      </c>
      <c r="I640" s="119">
        <v>1649000</v>
      </c>
      <c r="J640" s="119"/>
      <c r="K640" s="119"/>
    </row>
    <row r="641" spans="1:11" ht="33" hidden="1">
      <c r="A641" s="214" t="s">
        <v>268</v>
      </c>
      <c r="B641" s="570" t="s">
        <v>781</v>
      </c>
      <c r="C641" s="496" t="s">
        <v>24</v>
      </c>
      <c r="D641" s="496" t="s">
        <v>29</v>
      </c>
      <c r="E641" s="473"/>
      <c r="F641" s="473"/>
      <c r="G641" s="120">
        <f aca="true" t="shared" si="73" ref="G641:K644">G642</f>
        <v>0</v>
      </c>
      <c r="H641" s="120">
        <f t="shared" si="73"/>
        <v>400</v>
      </c>
      <c r="I641" s="120">
        <f t="shared" si="73"/>
        <v>400</v>
      </c>
      <c r="J641" s="120">
        <f t="shared" si="73"/>
        <v>0</v>
      </c>
      <c r="K641" s="120">
        <f t="shared" si="73"/>
        <v>0</v>
      </c>
    </row>
    <row r="642" spans="1:11" s="128" customFormat="1" ht="50.25" hidden="1">
      <c r="A642" s="332" t="s">
        <v>482</v>
      </c>
      <c r="B642" s="570" t="s">
        <v>781</v>
      </c>
      <c r="C642" s="496" t="s">
        <v>24</v>
      </c>
      <c r="D642" s="496" t="s">
        <v>29</v>
      </c>
      <c r="E642" s="534" t="s">
        <v>459</v>
      </c>
      <c r="F642" s="535"/>
      <c r="G642" s="120">
        <f t="shared" si="73"/>
        <v>0</v>
      </c>
      <c r="H642" s="120">
        <f t="shared" si="73"/>
        <v>400</v>
      </c>
      <c r="I642" s="120">
        <f t="shared" si="73"/>
        <v>400</v>
      </c>
      <c r="J642" s="120">
        <f t="shared" si="73"/>
        <v>0</v>
      </c>
      <c r="K642" s="120">
        <f t="shared" si="73"/>
        <v>0</v>
      </c>
    </row>
    <row r="643" spans="1:11" s="128" customFormat="1" ht="33" hidden="1">
      <c r="A643" s="262" t="s">
        <v>715</v>
      </c>
      <c r="B643" s="572" t="s">
        <v>781</v>
      </c>
      <c r="C643" s="501" t="s">
        <v>24</v>
      </c>
      <c r="D643" s="501" t="s">
        <v>29</v>
      </c>
      <c r="E643" s="536" t="s">
        <v>716</v>
      </c>
      <c r="F643" s="508"/>
      <c r="G643" s="119">
        <f t="shared" si="73"/>
        <v>0</v>
      </c>
      <c r="H643" s="119">
        <f t="shared" si="73"/>
        <v>400</v>
      </c>
      <c r="I643" s="119">
        <f t="shared" si="73"/>
        <v>400</v>
      </c>
      <c r="J643" s="119">
        <f t="shared" si="73"/>
        <v>0</v>
      </c>
      <c r="K643" s="119">
        <f t="shared" si="73"/>
        <v>0</v>
      </c>
    </row>
    <row r="644" spans="1:11" s="128" customFormat="1" ht="33" hidden="1">
      <c r="A644" s="262" t="s">
        <v>738</v>
      </c>
      <c r="B644" s="572" t="s">
        <v>781</v>
      </c>
      <c r="C644" s="501" t="s">
        <v>24</v>
      </c>
      <c r="D644" s="501" t="s">
        <v>29</v>
      </c>
      <c r="E644" s="536" t="s">
        <v>717</v>
      </c>
      <c r="F644" s="508"/>
      <c r="G644" s="119">
        <f t="shared" si="73"/>
        <v>0</v>
      </c>
      <c r="H644" s="119">
        <f t="shared" si="73"/>
        <v>400</v>
      </c>
      <c r="I644" s="119">
        <f t="shared" si="73"/>
        <v>400</v>
      </c>
      <c r="J644" s="119">
        <f t="shared" si="73"/>
        <v>0</v>
      </c>
      <c r="K644" s="119">
        <f t="shared" si="73"/>
        <v>0</v>
      </c>
    </row>
    <row r="645" spans="1:11" s="128" customFormat="1" ht="33" hidden="1">
      <c r="A645" s="322" t="s">
        <v>300</v>
      </c>
      <c r="B645" s="572" t="s">
        <v>781</v>
      </c>
      <c r="C645" s="501" t="s">
        <v>24</v>
      </c>
      <c r="D645" s="501" t="s">
        <v>29</v>
      </c>
      <c r="E645" s="536" t="s">
        <v>717</v>
      </c>
      <c r="F645" s="508">
        <v>240</v>
      </c>
      <c r="G645" s="228"/>
      <c r="H645" s="228">
        <v>400</v>
      </c>
      <c r="I645" s="228">
        <v>400</v>
      </c>
      <c r="J645" s="228"/>
      <c r="K645" s="228"/>
    </row>
    <row r="646" spans="1:11" s="1" customFormat="1" ht="16.5" hidden="1">
      <c r="A646" s="45" t="s">
        <v>265</v>
      </c>
      <c r="B646" s="497" t="s">
        <v>781</v>
      </c>
      <c r="C646" s="496" t="s">
        <v>27</v>
      </c>
      <c r="D646" s="496"/>
      <c r="E646" s="496"/>
      <c r="F646" s="496"/>
      <c r="G646" s="120">
        <f aca="true" t="shared" si="74" ref="G646:K648">G647</f>
        <v>0</v>
      </c>
      <c r="H646" s="120">
        <f t="shared" si="74"/>
        <v>50000</v>
      </c>
      <c r="I646" s="120">
        <f t="shared" si="74"/>
        <v>60000</v>
      </c>
      <c r="J646" s="120">
        <f t="shared" si="74"/>
        <v>0</v>
      </c>
      <c r="K646" s="120">
        <f t="shared" si="74"/>
        <v>0</v>
      </c>
    </row>
    <row r="647" spans="1:11" s="1" customFormat="1" ht="16.5" hidden="1">
      <c r="A647" s="60" t="s">
        <v>3</v>
      </c>
      <c r="B647" s="497" t="s">
        <v>781</v>
      </c>
      <c r="C647" s="503" t="s">
        <v>27</v>
      </c>
      <c r="D647" s="503" t="s">
        <v>25</v>
      </c>
      <c r="E647" s="496"/>
      <c r="F647" s="496"/>
      <c r="G647" s="73">
        <f t="shared" si="74"/>
        <v>0</v>
      </c>
      <c r="H647" s="73">
        <f t="shared" si="74"/>
        <v>50000</v>
      </c>
      <c r="I647" s="73">
        <f t="shared" si="74"/>
        <v>60000</v>
      </c>
      <c r="J647" s="73">
        <f t="shared" si="74"/>
        <v>0</v>
      </c>
      <c r="K647" s="73">
        <f t="shared" si="74"/>
        <v>0</v>
      </c>
    </row>
    <row r="648" spans="1:11" s="128" customFormat="1" ht="33" hidden="1">
      <c r="A648" s="108" t="s">
        <v>309</v>
      </c>
      <c r="B648" s="497" t="s">
        <v>781</v>
      </c>
      <c r="C648" s="503" t="s">
        <v>27</v>
      </c>
      <c r="D648" s="503" t="s">
        <v>25</v>
      </c>
      <c r="E648" s="512" t="s">
        <v>444</v>
      </c>
      <c r="F648" s="506"/>
      <c r="G648" s="149">
        <f t="shared" si="74"/>
        <v>0</v>
      </c>
      <c r="H648" s="149">
        <f t="shared" si="74"/>
        <v>50000</v>
      </c>
      <c r="I648" s="149">
        <f t="shared" si="74"/>
        <v>60000</v>
      </c>
      <c r="J648" s="149">
        <f t="shared" si="74"/>
        <v>0</v>
      </c>
      <c r="K648" s="149">
        <f t="shared" si="74"/>
        <v>0</v>
      </c>
    </row>
    <row r="649" spans="1:11" s="284" customFormat="1" ht="16.5" hidden="1">
      <c r="A649" s="310" t="s">
        <v>476</v>
      </c>
      <c r="B649" s="497" t="s">
        <v>781</v>
      </c>
      <c r="C649" s="503" t="s">
        <v>27</v>
      </c>
      <c r="D649" s="503" t="s">
        <v>25</v>
      </c>
      <c r="E649" s="496" t="s">
        <v>497</v>
      </c>
      <c r="F649" s="513"/>
      <c r="G649" s="149">
        <f>G650+G653</f>
        <v>0</v>
      </c>
      <c r="H649" s="149">
        <f>H650+H653</f>
        <v>50000</v>
      </c>
      <c r="I649" s="149">
        <f>I650+I653</f>
        <v>60000</v>
      </c>
      <c r="J649" s="149">
        <f>J650+J653</f>
        <v>0</v>
      </c>
      <c r="K649" s="149">
        <f>K650+K653</f>
        <v>0</v>
      </c>
    </row>
    <row r="650" spans="1:11" s="128" customFormat="1" ht="16.5" hidden="1">
      <c r="A650" s="102" t="s">
        <v>616</v>
      </c>
      <c r="B650" s="499" t="s">
        <v>781</v>
      </c>
      <c r="C650" s="517" t="s">
        <v>27</v>
      </c>
      <c r="D650" s="517" t="s">
        <v>25</v>
      </c>
      <c r="E650" s="501" t="s">
        <v>617</v>
      </c>
      <c r="F650" s="506"/>
      <c r="G650" s="228">
        <f aca="true" t="shared" si="75" ref="G650:K651">G651</f>
        <v>0</v>
      </c>
      <c r="H650" s="228">
        <f t="shared" si="75"/>
        <v>50000</v>
      </c>
      <c r="I650" s="228">
        <f t="shared" si="75"/>
        <v>60000</v>
      </c>
      <c r="J650" s="228">
        <f t="shared" si="75"/>
        <v>0</v>
      </c>
      <c r="K650" s="228">
        <f t="shared" si="75"/>
        <v>0</v>
      </c>
    </row>
    <row r="651" spans="1:11" s="128" customFormat="1" ht="33" hidden="1">
      <c r="A651" s="102" t="s">
        <v>382</v>
      </c>
      <c r="B651" s="499" t="s">
        <v>781</v>
      </c>
      <c r="C651" s="517" t="s">
        <v>27</v>
      </c>
      <c r="D651" s="517" t="s">
        <v>25</v>
      </c>
      <c r="E651" s="501" t="s">
        <v>620</v>
      </c>
      <c r="F651" s="506"/>
      <c r="G651" s="228">
        <f t="shared" si="75"/>
        <v>0</v>
      </c>
      <c r="H651" s="228">
        <f t="shared" si="75"/>
        <v>50000</v>
      </c>
      <c r="I651" s="228">
        <f t="shared" si="75"/>
        <v>60000</v>
      </c>
      <c r="J651" s="228">
        <f t="shared" si="75"/>
        <v>0</v>
      </c>
      <c r="K651" s="228">
        <f t="shared" si="75"/>
        <v>0</v>
      </c>
    </row>
    <row r="652" spans="1:11" s="128" customFormat="1" ht="33" hidden="1">
      <c r="A652" s="105" t="s">
        <v>300</v>
      </c>
      <c r="B652" s="499" t="s">
        <v>781</v>
      </c>
      <c r="C652" s="517" t="s">
        <v>27</v>
      </c>
      <c r="D652" s="517" t="s">
        <v>25</v>
      </c>
      <c r="E652" s="501" t="s">
        <v>620</v>
      </c>
      <c r="F652" s="506">
        <v>240</v>
      </c>
      <c r="G652" s="228"/>
      <c r="H652" s="228">
        <v>50000</v>
      </c>
      <c r="I652" s="228">
        <v>60000</v>
      </c>
      <c r="J652" s="228"/>
      <c r="K652" s="228"/>
    </row>
    <row r="653" spans="1:11" s="128" customFormat="1" ht="16.5" hidden="1">
      <c r="A653" s="102" t="s">
        <v>623</v>
      </c>
      <c r="B653" s="499" t="s">
        <v>781</v>
      </c>
      <c r="C653" s="517" t="s">
        <v>27</v>
      </c>
      <c r="D653" s="517" t="s">
        <v>25</v>
      </c>
      <c r="E653" s="501" t="s">
        <v>624</v>
      </c>
      <c r="F653" s="506"/>
      <c r="G653" s="228">
        <f aca="true" t="shared" si="76" ref="G653:K654">G654</f>
        <v>0</v>
      </c>
      <c r="H653" s="228">
        <f t="shared" si="76"/>
        <v>0</v>
      </c>
      <c r="I653" s="228">
        <f t="shared" si="76"/>
        <v>0</v>
      </c>
      <c r="J653" s="228">
        <f t="shared" si="76"/>
        <v>0</v>
      </c>
      <c r="K653" s="228">
        <f t="shared" si="76"/>
        <v>0</v>
      </c>
    </row>
    <row r="654" spans="1:11" s="128" customFormat="1" ht="33" hidden="1">
      <c r="A654" s="102" t="s">
        <v>382</v>
      </c>
      <c r="B654" s="499" t="s">
        <v>781</v>
      </c>
      <c r="C654" s="517" t="s">
        <v>27</v>
      </c>
      <c r="D654" s="517" t="s">
        <v>25</v>
      </c>
      <c r="E654" s="501" t="s">
        <v>626</v>
      </c>
      <c r="F654" s="506"/>
      <c r="G654" s="228">
        <f t="shared" si="76"/>
        <v>0</v>
      </c>
      <c r="H654" s="228">
        <f t="shared" si="76"/>
        <v>0</v>
      </c>
      <c r="I654" s="228">
        <f t="shared" si="76"/>
        <v>0</v>
      </c>
      <c r="J654" s="228">
        <f t="shared" si="76"/>
        <v>0</v>
      </c>
      <c r="K654" s="228">
        <f t="shared" si="76"/>
        <v>0</v>
      </c>
    </row>
    <row r="655" spans="1:11" s="128" customFormat="1" ht="33" hidden="1">
      <c r="A655" s="105" t="s">
        <v>300</v>
      </c>
      <c r="B655" s="499" t="s">
        <v>781</v>
      </c>
      <c r="C655" s="517" t="s">
        <v>27</v>
      </c>
      <c r="D655" s="517" t="s">
        <v>25</v>
      </c>
      <c r="E655" s="501" t="s">
        <v>626</v>
      </c>
      <c r="F655" s="506">
        <v>240</v>
      </c>
      <c r="G655" s="228">
        <v>0</v>
      </c>
      <c r="H655" s="228">
        <v>0</v>
      </c>
      <c r="I655" s="228">
        <v>0</v>
      </c>
      <c r="J655" s="228">
        <v>0</v>
      </c>
      <c r="K655" s="228">
        <v>0</v>
      </c>
    </row>
    <row r="656" spans="1:11" ht="16.5" hidden="1">
      <c r="A656" s="107" t="s">
        <v>45</v>
      </c>
      <c r="B656" s="497" t="s">
        <v>781</v>
      </c>
      <c r="C656" s="496" t="s">
        <v>33</v>
      </c>
      <c r="D656" s="496"/>
      <c r="E656" s="496"/>
      <c r="F656" s="473"/>
      <c r="G656" s="149">
        <f aca="true" t="shared" si="77" ref="G656:K660">G657</f>
        <v>0</v>
      </c>
      <c r="H656" s="149">
        <f t="shared" si="77"/>
        <v>50000</v>
      </c>
      <c r="I656" s="149">
        <f t="shared" si="77"/>
        <v>50000</v>
      </c>
      <c r="J656" s="149">
        <f t="shared" si="77"/>
        <v>0</v>
      </c>
      <c r="K656" s="149">
        <f t="shared" si="77"/>
        <v>0</v>
      </c>
    </row>
    <row r="657" spans="1:11" ht="16.5" hidden="1">
      <c r="A657" s="108" t="s">
        <v>180</v>
      </c>
      <c r="B657" s="564" t="s">
        <v>781</v>
      </c>
      <c r="C657" s="496" t="s">
        <v>33</v>
      </c>
      <c r="D657" s="495" t="s">
        <v>25</v>
      </c>
      <c r="E657" s="496"/>
      <c r="F657" s="473"/>
      <c r="G657" s="73">
        <f t="shared" si="77"/>
        <v>0</v>
      </c>
      <c r="H657" s="73">
        <f t="shared" si="77"/>
        <v>50000</v>
      </c>
      <c r="I657" s="73">
        <f t="shared" si="77"/>
        <v>50000</v>
      </c>
      <c r="J657" s="73">
        <f t="shared" si="77"/>
        <v>0</v>
      </c>
      <c r="K657" s="73">
        <f t="shared" si="77"/>
        <v>0</v>
      </c>
    </row>
    <row r="658" spans="1:11" s="284" customFormat="1" ht="50.25" hidden="1">
      <c r="A658" s="108" t="s">
        <v>346</v>
      </c>
      <c r="B658" s="564" t="s">
        <v>781</v>
      </c>
      <c r="C658" s="496" t="s">
        <v>33</v>
      </c>
      <c r="D658" s="495" t="s">
        <v>25</v>
      </c>
      <c r="E658" s="498" t="s">
        <v>485</v>
      </c>
      <c r="F658" s="513"/>
      <c r="G658" s="149">
        <f t="shared" si="77"/>
        <v>0</v>
      </c>
      <c r="H658" s="149">
        <f t="shared" si="77"/>
        <v>50000</v>
      </c>
      <c r="I658" s="149">
        <f t="shared" si="77"/>
        <v>50000</v>
      </c>
      <c r="J658" s="149">
        <f t="shared" si="77"/>
        <v>0</v>
      </c>
      <c r="K658" s="149">
        <f t="shared" si="77"/>
        <v>0</v>
      </c>
    </row>
    <row r="659" spans="1:11" s="128" customFormat="1" ht="21" customHeight="1" hidden="1">
      <c r="A659" s="105" t="s">
        <v>702</v>
      </c>
      <c r="B659" s="565" t="s">
        <v>781</v>
      </c>
      <c r="C659" s="501" t="s">
        <v>33</v>
      </c>
      <c r="D659" s="500" t="s">
        <v>25</v>
      </c>
      <c r="E659" s="501" t="s">
        <v>645</v>
      </c>
      <c r="F659" s="506"/>
      <c r="G659" s="228">
        <f t="shared" si="77"/>
        <v>0</v>
      </c>
      <c r="H659" s="228">
        <f t="shared" si="77"/>
        <v>50000</v>
      </c>
      <c r="I659" s="228">
        <f t="shared" si="77"/>
        <v>50000</v>
      </c>
      <c r="J659" s="228">
        <f t="shared" si="77"/>
        <v>0</v>
      </c>
      <c r="K659" s="228">
        <f t="shared" si="77"/>
        <v>0</v>
      </c>
    </row>
    <row r="660" spans="1:11" s="128" customFormat="1" ht="16.5" customHeight="1" hidden="1">
      <c r="A660" s="105" t="s">
        <v>357</v>
      </c>
      <c r="B660" s="565" t="s">
        <v>781</v>
      </c>
      <c r="C660" s="501" t="s">
        <v>33</v>
      </c>
      <c r="D660" s="500" t="s">
        <v>25</v>
      </c>
      <c r="E660" s="501" t="s">
        <v>703</v>
      </c>
      <c r="F660" s="506"/>
      <c r="G660" s="228">
        <f t="shared" si="77"/>
        <v>0</v>
      </c>
      <c r="H660" s="228">
        <f t="shared" si="77"/>
        <v>50000</v>
      </c>
      <c r="I660" s="228">
        <f t="shared" si="77"/>
        <v>50000</v>
      </c>
      <c r="J660" s="228">
        <f t="shared" si="77"/>
        <v>0</v>
      </c>
      <c r="K660" s="228">
        <f t="shared" si="77"/>
        <v>0</v>
      </c>
    </row>
    <row r="661" spans="1:11" s="128" customFormat="1" ht="21" customHeight="1" hidden="1">
      <c r="A661" s="105" t="s">
        <v>358</v>
      </c>
      <c r="B661" s="565" t="s">
        <v>781</v>
      </c>
      <c r="C661" s="501" t="s">
        <v>33</v>
      </c>
      <c r="D661" s="500" t="s">
        <v>25</v>
      </c>
      <c r="E661" s="501" t="s">
        <v>703</v>
      </c>
      <c r="F661" s="506">
        <v>410</v>
      </c>
      <c r="G661" s="228"/>
      <c r="H661" s="228">
        <v>50000</v>
      </c>
      <c r="I661" s="228">
        <v>50000</v>
      </c>
      <c r="J661" s="228"/>
      <c r="K661" s="228"/>
    </row>
    <row r="662" spans="1:11" ht="33.75" hidden="1" thickBot="1">
      <c r="A662" s="86" t="s">
        <v>236</v>
      </c>
      <c r="B662" s="544" t="s">
        <v>781</v>
      </c>
      <c r="C662" s="545"/>
      <c r="D662" s="545"/>
      <c r="E662" s="545"/>
      <c r="F662" s="545"/>
      <c r="G662" s="89">
        <f>G663+G671+G677+G683+G694+G731+G739+G746+G752</f>
        <v>0</v>
      </c>
      <c r="H662" s="89">
        <f>H663+H671+H677+H683+H694+H731+H739+H746+H752</f>
        <v>64693500</v>
      </c>
      <c r="I662" s="89">
        <f>I663+I671+I677+I683+I694+I731+I739+I746+I752</f>
        <v>64030900</v>
      </c>
      <c r="J662" s="89">
        <f>J663+J671+J677+J683+J694+J731+J739+J746+J752</f>
        <v>0</v>
      </c>
      <c r="K662" s="89">
        <f>K663+K671+K677+K683+K694+K731+K739+K746+K752</f>
        <v>0</v>
      </c>
    </row>
    <row r="663" spans="1:11" ht="16.5" hidden="1">
      <c r="A663" s="60" t="s">
        <v>117</v>
      </c>
      <c r="B663" s="546" t="s">
        <v>781</v>
      </c>
      <c r="C663" s="493" t="s">
        <v>25</v>
      </c>
      <c r="D663" s="493"/>
      <c r="E663" s="493"/>
      <c r="F663" s="493"/>
      <c r="G663" s="120">
        <f aca="true" t="shared" si="78" ref="G663:K666">G664</f>
        <v>0</v>
      </c>
      <c r="H663" s="120">
        <f t="shared" si="78"/>
        <v>7774900</v>
      </c>
      <c r="I663" s="120">
        <f t="shared" si="78"/>
        <v>7774900</v>
      </c>
      <c r="J663" s="120">
        <f t="shared" si="78"/>
        <v>0</v>
      </c>
      <c r="K663" s="120">
        <f t="shared" si="78"/>
        <v>0</v>
      </c>
    </row>
    <row r="664" spans="1:11" ht="34.5" customHeight="1" hidden="1">
      <c r="A664" s="45" t="s">
        <v>146</v>
      </c>
      <c r="B664" s="497" t="s">
        <v>781</v>
      </c>
      <c r="C664" s="495" t="s">
        <v>25</v>
      </c>
      <c r="D664" s="495" t="s">
        <v>31</v>
      </c>
      <c r="E664" s="496"/>
      <c r="F664" s="496"/>
      <c r="G664" s="120">
        <f t="shared" si="78"/>
        <v>0</v>
      </c>
      <c r="H664" s="120">
        <f t="shared" si="78"/>
        <v>7774900</v>
      </c>
      <c r="I664" s="120">
        <f t="shared" si="78"/>
        <v>7774900</v>
      </c>
      <c r="J664" s="120">
        <f t="shared" si="78"/>
        <v>0</v>
      </c>
      <c r="K664" s="120">
        <f t="shared" si="78"/>
        <v>0</v>
      </c>
    </row>
    <row r="665" spans="1:11" s="128" customFormat="1" ht="50.25" hidden="1">
      <c r="A665" s="332" t="s">
        <v>482</v>
      </c>
      <c r="B665" s="497" t="s">
        <v>781</v>
      </c>
      <c r="C665" s="495" t="s">
        <v>25</v>
      </c>
      <c r="D665" s="495" t="s">
        <v>31</v>
      </c>
      <c r="E665" s="534" t="s">
        <v>459</v>
      </c>
      <c r="F665" s="535"/>
      <c r="G665" s="229">
        <f t="shared" si="78"/>
        <v>0</v>
      </c>
      <c r="H665" s="229">
        <f t="shared" si="78"/>
        <v>7774900</v>
      </c>
      <c r="I665" s="229">
        <f t="shared" si="78"/>
        <v>7774900</v>
      </c>
      <c r="J665" s="229">
        <f t="shared" si="78"/>
        <v>0</v>
      </c>
      <c r="K665" s="229">
        <f t="shared" si="78"/>
        <v>0</v>
      </c>
    </row>
    <row r="666" spans="1:11" s="128" customFormat="1" ht="33" hidden="1">
      <c r="A666" s="261" t="s">
        <v>558</v>
      </c>
      <c r="B666" s="499" t="s">
        <v>781</v>
      </c>
      <c r="C666" s="500" t="s">
        <v>25</v>
      </c>
      <c r="D666" s="500" t="s">
        <v>31</v>
      </c>
      <c r="E666" s="574" t="s">
        <v>559</v>
      </c>
      <c r="F666" s="508"/>
      <c r="G666" s="68">
        <f t="shared" si="78"/>
        <v>0</v>
      </c>
      <c r="H666" s="68">
        <f t="shared" si="78"/>
        <v>7774900</v>
      </c>
      <c r="I666" s="68">
        <f t="shared" si="78"/>
        <v>7774900</v>
      </c>
      <c r="J666" s="68">
        <f t="shared" si="78"/>
        <v>0</v>
      </c>
      <c r="K666" s="68">
        <f t="shared" si="78"/>
        <v>0</v>
      </c>
    </row>
    <row r="667" spans="1:11" s="128" customFormat="1" ht="16.5" hidden="1">
      <c r="A667" s="261" t="s">
        <v>299</v>
      </c>
      <c r="B667" s="499" t="s">
        <v>781</v>
      </c>
      <c r="C667" s="500" t="s">
        <v>25</v>
      </c>
      <c r="D667" s="500" t="s">
        <v>31</v>
      </c>
      <c r="E667" s="574" t="s">
        <v>564</v>
      </c>
      <c r="F667" s="508"/>
      <c r="G667" s="68">
        <f>G668+G669+G670</f>
        <v>0</v>
      </c>
      <c r="H667" s="68">
        <f>H668+H669+H670</f>
        <v>7774900</v>
      </c>
      <c r="I667" s="68">
        <f>I668+I669+I670</f>
        <v>7774900</v>
      </c>
      <c r="J667" s="68">
        <f>J668+J669+J670</f>
        <v>0</v>
      </c>
      <c r="K667" s="68">
        <f>K668+K669+K670</f>
        <v>0</v>
      </c>
    </row>
    <row r="668" spans="1:11" s="128" customFormat="1" ht="33" hidden="1">
      <c r="A668" s="105" t="s">
        <v>297</v>
      </c>
      <c r="B668" s="499" t="s">
        <v>781</v>
      </c>
      <c r="C668" s="500" t="s">
        <v>25</v>
      </c>
      <c r="D668" s="500" t="s">
        <v>31</v>
      </c>
      <c r="E668" s="574" t="s">
        <v>564</v>
      </c>
      <c r="F668" s="506">
        <v>120</v>
      </c>
      <c r="G668" s="68"/>
      <c r="H668" s="68">
        <f>4859900+1467700+14000+435800</f>
        <v>6777400</v>
      </c>
      <c r="I668" s="68">
        <f>4859900+1467700+14000+435800</f>
        <v>6777400</v>
      </c>
      <c r="J668" s="68"/>
      <c r="K668" s="68"/>
    </row>
    <row r="669" spans="1:11" s="128" customFormat="1" ht="33" hidden="1">
      <c r="A669" s="105" t="s">
        <v>300</v>
      </c>
      <c r="B669" s="499" t="s">
        <v>781</v>
      </c>
      <c r="C669" s="500" t="s">
        <v>25</v>
      </c>
      <c r="D669" s="500" t="s">
        <v>31</v>
      </c>
      <c r="E669" s="574" t="s">
        <v>564</v>
      </c>
      <c r="F669" s="506">
        <v>240</v>
      </c>
      <c r="G669" s="68"/>
      <c r="H669" s="68">
        <v>951600</v>
      </c>
      <c r="I669" s="68">
        <v>951600</v>
      </c>
      <c r="J669" s="68"/>
      <c r="K669" s="68"/>
    </row>
    <row r="670" spans="1:11" s="128" customFormat="1" ht="16.5" hidden="1">
      <c r="A670" s="322" t="s">
        <v>302</v>
      </c>
      <c r="B670" s="499" t="s">
        <v>781</v>
      </c>
      <c r="C670" s="500" t="s">
        <v>25</v>
      </c>
      <c r="D670" s="500" t="s">
        <v>31</v>
      </c>
      <c r="E670" s="574" t="s">
        <v>564</v>
      </c>
      <c r="F670" s="506">
        <v>850</v>
      </c>
      <c r="G670" s="68"/>
      <c r="H670" s="68">
        <v>45900</v>
      </c>
      <c r="I670" s="68">
        <v>45900</v>
      </c>
      <c r="J670" s="68"/>
      <c r="K670" s="68"/>
    </row>
    <row r="671" spans="1:11" ht="16.5" hidden="1">
      <c r="A671" s="409" t="s">
        <v>181</v>
      </c>
      <c r="B671" s="575" t="s">
        <v>781</v>
      </c>
      <c r="C671" s="576" t="s">
        <v>30</v>
      </c>
      <c r="D671" s="577"/>
      <c r="E671" s="577"/>
      <c r="F671" s="577"/>
      <c r="G671" s="413">
        <f aca="true" t="shared" si="79" ref="G671:K675">G672</f>
        <v>0</v>
      </c>
      <c r="H671" s="149">
        <f t="shared" si="79"/>
        <v>0</v>
      </c>
      <c r="I671" s="149">
        <f t="shared" si="79"/>
        <v>0</v>
      </c>
      <c r="J671" s="413">
        <f t="shared" si="79"/>
        <v>0</v>
      </c>
      <c r="K671" s="413">
        <f t="shared" si="79"/>
        <v>0</v>
      </c>
    </row>
    <row r="672" spans="1:11" ht="16.5" hidden="1">
      <c r="A672" s="414" t="s">
        <v>182</v>
      </c>
      <c r="B672" s="578" t="s">
        <v>781</v>
      </c>
      <c r="C672" s="579" t="s">
        <v>30</v>
      </c>
      <c r="D672" s="580" t="s">
        <v>34</v>
      </c>
      <c r="E672" s="580"/>
      <c r="F672" s="580"/>
      <c r="G672" s="418">
        <f t="shared" si="79"/>
        <v>0</v>
      </c>
      <c r="H672" s="120">
        <f t="shared" si="79"/>
        <v>0</v>
      </c>
      <c r="I672" s="120">
        <f t="shared" si="79"/>
        <v>0</v>
      </c>
      <c r="J672" s="418">
        <f t="shared" si="79"/>
        <v>0</v>
      </c>
      <c r="K672" s="418">
        <f t="shared" si="79"/>
        <v>0</v>
      </c>
    </row>
    <row r="673" spans="1:11" s="1" customFormat="1" ht="54.75" customHeight="1" hidden="1">
      <c r="A673" s="409" t="s">
        <v>409</v>
      </c>
      <c r="B673" s="581" t="s">
        <v>781</v>
      </c>
      <c r="C673" s="579" t="s">
        <v>30</v>
      </c>
      <c r="D673" s="580" t="s">
        <v>34</v>
      </c>
      <c r="E673" s="582" t="s">
        <v>434</v>
      </c>
      <c r="F673" s="577"/>
      <c r="G673" s="421">
        <f t="shared" si="79"/>
        <v>0</v>
      </c>
      <c r="H673" s="73">
        <f t="shared" si="79"/>
        <v>0</v>
      </c>
      <c r="I673" s="73">
        <f t="shared" si="79"/>
        <v>0</v>
      </c>
      <c r="J673" s="421">
        <f t="shared" si="79"/>
        <v>0</v>
      </c>
      <c r="K673" s="421">
        <f t="shared" si="79"/>
        <v>0</v>
      </c>
    </row>
    <row r="674" spans="1:11" ht="18.75" customHeight="1" hidden="1">
      <c r="A674" s="409" t="s">
        <v>118</v>
      </c>
      <c r="B674" s="581" t="s">
        <v>781</v>
      </c>
      <c r="C674" s="579" t="s">
        <v>30</v>
      </c>
      <c r="D674" s="580" t="s">
        <v>34</v>
      </c>
      <c r="E674" s="577" t="s">
        <v>449</v>
      </c>
      <c r="F674" s="583"/>
      <c r="G674" s="421">
        <f t="shared" si="79"/>
        <v>0</v>
      </c>
      <c r="H674" s="73">
        <f t="shared" si="79"/>
        <v>0</v>
      </c>
      <c r="I674" s="73">
        <f t="shared" si="79"/>
        <v>0</v>
      </c>
      <c r="J674" s="421">
        <f t="shared" si="79"/>
        <v>0</v>
      </c>
      <c r="K674" s="421">
        <f t="shared" si="79"/>
        <v>0</v>
      </c>
    </row>
    <row r="675" spans="1:11" ht="33" hidden="1">
      <c r="A675" s="423" t="s">
        <v>183</v>
      </c>
      <c r="B675" s="584" t="s">
        <v>781</v>
      </c>
      <c r="C675" s="585" t="s">
        <v>30</v>
      </c>
      <c r="D675" s="586" t="s">
        <v>34</v>
      </c>
      <c r="E675" s="587" t="s">
        <v>714</v>
      </c>
      <c r="F675" s="587"/>
      <c r="G675" s="428">
        <f t="shared" si="79"/>
        <v>0</v>
      </c>
      <c r="H675" s="119">
        <f t="shared" si="79"/>
        <v>0</v>
      </c>
      <c r="I675" s="119">
        <f t="shared" si="79"/>
        <v>0</v>
      </c>
      <c r="J675" s="428">
        <f t="shared" si="79"/>
        <v>0</v>
      </c>
      <c r="K675" s="428">
        <f t="shared" si="79"/>
        <v>0</v>
      </c>
    </row>
    <row r="676" spans="1:11" ht="16.5" hidden="1">
      <c r="A676" s="429" t="s">
        <v>359</v>
      </c>
      <c r="B676" s="584" t="s">
        <v>781</v>
      </c>
      <c r="C676" s="585" t="s">
        <v>30</v>
      </c>
      <c r="D676" s="586" t="s">
        <v>34</v>
      </c>
      <c r="E676" s="587" t="s">
        <v>714</v>
      </c>
      <c r="F676" s="587" t="s">
        <v>360</v>
      </c>
      <c r="G676" s="428"/>
      <c r="H676" s="119">
        <v>0</v>
      </c>
      <c r="I676" s="119">
        <v>0</v>
      </c>
      <c r="J676" s="428"/>
      <c r="K676" s="428"/>
    </row>
    <row r="677" spans="1:11" s="1" customFormat="1" ht="33" hidden="1">
      <c r="A677" s="45" t="s">
        <v>75</v>
      </c>
      <c r="B677" s="497" t="s">
        <v>781</v>
      </c>
      <c r="C677" s="496" t="s">
        <v>34</v>
      </c>
      <c r="D677" s="496"/>
      <c r="E677" s="496"/>
      <c r="F677" s="496"/>
      <c r="G677" s="149">
        <f aca="true" t="shared" si="80" ref="G677:K681">G678</f>
        <v>0</v>
      </c>
      <c r="H677" s="149">
        <f t="shared" si="80"/>
        <v>215000</v>
      </c>
      <c r="I677" s="149">
        <f t="shared" si="80"/>
        <v>215000</v>
      </c>
      <c r="J677" s="149">
        <f t="shared" si="80"/>
        <v>0</v>
      </c>
      <c r="K677" s="149">
        <f t="shared" si="80"/>
        <v>0</v>
      </c>
    </row>
    <row r="678" spans="1:11" ht="50.25" hidden="1">
      <c r="A678" s="45" t="s">
        <v>177</v>
      </c>
      <c r="B678" s="497" t="s">
        <v>781</v>
      </c>
      <c r="C678" s="495" t="s">
        <v>34</v>
      </c>
      <c r="D678" s="495" t="s">
        <v>26</v>
      </c>
      <c r="E678" s="495"/>
      <c r="F678" s="495"/>
      <c r="G678" s="73">
        <f t="shared" si="80"/>
        <v>0</v>
      </c>
      <c r="H678" s="73">
        <f t="shared" si="80"/>
        <v>215000</v>
      </c>
      <c r="I678" s="73">
        <f t="shared" si="80"/>
        <v>215000</v>
      </c>
      <c r="J678" s="73">
        <f t="shared" si="80"/>
        <v>0</v>
      </c>
      <c r="K678" s="73">
        <f t="shared" si="80"/>
        <v>0</v>
      </c>
    </row>
    <row r="679" spans="1:11" s="128" customFormat="1" ht="84" hidden="1">
      <c r="A679" s="108" t="s">
        <v>475</v>
      </c>
      <c r="B679" s="497" t="s">
        <v>781</v>
      </c>
      <c r="C679" s="495" t="s">
        <v>34</v>
      </c>
      <c r="D679" s="495" t="s">
        <v>26</v>
      </c>
      <c r="E679" s="498" t="s">
        <v>453</v>
      </c>
      <c r="F679" s="506"/>
      <c r="G679" s="149">
        <f t="shared" si="80"/>
        <v>0</v>
      </c>
      <c r="H679" s="149">
        <f t="shared" si="80"/>
        <v>215000</v>
      </c>
      <c r="I679" s="149">
        <f t="shared" si="80"/>
        <v>215000</v>
      </c>
      <c r="J679" s="149">
        <f t="shared" si="80"/>
        <v>0</v>
      </c>
      <c r="K679" s="149">
        <f t="shared" si="80"/>
        <v>0</v>
      </c>
    </row>
    <row r="680" spans="1:11" s="128" customFormat="1" ht="33" hidden="1">
      <c r="A680" s="105" t="s">
        <v>542</v>
      </c>
      <c r="B680" s="499" t="s">
        <v>781</v>
      </c>
      <c r="C680" s="500" t="s">
        <v>34</v>
      </c>
      <c r="D680" s="500" t="s">
        <v>26</v>
      </c>
      <c r="E680" s="501" t="s">
        <v>543</v>
      </c>
      <c r="F680" s="506"/>
      <c r="G680" s="228">
        <f t="shared" si="80"/>
        <v>0</v>
      </c>
      <c r="H680" s="228">
        <f t="shared" si="80"/>
        <v>215000</v>
      </c>
      <c r="I680" s="228">
        <f t="shared" si="80"/>
        <v>215000</v>
      </c>
      <c r="J680" s="228">
        <f t="shared" si="80"/>
        <v>0</v>
      </c>
      <c r="K680" s="228">
        <f t="shared" si="80"/>
        <v>0</v>
      </c>
    </row>
    <row r="681" spans="1:11" s="128" customFormat="1" ht="50.25" hidden="1">
      <c r="A681" s="105" t="s">
        <v>400</v>
      </c>
      <c r="B681" s="499" t="s">
        <v>781</v>
      </c>
      <c r="C681" s="500" t="s">
        <v>34</v>
      </c>
      <c r="D681" s="500" t="s">
        <v>26</v>
      </c>
      <c r="E681" s="501" t="s">
        <v>735</v>
      </c>
      <c r="F681" s="506"/>
      <c r="G681" s="228">
        <f t="shared" si="80"/>
        <v>0</v>
      </c>
      <c r="H681" s="228">
        <f t="shared" si="80"/>
        <v>215000</v>
      </c>
      <c r="I681" s="228">
        <f t="shared" si="80"/>
        <v>215000</v>
      </c>
      <c r="J681" s="228">
        <f t="shared" si="80"/>
        <v>0</v>
      </c>
      <c r="K681" s="228">
        <f t="shared" si="80"/>
        <v>0</v>
      </c>
    </row>
    <row r="682" spans="1:11" s="128" customFormat="1" ht="16.5" hidden="1">
      <c r="A682" s="105" t="s">
        <v>93</v>
      </c>
      <c r="B682" s="499" t="s">
        <v>781</v>
      </c>
      <c r="C682" s="500" t="s">
        <v>34</v>
      </c>
      <c r="D682" s="500" t="s">
        <v>26</v>
      </c>
      <c r="E682" s="501" t="s">
        <v>735</v>
      </c>
      <c r="F682" s="506">
        <v>540</v>
      </c>
      <c r="G682" s="228"/>
      <c r="H682" s="228">
        <v>215000</v>
      </c>
      <c r="I682" s="228">
        <v>215000</v>
      </c>
      <c r="J682" s="228"/>
      <c r="K682" s="228"/>
    </row>
    <row r="683" spans="1:11" ht="16.5" hidden="1">
      <c r="A683" s="117" t="s">
        <v>119</v>
      </c>
      <c r="B683" s="494" t="s">
        <v>781</v>
      </c>
      <c r="C683" s="516" t="s">
        <v>28</v>
      </c>
      <c r="D683" s="516"/>
      <c r="E683" s="516"/>
      <c r="F683" s="516"/>
      <c r="G683" s="149">
        <f>G684</f>
        <v>0</v>
      </c>
      <c r="H683" s="149">
        <f>H684</f>
        <v>75000</v>
      </c>
      <c r="I683" s="149">
        <f>I684</f>
        <v>75000</v>
      </c>
      <c r="J683" s="149">
        <f>J684</f>
        <v>0</v>
      </c>
      <c r="K683" s="149">
        <f>K684</f>
        <v>0</v>
      </c>
    </row>
    <row r="684" spans="1:11" ht="16.5" hidden="1">
      <c r="A684" s="60" t="s">
        <v>36</v>
      </c>
      <c r="B684" s="546" t="s">
        <v>781</v>
      </c>
      <c r="C684" s="493" t="s">
        <v>28</v>
      </c>
      <c r="D684" s="493" t="s">
        <v>61</v>
      </c>
      <c r="E684" s="493"/>
      <c r="F684" s="501"/>
      <c r="G684" s="149">
        <f>G685+G690</f>
        <v>0</v>
      </c>
      <c r="H684" s="149">
        <f>H685+H690</f>
        <v>75000</v>
      </c>
      <c r="I684" s="149">
        <f>I685+I690</f>
        <v>75000</v>
      </c>
      <c r="J684" s="149">
        <f>J685+J690</f>
        <v>0</v>
      </c>
      <c r="K684" s="149">
        <f>K685+K690</f>
        <v>0</v>
      </c>
    </row>
    <row r="685" spans="1:11" s="128" customFormat="1" ht="33" hidden="1">
      <c r="A685" s="108" t="s">
        <v>322</v>
      </c>
      <c r="B685" s="546" t="s">
        <v>781</v>
      </c>
      <c r="C685" s="493" t="s">
        <v>28</v>
      </c>
      <c r="D685" s="493" t="s">
        <v>61</v>
      </c>
      <c r="E685" s="498" t="s">
        <v>490</v>
      </c>
      <c r="F685" s="506"/>
      <c r="G685" s="149">
        <f aca="true" t="shared" si="81" ref="G685:K688">G686</f>
        <v>0</v>
      </c>
      <c r="H685" s="149">
        <f t="shared" si="81"/>
        <v>20000</v>
      </c>
      <c r="I685" s="149">
        <f t="shared" si="81"/>
        <v>20000</v>
      </c>
      <c r="J685" s="149">
        <f t="shared" si="81"/>
        <v>0</v>
      </c>
      <c r="K685" s="149">
        <f t="shared" si="81"/>
        <v>0</v>
      </c>
    </row>
    <row r="686" spans="1:11" s="284" customFormat="1" ht="16.5" hidden="1">
      <c r="A686" s="108" t="s">
        <v>363</v>
      </c>
      <c r="B686" s="548" t="s">
        <v>781</v>
      </c>
      <c r="C686" s="549" t="s">
        <v>28</v>
      </c>
      <c r="D686" s="549" t="s">
        <v>61</v>
      </c>
      <c r="E686" s="496" t="s">
        <v>502</v>
      </c>
      <c r="F686" s="513"/>
      <c r="G686" s="149">
        <f t="shared" si="81"/>
        <v>0</v>
      </c>
      <c r="H686" s="149">
        <f t="shared" si="81"/>
        <v>20000</v>
      </c>
      <c r="I686" s="149">
        <f t="shared" si="81"/>
        <v>20000</v>
      </c>
      <c r="J686" s="149">
        <f t="shared" si="81"/>
        <v>0</v>
      </c>
      <c r="K686" s="149">
        <f t="shared" si="81"/>
        <v>0</v>
      </c>
    </row>
    <row r="687" spans="1:11" s="128" customFormat="1" ht="33.75" customHeight="1" hidden="1">
      <c r="A687" s="327" t="s">
        <v>586</v>
      </c>
      <c r="B687" s="548" t="s">
        <v>781</v>
      </c>
      <c r="C687" s="549" t="s">
        <v>28</v>
      </c>
      <c r="D687" s="549" t="s">
        <v>61</v>
      </c>
      <c r="E687" s="501" t="s">
        <v>583</v>
      </c>
      <c r="F687" s="506"/>
      <c r="G687" s="228">
        <f t="shared" si="81"/>
        <v>0</v>
      </c>
      <c r="H687" s="228">
        <f t="shared" si="81"/>
        <v>20000</v>
      </c>
      <c r="I687" s="228">
        <f t="shared" si="81"/>
        <v>20000</v>
      </c>
      <c r="J687" s="228">
        <f t="shared" si="81"/>
        <v>0</v>
      </c>
      <c r="K687" s="228">
        <f t="shared" si="81"/>
        <v>0</v>
      </c>
    </row>
    <row r="688" spans="1:11" s="128" customFormat="1" ht="55.5" customHeight="1" hidden="1">
      <c r="A688" s="327" t="s">
        <v>588</v>
      </c>
      <c r="B688" s="548" t="s">
        <v>781</v>
      </c>
      <c r="C688" s="549" t="s">
        <v>28</v>
      </c>
      <c r="D688" s="549" t="s">
        <v>61</v>
      </c>
      <c r="E688" s="501" t="s">
        <v>589</v>
      </c>
      <c r="F688" s="506"/>
      <c r="G688" s="228">
        <f t="shared" si="81"/>
        <v>0</v>
      </c>
      <c r="H688" s="228">
        <f t="shared" si="81"/>
        <v>20000</v>
      </c>
      <c r="I688" s="228">
        <f t="shared" si="81"/>
        <v>20000</v>
      </c>
      <c r="J688" s="228">
        <f t="shared" si="81"/>
        <v>0</v>
      </c>
      <c r="K688" s="228">
        <f t="shared" si="81"/>
        <v>0</v>
      </c>
    </row>
    <row r="689" spans="1:11" s="128" customFormat="1" ht="16.5" hidden="1">
      <c r="A689" s="82" t="s">
        <v>93</v>
      </c>
      <c r="B689" s="548" t="s">
        <v>781</v>
      </c>
      <c r="C689" s="549" t="s">
        <v>28</v>
      </c>
      <c r="D689" s="549" t="s">
        <v>61</v>
      </c>
      <c r="E689" s="501" t="s">
        <v>589</v>
      </c>
      <c r="F689" s="506">
        <v>540</v>
      </c>
      <c r="G689" s="228"/>
      <c r="H689" s="228">
        <v>20000</v>
      </c>
      <c r="I689" s="228">
        <v>20000</v>
      </c>
      <c r="J689" s="228"/>
      <c r="K689" s="228"/>
    </row>
    <row r="690" spans="1:11" s="128" customFormat="1" ht="33" hidden="1">
      <c r="A690" s="108" t="s">
        <v>695</v>
      </c>
      <c r="B690" s="494" t="s">
        <v>781</v>
      </c>
      <c r="C690" s="496" t="s">
        <v>28</v>
      </c>
      <c r="D690" s="496" t="s">
        <v>61</v>
      </c>
      <c r="E690" s="498" t="s">
        <v>458</v>
      </c>
      <c r="F690" s="513"/>
      <c r="G690" s="149">
        <f aca="true" t="shared" si="82" ref="G690:K692">G691</f>
        <v>0</v>
      </c>
      <c r="H690" s="149">
        <f t="shared" si="82"/>
        <v>55000</v>
      </c>
      <c r="I690" s="149">
        <f t="shared" si="82"/>
        <v>55000</v>
      </c>
      <c r="J690" s="149">
        <f t="shared" si="82"/>
        <v>0</v>
      </c>
      <c r="K690" s="149">
        <f t="shared" si="82"/>
        <v>0</v>
      </c>
    </row>
    <row r="691" spans="1:11" s="128" customFormat="1" ht="16.5" hidden="1">
      <c r="A691" s="105" t="s">
        <v>696</v>
      </c>
      <c r="B691" s="514" t="s">
        <v>781</v>
      </c>
      <c r="C691" s="501" t="s">
        <v>28</v>
      </c>
      <c r="D691" s="501" t="s">
        <v>61</v>
      </c>
      <c r="E691" s="501" t="s">
        <v>697</v>
      </c>
      <c r="F691" s="506"/>
      <c r="G691" s="228">
        <f t="shared" si="82"/>
        <v>0</v>
      </c>
      <c r="H691" s="228">
        <f t="shared" si="82"/>
        <v>55000</v>
      </c>
      <c r="I691" s="228">
        <f t="shared" si="82"/>
        <v>55000</v>
      </c>
      <c r="J691" s="228">
        <f t="shared" si="82"/>
        <v>0</v>
      </c>
      <c r="K691" s="228">
        <f t="shared" si="82"/>
        <v>0</v>
      </c>
    </row>
    <row r="692" spans="1:11" s="128" customFormat="1" ht="37.5" customHeight="1" hidden="1">
      <c r="A692" s="105" t="s">
        <v>402</v>
      </c>
      <c r="B692" s="514" t="s">
        <v>781</v>
      </c>
      <c r="C692" s="501" t="s">
        <v>28</v>
      </c>
      <c r="D692" s="501" t="s">
        <v>61</v>
      </c>
      <c r="E692" s="501" t="s">
        <v>699</v>
      </c>
      <c r="F692" s="506"/>
      <c r="G692" s="228">
        <f t="shared" si="82"/>
        <v>0</v>
      </c>
      <c r="H692" s="228">
        <f t="shared" si="82"/>
        <v>55000</v>
      </c>
      <c r="I692" s="228">
        <f t="shared" si="82"/>
        <v>55000</v>
      </c>
      <c r="J692" s="228">
        <f t="shared" si="82"/>
        <v>0</v>
      </c>
      <c r="K692" s="228">
        <f t="shared" si="82"/>
        <v>0</v>
      </c>
    </row>
    <row r="693" spans="1:11" s="128" customFormat="1" ht="16.5" hidden="1">
      <c r="A693" s="82" t="s">
        <v>93</v>
      </c>
      <c r="B693" s="514" t="s">
        <v>781</v>
      </c>
      <c r="C693" s="501" t="s">
        <v>28</v>
      </c>
      <c r="D693" s="501" t="s">
        <v>61</v>
      </c>
      <c r="E693" s="501" t="s">
        <v>699</v>
      </c>
      <c r="F693" s="506">
        <v>540</v>
      </c>
      <c r="G693" s="228"/>
      <c r="H693" s="228">
        <v>55000</v>
      </c>
      <c r="I693" s="228">
        <v>55000</v>
      </c>
      <c r="J693" s="228"/>
      <c r="K693" s="228"/>
    </row>
    <row r="694" spans="1:11" s="1" customFormat="1" ht="16.5" hidden="1">
      <c r="A694" s="45" t="s">
        <v>121</v>
      </c>
      <c r="B694" s="494" t="s">
        <v>781</v>
      </c>
      <c r="C694" s="496" t="s">
        <v>29</v>
      </c>
      <c r="D694" s="496"/>
      <c r="E694" s="496"/>
      <c r="F694" s="496"/>
      <c r="G694" s="149">
        <f>G695+G701+G721</f>
        <v>0</v>
      </c>
      <c r="H694" s="149">
        <f>H695+H701+H721</f>
        <v>2409500</v>
      </c>
      <c r="I694" s="149">
        <f>I695+I701+I721</f>
        <v>2387000</v>
      </c>
      <c r="J694" s="149">
        <f>J695+J701+J721</f>
        <v>0</v>
      </c>
      <c r="K694" s="149">
        <f>K695+K701+K721</f>
        <v>0</v>
      </c>
    </row>
    <row r="695" spans="1:11" ht="16.5" hidden="1">
      <c r="A695" s="238" t="s">
        <v>122</v>
      </c>
      <c r="B695" s="588" t="s">
        <v>781</v>
      </c>
      <c r="C695" s="589" t="s">
        <v>29</v>
      </c>
      <c r="D695" s="590" t="s">
        <v>25</v>
      </c>
      <c r="E695" s="590"/>
      <c r="F695" s="590"/>
      <c r="G695" s="73">
        <f aca="true" t="shared" si="83" ref="G695:K699">G696</f>
        <v>0</v>
      </c>
      <c r="H695" s="73">
        <f t="shared" si="83"/>
        <v>20000</v>
      </c>
      <c r="I695" s="73">
        <f t="shared" si="83"/>
        <v>20000</v>
      </c>
      <c r="J695" s="73">
        <f t="shared" si="83"/>
        <v>0</v>
      </c>
      <c r="K695" s="73">
        <f t="shared" si="83"/>
        <v>0</v>
      </c>
    </row>
    <row r="696" spans="1:11" s="128" customFormat="1" ht="1.5" customHeight="1" hidden="1">
      <c r="A696" s="108" t="s">
        <v>322</v>
      </c>
      <c r="B696" s="546" t="s">
        <v>781</v>
      </c>
      <c r="C696" s="589" t="s">
        <v>29</v>
      </c>
      <c r="D696" s="590" t="s">
        <v>25</v>
      </c>
      <c r="E696" s="498" t="s">
        <v>490</v>
      </c>
      <c r="F696" s="506"/>
      <c r="G696" s="149">
        <f t="shared" si="83"/>
        <v>0</v>
      </c>
      <c r="H696" s="149">
        <f t="shared" si="83"/>
        <v>20000</v>
      </c>
      <c r="I696" s="149">
        <f t="shared" si="83"/>
        <v>20000</v>
      </c>
      <c r="J696" s="149">
        <f t="shared" si="83"/>
        <v>0</v>
      </c>
      <c r="K696" s="149">
        <f t="shared" si="83"/>
        <v>0</v>
      </c>
    </row>
    <row r="697" spans="1:11" s="284" customFormat="1" ht="50.25" hidden="1">
      <c r="A697" s="153" t="s">
        <v>383</v>
      </c>
      <c r="B697" s="588" t="s">
        <v>781</v>
      </c>
      <c r="C697" s="589" t="s">
        <v>29</v>
      </c>
      <c r="D697" s="590" t="s">
        <v>25</v>
      </c>
      <c r="E697" s="493" t="s">
        <v>501</v>
      </c>
      <c r="F697" s="591"/>
      <c r="G697" s="120">
        <f t="shared" si="83"/>
        <v>0</v>
      </c>
      <c r="H697" s="120">
        <f t="shared" si="83"/>
        <v>20000</v>
      </c>
      <c r="I697" s="120">
        <f t="shared" si="83"/>
        <v>20000</v>
      </c>
      <c r="J697" s="120">
        <f t="shared" si="83"/>
        <v>0</v>
      </c>
      <c r="K697" s="120">
        <f t="shared" si="83"/>
        <v>0</v>
      </c>
    </row>
    <row r="698" spans="1:11" s="128" customFormat="1" ht="33" hidden="1">
      <c r="A698" s="261" t="s">
        <v>581</v>
      </c>
      <c r="B698" s="592" t="s">
        <v>781</v>
      </c>
      <c r="C698" s="593" t="s">
        <v>29</v>
      </c>
      <c r="D698" s="594" t="s">
        <v>25</v>
      </c>
      <c r="E698" s="501" t="s">
        <v>587</v>
      </c>
      <c r="F698" s="506"/>
      <c r="G698" s="228">
        <f t="shared" si="83"/>
        <v>0</v>
      </c>
      <c r="H698" s="228">
        <f t="shared" si="83"/>
        <v>20000</v>
      </c>
      <c r="I698" s="228">
        <f t="shared" si="83"/>
        <v>20000</v>
      </c>
      <c r="J698" s="228">
        <f t="shared" si="83"/>
        <v>0</v>
      </c>
      <c r="K698" s="228">
        <f t="shared" si="83"/>
        <v>0</v>
      </c>
    </row>
    <row r="699" spans="1:11" s="128" customFormat="1" ht="84" hidden="1">
      <c r="A699" s="261" t="s">
        <v>403</v>
      </c>
      <c r="B699" s="592" t="s">
        <v>781</v>
      </c>
      <c r="C699" s="593" t="s">
        <v>29</v>
      </c>
      <c r="D699" s="594" t="s">
        <v>25</v>
      </c>
      <c r="E699" s="501" t="s">
        <v>590</v>
      </c>
      <c r="F699" s="506"/>
      <c r="G699" s="228">
        <f t="shared" si="83"/>
        <v>0</v>
      </c>
      <c r="H699" s="228">
        <f t="shared" si="83"/>
        <v>20000</v>
      </c>
      <c r="I699" s="228">
        <f t="shared" si="83"/>
        <v>20000</v>
      </c>
      <c r="J699" s="228">
        <f t="shared" si="83"/>
        <v>0</v>
      </c>
      <c r="K699" s="228">
        <f t="shared" si="83"/>
        <v>0</v>
      </c>
    </row>
    <row r="700" spans="1:11" s="128" customFormat="1" ht="16.5" hidden="1">
      <c r="A700" s="82" t="s">
        <v>93</v>
      </c>
      <c r="B700" s="592" t="s">
        <v>781</v>
      </c>
      <c r="C700" s="593" t="s">
        <v>29</v>
      </c>
      <c r="D700" s="594" t="s">
        <v>25</v>
      </c>
      <c r="E700" s="501" t="s">
        <v>590</v>
      </c>
      <c r="F700" s="506">
        <v>540</v>
      </c>
      <c r="G700" s="228"/>
      <c r="H700" s="228">
        <v>20000</v>
      </c>
      <c r="I700" s="228">
        <v>20000</v>
      </c>
      <c r="J700" s="228"/>
      <c r="K700" s="228"/>
    </row>
    <row r="701" spans="1:11" ht="16.5" hidden="1">
      <c r="A701" s="45" t="s">
        <v>123</v>
      </c>
      <c r="B701" s="494" t="s">
        <v>781</v>
      </c>
      <c r="C701" s="495" t="s">
        <v>29</v>
      </c>
      <c r="D701" s="495" t="s">
        <v>30</v>
      </c>
      <c r="E701" s="595"/>
      <c r="F701" s="501"/>
      <c r="G701" s="149">
        <f>G702+G706+G717</f>
        <v>0</v>
      </c>
      <c r="H701" s="149">
        <f>H702+H706+H717</f>
        <v>2310000</v>
      </c>
      <c r="I701" s="149">
        <f>I702+I706+I717</f>
        <v>2310000</v>
      </c>
      <c r="J701" s="149">
        <f>J702+J706+J717</f>
        <v>0</v>
      </c>
      <c r="K701" s="149">
        <f>K702+K706+K717</f>
        <v>0</v>
      </c>
    </row>
    <row r="702" spans="1:11" s="128" customFormat="1" ht="50.25" hidden="1">
      <c r="A702" s="108" t="s">
        <v>341</v>
      </c>
      <c r="B702" s="494" t="s">
        <v>781</v>
      </c>
      <c r="C702" s="495" t="s">
        <v>29</v>
      </c>
      <c r="D702" s="495" t="s">
        <v>30</v>
      </c>
      <c r="E702" s="498" t="s">
        <v>456</v>
      </c>
      <c r="F702" s="506"/>
      <c r="G702" s="149">
        <f aca="true" t="shared" si="84" ref="G702:K704">G703</f>
        <v>0</v>
      </c>
      <c r="H702" s="149">
        <f t="shared" si="84"/>
        <v>70000</v>
      </c>
      <c r="I702" s="149">
        <f t="shared" si="84"/>
        <v>70000</v>
      </c>
      <c r="J702" s="149">
        <f t="shared" si="84"/>
        <v>0</v>
      </c>
      <c r="K702" s="149">
        <f t="shared" si="84"/>
        <v>0</v>
      </c>
    </row>
    <row r="703" spans="1:11" s="128" customFormat="1" ht="35.25" customHeight="1" hidden="1">
      <c r="A703" s="67" t="s">
        <v>545</v>
      </c>
      <c r="B703" s="514" t="s">
        <v>781</v>
      </c>
      <c r="C703" s="500" t="s">
        <v>29</v>
      </c>
      <c r="D703" s="500" t="s">
        <v>30</v>
      </c>
      <c r="E703" s="507" t="s">
        <v>546</v>
      </c>
      <c r="F703" s="506"/>
      <c r="G703" s="228">
        <f t="shared" si="84"/>
        <v>0</v>
      </c>
      <c r="H703" s="228">
        <f t="shared" si="84"/>
        <v>70000</v>
      </c>
      <c r="I703" s="228">
        <f t="shared" si="84"/>
        <v>70000</v>
      </c>
      <c r="J703" s="228">
        <f t="shared" si="84"/>
        <v>0</v>
      </c>
      <c r="K703" s="228">
        <f t="shared" si="84"/>
        <v>0</v>
      </c>
    </row>
    <row r="704" spans="1:11" s="128" customFormat="1" ht="50.25" hidden="1">
      <c r="A704" s="67" t="s">
        <v>401</v>
      </c>
      <c r="B704" s="514" t="s">
        <v>781</v>
      </c>
      <c r="C704" s="500" t="s">
        <v>29</v>
      </c>
      <c r="D704" s="500" t="s">
        <v>30</v>
      </c>
      <c r="E704" s="507" t="s">
        <v>547</v>
      </c>
      <c r="F704" s="506"/>
      <c r="G704" s="228">
        <f t="shared" si="84"/>
        <v>0</v>
      </c>
      <c r="H704" s="228">
        <f t="shared" si="84"/>
        <v>70000</v>
      </c>
      <c r="I704" s="228">
        <f t="shared" si="84"/>
        <v>70000</v>
      </c>
      <c r="J704" s="228">
        <f t="shared" si="84"/>
        <v>0</v>
      </c>
      <c r="K704" s="228">
        <f t="shared" si="84"/>
        <v>0</v>
      </c>
    </row>
    <row r="705" spans="1:11" s="128" customFormat="1" ht="16.5" hidden="1">
      <c r="A705" s="82" t="s">
        <v>93</v>
      </c>
      <c r="B705" s="514" t="s">
        <v>781</v>
      </c>
      <c r="C705" s="500" t="s">
        <v>29</v>
      </c>
      <c r="D705" s="500" t="s">
        <v>30</v>
      </c>
      <c r="E705" s="507" t="s">
        <v>547</v>
      </c>
      <c r="F705" s="506">
        <v>540</v>
      </c>
      <c r="G705" s="228"/>
      <c r="H705" s="228">
        <v>70000</v>
      </c>
      <c r="I705" s="228">
        <v>70000</v>
      </c>
      <c r="J705" s="228"/>
      <c r="K705" s="228"/>
    </row>
    <row r="706" spans="1:11" s="128" customFormat="1" ht="51" customHeight="1" hidden="1">
      <c r="A706" s="108" t="s">
        <v>364</v>
      </c>
      <c r="B706" s="494" t="s">
        <v>781</v>
      </c>
      <c r="C706" s="495" t="s">
        <v>29</v>
      </c>
      <c r="D706" s="495" t="s">
        <v>30</v>
      </c>
      <c r="E706" s="498" t="s">
        <v>457</v>
      </c>
      <c r="F706" s="506"/>
      <c r="G706" s="149">
        <f>G707+G713</f>
        <v>0</v>
      </c>
      <c r="H706" s="149">
        <f>H707+H713</f>
        <v>2230000</v>
      </c>
      <c r="I706" s="149">
        <f>I707+I713</f>
        <v>2230000</v>
      </c>
      <c r="J706" s="149">
        <f>J707+J713</f>
        <v>0</v>
      </c>
      <c r="K706" s="149">
        <f>K707+K713</f>
        <v>0</v>
      </c>
    </row>
    <row r="707" spans="1:11" s="284" customFormat="1" ht="33" hidden="1">
      <c r="A707" s="108" t="s">
        <v>189</v>
      </c>
      <c r="B707" s="494" t="s">
        <v>781</v>
      </c>
      <c r="C707" s="495" t="s">
        <v>29</v>
      </c>
      <c r="D707" s="495" t="s">
        <v>30</v>
      </c>
      <c r="E707" s="496" t="s">
        <v>500</v>
      </c>
      <c r="F707" s="513"/>
      <c r="G707" s="149">
        <f>G708</f>
        <v>0</v>
      </c>
      <c r="H707" s="149">
        <f>H708</f>
        <v>2200000</v>
      </c>
      <c r="I707" s="149">
        <f>I708</f>
        <v>2200000</v>
      </c>
      <c r="J707" s="149">
        <f>J708</f>
        <v>0</v>
      </c>
      <c r="K707" s="149">
        <f>K708</f>
        <v>0</v>
      </c>
    </row>
    <row r="708" spans="1:11" s="128" customFormat="1" ht="16.5" hidden="1">
      <c r="A708" s="105" t="s">
        <v>594</v>
      </c>
      <c r="B708" s="514" t="s">
        <v>781</v>
      </c>
      <c r="C708" s="500" t="s">
        <v>29</v>
      </c>
      <c r="D708" s="500" t="s">
        <v>30</v>
      </c>
      <c r="E708" s="501" t="s">
        <v>593</v>
      </c>
      <c r="F708" s="506"/>
      <c r="G708" s="228">
        <f>G709+G711</f>
        <v>0</v>
      </c>
      <c r="H708" s="228">
        <f>H709+H711</f>
        <v>2200000</v>
      </c>
      <c r="I708" s="228">
        <f>I709+I711</f>
        <v>2200000</v>
      </c>
      <c r="J708" s="228">
        <f>J709+J711</f>
        <v>0</v>
      </c>
      <c r="K708" s="228">
        <f>K709+K711</f>
        <v>0</v>
      </c>
    </row>
    <row r="709" spans="1:11" s="128" customFormat="1" ht="50.25" hidden="1">
      <c r="A709" s="328" t="s">
        <v>592</v>
      </c>
      <c r="B709" s="514" t="s">
        <v>781</v>
      </c>
      <c r="C709" s="500" t="s">
        <v>29</v>
      </c>
      <c r="D709" s="500" t="s">
        <v>30</v>
      </c>
      <c r="E709" s="501" t="s">
        <v>596</v>
      </c>
      <c r="F709" s="506"/>
      <c r="G709" s="228">
        <f>G710</f>
        <v>0</v>
      </c>
      <c r="H709" s="228">
        <f>H710</f>
        <v>200000</v>
      </c>
      <c r="I709" s="228">
        <f>I710</f>
        <v>200000</v>
      </c>
      <c r="J709" s="228">
        <f>J710</f>
        <v>0</v>
      </c>
      <c r="K709" s="228">
        <f>K710</f>
        <v>0</v>
      </c>
    </row>
    <row r="710" spans="1:11" s="128" customFormat="1" ht="16.5" hidden="1">
      <c r="A710" s="82" t="s">
        <v>93</v>
      </c>
      <c r="B710" s="514" t="s">
        <v>781</v>
      </c>
      <c r="C710" s="500" t="s">
        <v>29</v>
      </c>
      <c r="D710" s="500" t="s">
        <v>30</v>
      </c>
      <c r="E710" s="501" t="s">
        <v>596</v>
      </c>
      <c r="F710" s="506">
        <v>540</v>
      </c>
      <c r="G710" s="228"/>
      <c r="H710" s="228">
        <v>200000</v>
      </c>
      <c r="I710" s="228">
        <v>200000</v>
      </c>
      <c r="J710" s="228"/>
      <c r="K710" s="228"/>
    </row>
    <row r="711" spans="1:11" s="128" customFormat="1" ht="50.25" hidden="1">
      <c r="A711" s="41" t="s">
        <v>595</v>
      </c>
      <c r="B711" s="514" t="s">
        <v>781</v>
      </c>
      <c r="C711" s="500" t="s">
        <v>29</v>
      </c>
      <c r="D711" s="500" t="s">
        <v>30</v>
      </c>
      <c r="E711" s="501" t="s">
        <v>597</v>
      </c>
      <c r="F711" s="506"/>
      <c r="G711" s="228">
        <f>G712</f>
        <v>0</v>
      </c>
      <c r="H711" s="228">
        <f>H712</f>
        <v>2000000</v>
      </c>
      <c r="I711" s="228">
        <f>I712</f>
        <v>2000000</v>
      </c>
      <c r="J711" s="228">
        <f>J712</f>
        <v>0</v>
      </c>
      <c r="K711" s="228">
        <f>K712</f>
        <v>0</v>
      </c>
    </row>
    <row r="712" spans="1:11" s="128" customFormat="1" ht="16.5" hidden="1">
      <c r="A712" s="82" t="s">
        <v>93</v>
      </c>
      <c r="B712" s="514" t="s">
        <v>781</v>
      </c>
      <c r="C712" s="500" t="s">
        <v>29</v>
      </c>
      <c r="D712" s="500" t="s">
        <v>30</v>
      </c>
      <c r="E712" s="501" t="s">
        <v>597</v>
      </c>
      <c r="F712" s="506">
        <v>540</v>
      </c>
      <c r="G712" s="228"/>
      <c r="H712" s="228">
        <v>2000000</v>
      </c>
      <c r="I712" s="228">
        <v>2000000</v>
      </c>
      <c r="J712" s="228"/>
      <c r="K712" s="228"/>
    </row>
    <row r="713" spans="1:11" s="284" customFormat="1" ht="16.5" hidden="1">
      <c r="A713" s="108" t="s">
        <v>243</v>
      </c>
      <c r="B713" s="494" t="s">
        <v>781</v>
      </c>
      <c r="C713" s="495" t="s">
        <v>29</v>
      </c>
      <c r="D713" s="495" t="s">
        <v>30</v>
      </c>
      <c r="E713" s="496" t="s">
        <v>499</v>
      </c>
      <c r="F713" s="513"/>
      <c r="G713" s="149">
        <f aca="true" t="shared" si="85" ref="G713:K715">G714</f>
        <v>0</v>
      </c>
      <c r="H713" s="149">
        <f t="shared" si="85"/>
        <v>30000</v>
      </c>
      <c r="I713" s="149">
        <f t="shared" si="85"/>
        <v>30000</v>
      </c>
      <c r="J713" s="149">
        <f t="shared" si="85"/>
        <v>0</v>
      </c>
      <c r="K713" s="149">
        <f t="shared" si="85"/>
        <v>0</v>
      </c>
    </row>
    <row r="714" spans="1:11" s="128" customFormat="1" ht="16.5" hidden="1">
      <c r="A714" s="326" t="s">
        <v>548</v>
      </c>
      <c r="B714" s="514" t="s">
        <v>781</v>
      </c>
      <c r="C714" s="500" t="s">
        <v>29</v>
      </c>
      <c r="D714" s="500" t="s">
        <v>30</v>
      </c>
      <c r="E714" s="501" t="s">
        <v>549</v>
      </c>
      <c r="F714" s="506"/>
      <c r="G714" s="228">
        <f t="shared" si="85"/>
        <v>0</v>
      </c>
      <c r="H714" s="228">
        <f t="shared" si="85"/>
        <v>30000</v>
      </c>
      <c r="I714" s="228">
        <f t="shared" si="85"/>
        <v>30000</v>
      </c>
      <c r="J714" s="228">
        <f t="shared" si="85"/>
        <v>0</v>
      </c>
      <c r="K714" s="228">
        <f t="shared" si="85"/>
        <v>0</v>
      </c>
    </row>
    <row r="715" spans="1:11" s="128" customFormat="1" ht="50.25" hidden="1">
      <c r="A715" s="326" t="s">
        <v>404</v>
      </c>
      <c r="B715" s="514" t="s">
        <v>781</v>
      </c>
      <c r="C715" s="500" t="s">
        <v>29</v>
      </c>
      <c r="D715" s="500" t="s">
        <v>30</v>
      </c>
      <c r="E715" s="501" t="s">
        <v>550</v>
      </c>
      <c r="F715" s="506"/>
      <c r="G715" s="228">
        <f t="shared" si="85"/>
        <v>0</v>
      </c>
      <c r="H715" s="228">
        <f t="shared" si="85"/>
        <v>30000</v>
      </c>
      <c r="I715" s="228">
        <f t="shared" si="85"/>
        <v>30000</v>
      </c>
      <c r="J715" s="228">
        <f t="shared" si="85"/>
        <v>0</v>
      </c>
      <c r="K715" s="228">
        <f t="shared" si="85"/>
        <v>0</v>
      </c>
    </row>
    <row r="716" spans="1:11" s="128" customFormat="1" ht="16.5" hidden="1">
      <c r="A716" s="82" t="s">
        <v>93</v>
      </c>
      <c r="B716" s="514" t="s">
        <v>781</v>
      </c>
      <c r="C716" s="500" t="s">
        <v>29</v>
      </c>
      <c r="D716" s="500" t="s">
        <v>30</v>
      </c>
      <c r="E716" s="501" t="s">
        <v>550</v>
      </c>
      <c r="F716" s="506">
        <v>540</v>
      </c>
      <c r="G716" s="228"/>
      <c r="H716" s="228">
        <v>30000</v>
      </c>
      <c r="I716" s="228">
        <v>30000</v>
      </c>
      <c r="J716" s="228"/>
      <c r="K716" s="228"/>
    </row>
    <row r="717" spans="1:11" s="284" customFormat="1" ht="33" hidden="1">
      <c r="A717" s="331" t="s">
        <v>481</v>
      </c>
      <c r="B717" s="494" t="s">
        <v>781</v>
      </c>
      <c r="C717" s="495" t="s">
        <v>29</v>
      </c>
      <c r="D717" s="495" t="s">
        <v>30</v>
      </c>
      <c r="E717" s="534" t="s">
        <v>492</v>
      </c>
      <c r="F717" s="513"/>
      <c r="G717" s="149">
        <f aca="true" t="shared" si="86" ref="G717:K719">G718</f>
        <v>0</v>
      </c>
      <c r="H717" s="149">
        <f t="shared" si="86"/>
        <v>10000</v>
      </c>
      <c r="I717" s="149">
        <f t="shared" si="86"/>
        <v>10000</v>
      </c>
      <c r="J717" s="149">
        <f t="shared" si="86"/>
        <v>0</v>
      </c>
      <c r="K717" s="149">
        <f t="shared" si="86"/>
        <v>0</v>
      </c>
    </row>
    <row r="718" spans="1:11" s="128" customFormat="1" ht="33" hidden="1">
      <c r="A718" s="261" t="s">
        <v>555</v>
      </c>
      <c r="B718" s="514" t="s">
        <v>781</v>
      </c>
      <c r="C718" s="500" t="s">
        <v>29</v>
      </c>
      <c r="D718" s="500" t="s">
        <v>30</v>
      </c>
      <c r="E718" s="574" t="s">
        <v>556</v>
      </c>
      <c r="F718" s="506"/>
      <c r="G718" s="228">
        <f t="shared" si="86"/>
        <v>0</v>
      </c>
      <c r="H718" s="228">
        <f t="shared" si="86"/>
        <v>10000</v>
      </c>
      <c r="I718" s="228">
        <f t="shared" si="86"/>
        <v>10000</v>
      </c>
      <c r="J718" s="228">
        <f t="shared" si="86"/>
        <v>0</v>
      </c>
      <c r="K718" s="228">
        <f t="shared" si="86"/>
        <v>0</v>
      </c>
    </row>
    <row r="719" spans="1:11" s="128" customFormat="1" ht="34.5" customHeight="1" hidden="1">
      <c r="A719" s="261" t="s">
        <v>405</v>
      </c>
      <c r="B719" s="514" t="s">
        <v>781</v>
      </c>
      <c r="C719" s="500" t="s">
        <v>29</v>
      </c>
      <c r="D719" s="500" t="s">
        <v>30</v>
      </c>
      <c r="E719" s="574" t="s">
        <v>557</v>
      </c>
      <c r="F719" s="506"/>
      <c r="G719" s="228">
        <f t="shared" si="86"/>
        <v>0</v>
      </c>
      <c r="H719" s="228">
        <f t="shared" si="86"/>
        <v>10000</v>
      </c>
      <c r="I719" s="228">
        <f t="shared" si="86"/>
        <v>10000</v>
      </c>
      <c r="J719" s="228">
        <f t="shared" si="86"/>
        <v>0</v>
      </c>
      <c r="K719" s="228">
        <f t="shared" si="86"/>
        <v>0</v>
      </c>
    </row>
    <row r="720" spans="1:11" s="128" customFormat="1" ht="16.5" hidden="1">
      <c r="A720" s="82" t="s">
        <v>93</v>
      </c>
      <c r="B720" s="514" t="s">
        <v>781</v>
      </c>
      <c r="C720" s="500" t="s">
        <v>29</v>
      </c>
      <c r="D720" s="500" t="s">
        <v>30</v>
      </c>
      <c r="E720" s="507" t="s">
        <v>557</v>
      </c>
      <c r="F720" s="506">
        <v>540</v>
      </c>
      <c r="G720" s="228"/>
      <c r="H720" s="228">
        <v>10000</v>
      </c>
      <c r="I720" s="228">
        <v>10000</v>
      </c>
      <c r="J720" s="228"/>
      <c r="K720" s="228"/>
    </row>
    <row r="721" spans="1:11" s="1" customFormat="1" ht="16.5" hidden="1">
      <c r="A721" s="45" t="s">
        <v>54</v>
      </c>
      <c r="B721" s="497" t="s">
        <v>781</v>
      </c>
      <c r="C721" s="496" t="s">
        <v>29</v>
      </c>
      <c r="D721" s="496" t="s">
        <v>34</v>
      </c>
      <c r="E721" s="596"/>
      <c r="F721" s="496"/>
      <c r="G721" s="149">
        <f>G722+G727</f>
        <v>0</v>
      </c>
      <c r="H721" s="149">
        <f>H722+H727</f>
        <v>79500</v>
      </c>
      <c r="I721" s="149">
        <f>I722+I727</f>
        <v>57000</v>
      </c>
      <c r="J721" s="149">
        <f>J722+J727</f>
        <v>0</v>
      </c>
      <c r="K721" s="149">
        <f>K722+K727</f>
        <v>0</v>
      </c>
    </row>
    <row r="722" spans="1:11" s="128" customFormat="1" ht="66.75" hidden="1">
      <c r="A722" s="108" t="s">
        <v>312</v>
      </c>
      <c r="B722" s="497" t="s">
        <v>781</v>
      </c>
      <c r="C722" s="496" t="s">
        <v>29</v>
      </c>
      <c r="D722" s="496" t="s">
        <v>34</v>
      </c>
      <c r="E722" s="498" t="s">
        <v>445</v>
      </c>
      <c r="F722" s="506"/>
      <c r="G722" s="149">
        <f aca="true" t="shared" si="87" ref="G722:K725">G723</f>
        <v>0</v>
      </c>
      <c r="H722" s="149">
        <f t="shared" si="87"/>
        <v>60000</v>
      </c>
      <c r="I722" s="149">
        <f t="shared" si="87"/>
        <v>40000</v>
      </c>
      <c r="J722" s="149">
        <f t="shared" si="87"/>
        <v>0</v>
      </c>
      <c r="K722" s="149">
        <f t="shared" si="87"/>
        <v>0</v>
      </c>
    </row>
    <row r="723" spans="1:11" s="284" customFormat="1" ht="33" hidden="1">
      <c r="A723" s="108" t="s">
        <v>318</v>
      </c>
      <c r="B723" s="497" t="s">
        <v>781</v>
      </c>
      <c r="C723" s="496" t="s">
        <v>29</v>
      </c>
      <c r="D723" s="496" t="s">
        <v>34</v>
      </c>
      <c r="E723" s="496" t="s">
        <v>446</v>
      </c>
      <c r="F723" s="513"/>
      <c r="G723" s="149">
        <f t="shared" si="87"/>
        <v>0</v>
      </c>
      <c r="H723" s="149">
        <f t="shared" si="87"/>
        <v>60000</v>
      </c>
      <c r="I723" s="149">
        <f t="shared" si="87"/>
        <v>40000</v>
      </c>
      <c r="J723" s="149">
        <f t="shared" si="87"/>
        <v>0</v>
      </c>
      <c r="K723" s="149">
        <f t="shared" si="87"/>
        <v>0</v>
      </c>
    </row>
    <row r="724" spans="1:11" s="128" customFormat="1" ht="16.5" hidden="1">
      <c r="A724" s="105" t="s">
        <v>686</v>
      </c>
      <c r="B724" s="499" t="s">
        <v>781</v>
      </c>
      <c r="C724" s="501" t="s">
        <v>29</v>
      </c>
      <c r="D724" s="501" t="s">
        <v>34</v>
      </c>
      <c r="E724" s="501" t="s">
        <v>448</v>
      </c>
      <c r="F724" s="506"/>
      <c r="G724" s="228">
        <f t="shared" si="87"/>
        <v>0</v>
      </c>
      <c r="H724" s="228">
        <f t="shared" si="87"/>
        <v>60000</v>
      </c>
      <c r="I724" s="228">
        <f t="shared" si="87"/>
        <v>40000</v>
      </c>
      <c r="J724" s="228">
        <f t="shared" si="87"/>
        <v>0</v>
      </c>
      <c r="K724" s="228">
        <f t="shared" si="87"/>
        <v>0</v>
      </c>
    </row>
    <row r="725" spans="1:11" s="128" customFormat="1" ht="50.25" hidden="1">
      <c r="A725" s="105" t="s">
        <v>406</v>
      </c>
      <c r="B725" s="499" t="s">
        <v>781</v>
      </c>
      <c r="C725" s="501" t="s">
        <v>29</v>
      </c>
      <c r="D725" s="501" t="s">
        <v>34</v>
      </c>
      <c r="E725" s="501" t="s">
        <v>687</v>
      </c>
      <c r="F725" s="506"/>
      <c r="G725" s="228">
        <f t="shared" si="87"/>
        <v>0</v>
      </c>
      <c r="H725" s="228">
        <f t="shared" si="87"/>
        <v>60000</v>
      </c>
      <c r="I725" s="228">
        <f t="shared" si="87"/>
        <v>40000</v>
      </c>
      <c r="J725" s="228">
        <f t="shared" si="87"/>
        <v>0</v>
      </c>
      <c r="K725" s="228">
        <f t="shared" si="87"/>
        <v>0</v>
      </c>
    </row>
    <row r="726" spans="1:11" s="128" customFormat="1" ht="16.5" hidden="1">
      <c r="A726" s="105" t="s">
        <v>93</v>
      </c>
      <c r="B726" s="499" t="s">
        <v>781</v>
      </c>
      <c r="C726" s="501" t="s">
        <v>29</v>
      </c>
      <c r="D726" s="501" t="s">
        <v>34</v>
      </c>
      <c r="E726" s="501" t="s">
        <v>687</v>
      </c>
      <c r="F726" s="506">
        <v>540</v>
      </c>
      <c r="G726" s="228"/>
      <c r="H726" s="228">
        <v>60000</v>
      </c>
      <c r="I726" s="228">
        <v>40000</v>
      </c>
      <c r="J726" s="228"/>
      <c r="K726" s="228"/>
    </row>
    <row r="727" spans="1:11" s="284" customFormat="1" ht="33" hidden="1">
      <c r="A727" s="331" t="s">
        <v>481</v>
      </c>
      <c r="B727" s="494" t="s">
        <v>781</v>
      </c>
      <c r="C727" s="495" t="s">
        <v>29</v>
      </c>
      <c r="D727" s="495" t="s">
        <v>34</v>
      </c>
      <c r="E727" s="534" t="s">
        <v>492</v>
      </c>
      <c r="F727" s="513"/>
      <c r="G727" s="149">
        <f aca="true" t="shared" si="88" ref="G727:K729">G728</f>
        <v>0</v>
      </c>
      <c r="H727" s="149">
        <f t="shared" si="88"/>
        <v>19500</v>
      </c>
      <c r="I727" s="149">
        <f t="shared" si="88"/>
        <v>17000</v>
      </c>
      <c r="J727" s="149">
        <f t="shared" si="88"/>
        <v>0</v>
      </c>
      <c r="K727" s="149">
        <f t="shared" si="88"/>
        <v>0</v>
      </c>
    </row>
    <row r="728" spans="1:11" s="128" customFormat="1" ht="33" hidden="1">
      <c r="A728" s="261" t="s">
        <v>555</v>
      </c>
      <c r="B728" s="514" t="s">
        <v>781</v>
      </c>
      <c r="C728" s="500" t="s">
        <v>29</v>
      </c>
      <c r="D728" s="500" t="s">
        <v>34</v>
      </c>
      <c r="E728" s="574" t="s">
        <v>556</v>
      </c>
      <c r="F728" s="506"/>
      <c r="G728" s="228">
        <f t="shared" si="88"/>
        <v>0</v>
      </c>
      <c r="H728" s="228">
        <f t="shared" si="88"/>
        <v>19500</v>
      </c>
      <c r="I728" s="228">
        <f t="shared" si="88"/>
        <v>17000</v>
      </c>
      <c r="J728" s="228">
        <f t="shared" si="88"/>
        <v>0</v>
      </c>
      <c r="K728" s="228">
        <f t="shared" si="88"/>
        <v>0</v>
      </c>
    </row>
    <row r="729" spans="1:11" s="128" customFormat="1" ht="34.5" customHeight="1" hidden="1">
      <c r="A729" s="261" t="s">
        <v>405</v>
      </c>
      <c r="B729" s="514" t="s">
        <v>781</v>
      </c>
      <c r="C729" s="500" t="s">
        <v>29</v>
      </c>
      <c r="D729" s="500" t="s">
        <v>34</v>
      </c>
      <c r="E729" s="574" t="s">
        <v>557</v>
      </c>
      <c r="F729" s="506"/>
      <c r="G729" s="228">
        <f t="shared" si="88"/>
        <v>0</v>
      </c>
      <c r="H729" s="228">
        <f t="shared" si="88"/>
        <v>19500</v>
      </c>
      <c r="I729" s="228">
        <f t="shared" si="88"/>
        <v>17000</v>
      </c>
      <c r="J729" s="228">
        <f t="shared" si="88"/>
        <v>0</v>
      </c>
      <c r="K729" s="228">
        <f t="shared" si="88"/>
        <v>0</v>
      </c>
    </row>
    <row r="730" spans="1:11" s="128" customFormat="1" ht="16.5" hidden="1">
      <c r="A730" s="82" t="s">
        <v>93</v>
      </c>
      <c r="B730" s="514" t="s">
        <v>781</v>
      </c>
      <c r="C730" s="500" t="s">
        <v>29</v>
      </c>
      <c r="D730" s="500" t="s">
        <v>34</v>
      </c>
      <c r="E730" s="507" t="s">
        <v>557</v>
      </c>
      <c r="F730" s="506">
        <v>540</v>
      </c>
      <c r="G730" s="228"/>
      <c r="H730" s="228">
        <v>19500</v>
      </c>
      <c r="I730" s="228">
        <v>17000</v>
      </c>
      <c r="J730" s="228"/>
      <c r="K730" s="228"/>
    </row>
    <row r="731" spans="1:11" s="1" customFormat="1" ht="16.5" hidden="1">
      <c r="A731" s="45" t="s">
        <v>53</v>
      </c>
      <c r="B731" s="494" t="s">
        <v>781</v>
      </c>
      <c r="C731" s="596" t="s">
        <v>24</v>
      </c>
      <c r="D731" s="596"/>
      <c r="E731" s="522"/>
      <c r="F731" s="522"/>
      <c r="G731" s="149">
        <f aca="true" t="shared" si="89" ref="G731:K733">G732</f>
        <v>0</v>
      </c>
      <c r="H731" s="149">
        <f t="shared" si="89"/>
        <v>6800</v>
      </c>
      <c r="I731" s="149">
        <f t="shared" si="89"/>
        <v>6800</v>
      </c>
      <c r="J731" s="149">
        <f t="shared" si="89"/>
        <v>0</v>
      </c>
      <c r="K731" s="149">
        <f t="shared" si="89"/>
        <v>0</v>
      </c>
    </row>
    <row r="732" spans="1:11" ht="33" hidden="1">
      <c r="A732" s="214" t="s">
        <v>268</v>
      </c>
      <c r="B732" s="494" t="s">
        <v>781</v>
      </c>
      <c r="C732" s="496" t="s">
        <v>24</v>
      </c>
      <c r="D732" s="496" t="s">
        <v>29</v>
      </c>
      <c r="E732" s="473"/>
      <c r="F732" s="473"/>
      <c r="G732" s="149">
        <f t="shared" si="89"/>
        <v>0</v>
      </c>
      <c r="H732" s="149">
        <f t="shared" si="89"/>
        <v>6800</v>
      </c>
      <c r="I732" s="149">
        <f t="shared" si="89"/>
        <v>6800</v>
      </c>
      <c r="J732" s="149">
        <f t="shared" si="89"/>
        <v>0</v>
      </c>
      <c r="K732" s="149">
        <f t="shared" si="89"/>
        <v>0</v>
      </c>
    </row>
    <row r="733" spans="1:11" s="128" customFormat="1" ht="50.25" hidden="1">
      <c r="A733" s="332" t="s">
        <v>482</v>
      </c>
      <c r="B733" s="494" t="s">
        <v>781</v>
      </c>
      <c r="C733" s="496" t="s">
        <v>24</v>
      </c>
      <c r="D733" s="496" t="s">
        <v>29</v>
      </c>
      <c r="E733" s="534" t="s">
        <v>459</v>
      </c>
      <c r="F733" s="535"/>
      <c r="G733" s="149">
        <f t="shared" si="89"/>
        <v>0</v>
      </c>
      <c r="H733" s="149">
        <f t="shared" si="89"/>
        <v>6800</v>
      </c>
      <c r="I733" s="149">
        <f t="shared" si="89"/>
        <v>6800</v>
      </c>
      <c r="J733" s="149">
        <f t="shared" si="89"/>
        <v>0</v>
      </c>
      <c r="K733" s="149">
        <f t="shared" si="89"/>
        <v>0</v>
      </c>
    </row>
    <row r="734" spans="1:11" s="128" customFormat="1" ht="18.75" customHeight="1" hidden="1">
      <c r="A734" s="262" t="s">
        <v>715</v>
      </c>
      <c r="B734" s="514" t="s">
        <v>781</v>
      </c>
      <c r="C734" s="501" t="s">
        <v>24</v>
      </c>
      <c r="D734" s="501" t="s">
        <v>29</v>
      </c>
      <c r="E734" s="536" t="s">
        <v>716</v>
      </c>
      <c r="F734" s="508"/>
      <c r="G734" s="228">
        <f>G735+G737</f>
        <v>0</v>
      </c>
      <c r="H734" s="228">
        <f>H735+H737</f>
        <v>6800</v>
      </c>
      <c r="I734" s="228">
        <f>I735+I737</f>
        <v>6800</v>
      </c>
      <c r="J734" s="228">
        <f>J735+J737</f>
        <v>0</v>
      </c>
      <c r="K734" s="228">
        <f>K735+K737</f>
        <v>0</v>
      </c>
    </row>
    <row r="735" spans="1:11" s="128" customFormat="1" ht="33" hidden="1">
      <c r="A735" s="262" t="s">
        <v>738</v>
      </c>
      <c r="B735" s="514" t="s">
        <v>781</v>
      </c>
      <c r="C735" s="501" t="s">
        <v>24</v>
      </c>
      <c r="D735" s="501" t="s">
        <v>29</v>
      </c>
      <c r="E735" s="536" t="s">
        <v>717</v>
      </c>
      <c r="F735" s="508"/>
      <c r="G735" s="228">
        <f>G736</f>
        <v>0</v>
      </c>
      <c r="H735" s="228">
        <f>H736</f>
        <v>800</v>
      </c>
      <c r="I735" s="228">
        <f>I736</f>
        <v>800</v>
      </c>
      <c r="J735" s="228">
        <f>J736</f>
        <v>0</v>
      </c>
      <c r="K735" s="228">
        <f>K736</f>
        <v>0</v>
      </c>
    </row>
    <row r="736" spans="1:11" s="128" customFormat="1" ht="33" hidden="1">
      <c r="A736" s="322" t="s">
        <v>300</v>
      </c>
      <c r="B736" s="514" t="s">
        <v>781</v>
      </c>
      <c r="C736" s="501" t="s">
        <v>24</v>
      </c>
      <c r="D736" s="501" t="s">
        <v>29</v>
      </c>
      <c r="E736" s="536" t="s">
        <v>717</v>
      </c>
      <c r="F736" s="508">
        <v>240</v>
      </c>
      <c r="G736" s="228"/>
      <c r="H736" s="228">
        <v>800</v>
      </c>
      <c r="I736" s="228">
        <v>800</v>
      </c>
      <c r="J736" s="228"/>
      <c r="K736" s="228"/>
    </row>
    <row r="737" spans="1:11" s="128" customFormat="1" ht="50.25" hidden="1">
      <c r="A737" s="262" t="s">
        <v>718</v>
      </c>
      <c r="B737" s="514" t="s">
        <v>781</v>
      </c>
      <c r="C737" s="501" t="s">
        <v>24</v>
      </c>
      <c r="D737" s="501" t="s">
        <v>29</v>
      </c>
      <c r="E737" s="536" t="s">
        <v>719</v>
      </c>
      <c r="F737" s="508"/>
      <c r="G737" s="228">
        <f>G738</f>
        <v>0</v>
      </c>
      <c r="H737" s="228">
        <f>H738</f>
        <v>6000</v>
      </c>
      <c r="I737" s="228">
        <f>I738</f>
        <v>6000</v>
      </c>
      <c r="J737" s="228">
        <f>J738</f>
        <v>0</v>
      </c>
      <c r="K737" s="228">
        <f>K738</f>
        <v>0</v>
      </c>
    </row>
    <row r="738" spans="1:11" s="128" customFormat="1" ht="16.5" hidden="1">
      <c r="A738" s="262" t="s">
        <v>93</v>
      </c>
      <c r="B738" s="514" t="s">
        <v>781</v>
      </c>
      <c r="C738" s="501" t="s">
        <v>24</v>
      </c>
      <c r="D738" s="501" t="s">
        <v>29</v>
      </c>
      <c r="E738" s="536" t="s">
        <v>719</v>
      </c>
      <c r="F738" s="508">
        <v>540</v>
      </c>
      <c r="G738" s="228"/>
      <c r="H738" s="228">
        <v>6000</v>
      </c>
      <c r="I738" s="228">
        <v>6000</v>
      </c>
      <c r="J738" s="228"/>
      <c r="K738" s="228"/>
    </row>
    <row r="739" spans="1:11" s="1" customFormat="1" ht="16.5" hidden="1">
      <c r="A739" s="45" t="s">
        <v>265</v>
      </c>
      <c r="B739" s="497" t="s">
        <v>781</v>
      </c>
      <c r="C739" s="496" t="s">
        <v>27</v>
      </c>
      <c r="D739" s="496"/>
      <c r="E739" s="496"/>
      <c r="F739" s="496"/>
      <c r="G739" s="149">
        <f aca="true" t="shared" si="90" ref="G739:K744">G740</f>
        <v>0</v>
      </c>
      <c r="H739" s="149">
        <f t="shared" si="90"/>
        <v>12000</v>
      </c>
      <c r="I739" s="149">
        <f t="shared" si="90"/>
        <v>15000</v>
      </c>
      <c r="J739" s="149">
        <f t="shared" si="90"/>
        <v>0</v>
      </c>
      <c r="K739" s="149">
        <f t="shared" si="90"/>
        <v>0</v>
      </c>
    </row>
    <row r="740" spans="1:11" s="1" customFormat="1" ht="16.5" hidden="1">
      <c r="A740" s="60" t="s">
        <v>3</v>
      </c>
      <c r="B740" s="497" t="s">
        <v>781</v>
      </c>
      <c r="C740" s="503" t="s">
        <v>27</v>
      </c>
      <c r="D740" s="503" t="s">
        <v>25</v>
      </c>
      <c r="E740" s="496"/>
      <c r="F740" s="496"/>
      <c r="G740" s="149">
        <f t="shared" si="90"/>
        <v>0</v>
      </c>
      <c r="H740" s="149">
        <f t="shared" si="90"/>
        <v>12000</v>
      </c>
      <c r="I740" s="149">
        <f t="shared" si="90"/>
        <v>15000</v>
      </c>
      <c r="J740" s="149">
        <f t="shared" si="90"/>
        <v>0</v>
      </c>
      <c r="K740" s="149">
        <f t="shared" si="90"/>
        <v>0</v>
      </c>
    </row>
    <row r="741" spans="1:11" s="128" customFormat="1" ht="33" hidden="1">
      <c r="A741" s="108" t="s">
        <v>309</v>
      </c>
      <c r="B741" s="497" t="s">
        <v>781</v>
      </c>
      <c r="C741" s="503" t="s">
        <v>27</v>
      </c>
      <c r="D741" s="503" t="s">
        <v>25</v>
      </c>
      <c r="E741" s="512" t="s">
        <v>444</v>
      </c>
      <c r="F741" s="506"/>
      <c r="G741" s="149">
        <f t="shared" si="90"/>
        <v>0</v>
      </c>
      <c r="H741" s="149">
        <f t="shared" si="90"/>
        <v>12000</v>
      </c>
      <c r="I741" s="149">
        <f t="shared" si="90"/>
        <v>15000</v>
      </c>
      <c r="J741" s="149">
        <f t="shared" si="90"/>
        <v>0</v>
      </c>
      <c r="K741" s="149">
        <f t="shared" si="90"/>
        <v>0</v>
      </c>
    </row>
    <row r="742" spans="1:11" s="284" customFormat="1" ht="16.5" hidden="1">
      <c r="A742" s="320" t="s">
        <v>477</v>
      </c>
      <c r="B742" s="497" t="s">
        <v>781</v>
      </c>
      <c r="C742" s="503" t="s">
        <v>27</v>
      </c>
      <c r="D742" s="503" t="s">
        <v>25</v>
      </c>
      <c r="E742" s="496" t="s">
        <v>498</v>
      </c>
      <c r="F742" s="513"/>
      <c r="G742" s="149">
        <f t="shared" si="90"/>
        <v>0</v>
      </c>
      <c r="H742" s="149">
        <f t="shared" si="90"/>
        <v>12000</v>
      </c>
      <c r="I742" s="149">
        <f t="shared" si="90"/>
        <v>15000</v>
      </c>
      <c r="J742" s="149">
        <f t="shared" si="90"/>
        <v>0</v>
      </c>
      <c r="K742" s="149">
        <f t="shared" si="90"/>
        <v>0</v>
      </c>
    </row>
    <row r="743" spans="1:11" s="128" customFormat="1" ht="33" hidden="1">
      <c r="A743" s="299" t="s">
        <v>731</v>
      </c>
      <c r="B743" s="499" t="s">
        <v>781</v>
      </c>
      <c r="C743" s="517" t="s">
        <v>27</v>
      </c>
      <c r="D743" s="517" t="s">
        <v>25</v>
      </c>
      <c r="E743" s="501" t="s">
        <v>636</v>
      </c>
      <c r="F743" s="506"/>
      <c r="G743" s="228">
        <f t="shared" si="90"/>
        <v>0</v>
      </c>
      <c r="H743" s="228">
        <f t="shared" si="90"/>
        <v>12000</v>
      </c>
      <c r="I743" s="228">
        <f t="shared" si="90"/>
        <v>15000</v>
      </c>
      <c r="J743" s="228">
        <f t="shared" si="90"/>
        <v>0</v>
      </c>
      <c r="K743" s="228">
        <f t="shared" si="90"/>
        <v>0</v>
      </c>
    </row>
    <row r="744" spans="1:11" s="128" customFormat="1" ht="33" hidden="1">
      <c r="A744" s="321" t="s">
        <v>423</v>
      </c>
      <c r="B744" s="499" t="s">
        <v>781</v>
      </c>
      <c r="C744" s="517" t="s">
        <v>27</v>
      </c>
      <c r="D744" s="517" t="s">
        <v>25</v>
      </c>
      <c r="E744" s="501" t="s">
        <v>638</v>
      </c>
      <c r="F744" s="506"/>
      <c r="G744" s="228">
        <f t="shared" si="90"/>
        <v>0</v>
      </c>
      <c r="H744" s="228">
        <f t="shared" si="90"/>
        <v>12000</v>
      </c>
      <c r="I744" s="228">
        <f t="shared" si="90"/>
        <v>15000</v>
      </c>
      <c r="J744" s="228">
        <f t="shared" si="90"/>
        <v>0</v>
      </c>
      <c r="K744" s="228">
        <f t="shared" si="90"/>
        <v>0</v>
      </c>
    </row>
    <row r="745" spans="1:11" s="128" customFormat="1" ht="19.5" customHeight="1" hidden="1">
      <c r="A745" s="105" t="s">
        <v>93</v>
      </c>
      <c r="B745" s="499" t="s">
        <v>781</v>
      </c>
      <c r="C745" s="517" t="s">
        <v>27</v>
      </c>
      <c r="D745" s="517" t="s">
        <v>25</v>
      </c>
      <c r="E745" s="501" t="s">
        <v>638</v>
      </c>
      <c r="F745" s="506">
        <v>540</v>
      </c>
      <c r="G745" s="228"/>
      <c r="H745" s="228">
        <v>12000</v>
      </c>
      <c r="I745" s="228">
        <v>15000</v>
      </c>
      <c r="J745" s="228"/>
      <c r="K745" s="228"/>
    </row>
    <row r="746" spans="1:11" ht="33" hidden="1">
      <c r="A746" s="150" t="s">
        <v>209</v>
      </c>
      <c r="B746" s="494" t="s">
        <v>781</v>
      </c>
      <c r="C746" s="473" t="s">
        <v>35</v>
      </c>
      <c r="D746" s="473"/>
      <c r="E746" s="473"/>
      <c r="F746" s="473"/>
      <c r="G746" s="149">
        <f aca="true" t="shared" si="91" ref="G746:K750">G747</f>
        <v>0</v>
      </c>
      <c r="H746" s="149">
        <f t="shared" si="91"/>
        <v>1400000</v>
      </c>
      <c r="I746" s="149">
        <f t="shared" si="91"/>
        <v>1400000</v>
      </c>
      <c r="J746" s="149">
        <f t="shared" si="91"/>
        <v>0</v>
      </c>
      <c r="K746" s="149">
        <f t="shared" si="91"/>
        <v>0</v>
      </c>
    </row>
    <row r="747" spans="1:11" ht="33" hidden="1">
      <c r="A747" s="248" t="s">
        <v>210</v>
      </c>
      <c r="B747" s="494" t="s">
        <v>781</v>
      </c>
      <c r="C747" s="496" t="s">
        <v>35</v>
      </c>
      <c r="D747" s="496" t="s">
        <v>25</v>
      </c>
      <c r="E747" s="527"/>
      <c r="F747" s="527"/>
      <c r="G747" s="73">
        <f t="shared" si="91"/>
        <v>0</v>
      </c>
      <c r="H747" s="73">
        <f t="shared" si="91"/>
        <v>1400000</v>
      </c>
      <c r="I747" s="73">
        <f t="shared" si="91"/>
        <v>1400000</v>
      </c>
      <c r="J747" s="73">
        <f t="shared" si="91"/>
        <v>0</v>
      </c>
      <c r="K747" s="73">
        <f t="shared" si="91"/>
        <v>0</v>
      </c>
    </row>
    <row r="748" spans="1:11" s="128" customFormat="1" ht="50.25" hidden="1">
      <c r="A748" s="332" t="s">
        <v>482</v>
      </c>
      <c r="B748" s="494" t="s">
        <v>781</v>
      </c>
      <c r="C748" s="496" t="s">
        <v>35</v>
      </c>
      <c r="D748" s="496" t="s">
        <v>25</v>
      </c>
      <c r="E748" s="498" t="s">
        <v>459</v>
      </c>
      <c r="F748" s="535"/>
      <c r="G748" s="229">
        <f t="shared" si="91"/>
        <v>0</v>
      </c>
      <c r="H748" s="229">
        <f t="shared" si="91"/>
        <v>1400000</v>
      </c>
      <c r="I748" s="229">
        <f t="shared" si="91"/>
        <v>1400000</v>
      </c>
      <c r="J748" s="229">
        <f t="shared" si="91"/>
        <v>0</v>
      </c>
      <c r="K748" s="229">
        <f t="shared" si="91"/>
        <v>0</v>
      </c>
    </row>
    <row r="749" spans="1:11" s="128" customFormat="1" ht="16.5" hidden="1">
      <c r="A749" s="261" t="s">
        <v>575</v>
      </c>
      <c r="B749" s="514" t="s">
        <v>781</v>
      </c>
      <c r="C749" s="501" t="s">
        <v>35</v>
      </c>
      <c r="D749" s="501" t="s">
        <v>25</v>
      </c>
      <c r="E749" s="536" t="s">
        <v>576</v>
      </c>
      <c r="F749" s="508"/>
      <c r="G749" s="68">
        <f t="shared" si="91"/>
        <v>0</v>
      </c>
      <c r="H749" s="68">
        <f t="shared" si="91"/>
        <v>1400000</v>
      </c>
      <c r="I749" s="68">
        <f t="shared" si="91"/>
        <v>1400000</v>
      </c>
      <c r="J749" s="68">
        <f t="shared" si="91"/>
        <v>0</v>
      </c>
      <c r="K749" s="68">
        <f t="shared" si="91"/>
        <v>0</v>
      </c>
    </row>
    <row r="750" spans="1:11" s="128" customFormat="1" ht="33" hidden="1">
      <c r="A750" s="261" t="s">
        <v>365</v>
      </c>
      <c r="B750" s="514" t="s">
        <v>781</v>
      </c>
      <c r="C750" s="501" t="s">
        <v>35</v>
      </c>
      <c r="D750" s="501" t="s">
        <v>25</v>
      </c>
      <c r="E750" s="536" t="s">
        <v>577</v>
      </c>
      <c r="F750" s="508"/>
      <c r="G750" s="68">
        <f t="shared" si="91"/>
        <v>0</v>
      </c>
      <c r="H750" s="68">
        <f t="shared" si="91"/>
        <v>1400000</v>
      </c>
      <c r="I750" s="68">
        <f t="shared" si="91"/>
        <v>1400000</v>
      </c>
      <c r="J750" s="68">
        <f t="shared" si="91"/>
        <v>0</v>
      </c>
      <c r="K750" s="68">
        <f t="shared" si="91"/>
        <v>0</v>
      </c>
    </row>
    <row r="751" spans="1:11" s="128" customFormat="1" ht="16.5" hidden="1">
      <c r="A751" s="221" t="s">
        <v>366</v>
      </c>
      <c r="B751" s="514" t="s">
        <v>781</v>
      </c>
      <c r="C751" s="501" t="s">
        <v>35</v>
      </c>
      <c r="D751" s="501" t="s">
        <v>25</v>
      </c>
      <c r="E751" s="507" t="s">
        <v>577</v>
      </c>
      <c r="F751" s="508">
        <v>730</v>
      </c>
      <c r="G751" s="68"/>
      <c r="H751" s="68">
        <v>1400000</v>
      </c>
      <c r="I751" s="68">
        <v>1400000</v>
      </c>
      <c r="J751" s="68"/>
      <c r="K751" s="68"/>
    </row>
    <row r="752" spans="1:11" ht="37.5" customHeight="1" hidden="1">
      <c r="A752" s="45" t="s">
        <v>250</v>
      </c>
      <c r="B752" s="497" t="s">
        <v>781</v>
      </c>
      <c r="C752" s="496" t="s">
        <v>148</v>
      </c>
      <c r="D752" s="496"/>
      <c r="E752" s="496"/>
      <c r="F752" s="496"/>
      <c r="G752" s="149">
        <f>G753+G758</f>
        <v>0</v>
      </c>
      <c r="H752" s="149">
        <f>H753+H758</f>
        <v>52800300</v>
      </c>
      <c r="I752" s="149">
        <f>I753+I758</f>
        <v>52157200</v>
      </c>
      <c r="J752" s="149">
        <f>J753+J758</f>
        <v>0</v>
      </c>
      <c r="K752" s="149">
        <f>K753+K758</f>
        <v>0</v>
      </c>
    </row>
    <row r="753" spans="1:11" ht="50.25" hidden="1">
      <c r="A753" s="60" t="s">
        <v>248</v>
      </c>
      <c r="B753" s="546" t="s">
        <v>781</v>
      </c>
      <c r="C753" s="493" t="s">
        <v>148</v>
      </c>
      <c r="D753" s="493" t="s">
        <v>25</v>
      </c>
      <c r="E753" s="493"/>
      <c r="F753" s="493"/>
      <c r="G753" s="76">
        <f aca="true" t="shared" si="92" ref="G753:K756">G754</f>
        <v>0</v>
      </c>
      <c r="H753" s="76">
        <f t="shared" si="92"/>
        <v>36750000</v>
      </c>
      <c r="I753" s="76">
        <f t="shared" si="92"/>
        <v>36750000</v>
      </c>
      <c r="J753" s="76">
        <f t="shared" si="92"/>
        <v>0</v>
      </c>
      <c r="K753" s="76">
        <f t="shared" si="92"/>
        <v>0</v>
      </c>
    </row>
    <row r="754" spans="1:11" s="128" customFormat="1" ht="50.25" hidden="1">
      <c r="A754" s="332" t="s">
        <v>482</v>
      </c>
      <c r="B754" s="546" t="s">
        <v>781</v>
      </c>
      <c r="C754" s="493" t="s">
        <v>148</v>
      </c>
      <c r="D754" s="493" t="s">
        <v>25</v>
      </c>
      <c r="E754" s="498" t="s">
        <v>459</v>
      </c>
      <c r="F754" s="535"/>
      <c r="G754" s="229">
        <f t="shared" si="92"/>
        <v>0</v>
      </c>
      <c r="H754" s="229">
        <f t="shared" si="92"/>
        <v>36750000</v>
      </c>
      <c r="I754" s="229">
        <f t="shared" si="92"/>
        <v>36750000</v>
      </c>
      <c r="J754" s="229">
        <f t="shared" si="92"/>
        <v>0</v>
      </c>
      <c r="K754" s="229">
        <f t="shared" si="92"/>
        <v>0</v>
      </c>
    </row>
    <row r="755" spans="1:11" s="128" customFormat="1" ht="50.25" hidden="1">
      <c r="A755" s="261" t="s">
        <v>560</v>
      </c>
      <c r="B755" s="548" t="s">
        <v>781</v>
      </c>
      <c r="C755" s="549" t="s">
        <v>148</v>
      </c>
      <c r="D755" s="549" t="s">
        <v>25</v>
      </c>
      <c r="E755" s="597" t="s">
        <v>561</v>
      </c>
      <c r="F755" s="508"/>
      <c r="G755" s="68">
        <f t="shared" si="92"/>
        <v>0</v>
      </c>
      <c r="H755" s="68">
        <f t="shared" si="92"/>
        <v>36750000</v>
      </c>
      <c r="I755" s="68">
        <f t="shared" si="92"/>
        <v>36750000</v>
      </c>
      <c r="J755" s="68">
        <f t="shared" si="92"/>
        <v>0</v>
      </c>
      <c r="K755" s="68">
        <f t="shared" si="92"/>
        <v>0</v>
      </c>
    </row>
    <row r="756" spans="1:11" s="128" customFormat="1" ht="33" hidden="1">
      <c r="A756" s="261" t="s">
        <v>367</v>
      </c>
      <c r="B756" s="548" t="s">
        <v>781</v>
      </c>
      <c r="C756" s="549" t="s">
        <v>148</v>
      </c>
      <c r="D756" s="549" t="s">
        <v>25</v>
      </c>
      <c r="E756" s="597" t="s">
        <v>737</v>
      </c>
      <c r="F756" s="508"/>
      <c r="G756" s="68">
        <f t="shared" si="92"/>
        <v>0</v>
      </c>
      <c r="H756" s="68">
        <f t="shared" si="92"/>
        <v>36750000</v>
      </c>
      <c r="I756" s="68">
        <f t="shared" si="92"/>
        <v>36750000</v>
      </c>
      <c r="J756" s="68">
        <f t="shared" si="92"/>
        <v>0</v>
      </c>
      <c r="K756" s="68">
        <f t="shared" si="92"/>
        <v>0</v>
      </c>
    </row>
    <row r="757" spans="1:11" s="128" customFormat="1" ht="16.5" hidden="1">
      <c r="A757" s="82" t="s">
        <v>562</v>
      </c>
      <c r="B757" s="548" t="s">
        <v>781</v>
      </c>
      <c r="C757" s="549" t="s">
        <v>148</v>
      </c>
      <c r="D757" s="549" t="s">
        <v>25</v>
      </c>
      <c r="E757" s="597" t="s">
        <v>737</v>
      </c>
      <c r="F757" s="508">
        <v>510</v>
      </c>
      <c r="G757" s="68"/>
      <c r="H757" s="68">
        <v>36750000</v>
      </c>
      <c r="I757" s="68">
        <v>36750000</v>
      </c>
      <c r="J757" s="68"/>
      <c r="K757" s="68"/>
    </row>
    <row r="758" spans="1:11" ht="33" hidden="1">
      <c r="A758" s="81" t="s">
        <v>249</v>
      </c>
      <c r="B758" s="494" t="s">
        <v>781</v>
      </c>
      <c r="C758" s="496" t="s">
        <v>148</v>
      </c>
      <c r="D758" s="496" t="s">
        <v>34</v>
      </c>
      <c r="E758" s="496"/>
      <c r="F758" s="496"/>
      <c r="G758" s="73">
        <f>G759</f>
        <v>0</v>
      </c>
      <c r="H758" s="73">
        <f>H759</f>
        <v>16050300</v>
      </c>
      <c r="I758" s="73">
        <f>I759</f>
        <v>15407200</v>
      </c>
      <c r="J758" s="73">
        <f>J759</f>
        <v>0</v>
      </c>
      <c r="K758" s="73">
        <f>K759</f>
        <v>0</v>
      </c>
    </row>
    <row r="759" spans="1:11" s="128" customFormat="1" ht="50.25" hidden="1">
      <c r="A759" s="332" t="s">
        <v>482</v>
      </c>
      <c r="B759" s="546" t="s">
        <v>781</v>
      </c>
      <c r="C759" s="496" t="s">
        <v>148</v>
      </c>
      <c r="D759" s="496" t="s">
        <v>34</v>
      </c>
      <c r="E759" s="498" t="s">
        <v>459</v>
      </c>
      <c r="F759" s="535"/>
      <c r="G759" s="229">
        <f>G760+G763</f>
        <v>0</v>
      </c>
      <c r="H759" s="229">
        <f>H760+H763</f>
        <v>16050300</v>
      </c>
      <c r="I759" s="229">
        <f>I760+I763</f>
        <v>15407200</v>
      </c>
      <c r="J759" s="229">
        <f>J760+J763</f>
        <v>0</v>
      </c>
      <c r="K759" s="229">
        <f>K760+K763</f>
        <v>0</v>
      </c>
    </row>
    <row r="760" spans="1:11" s="128" customFormat="1" ht="50.25" hidden="1">
      <c r="A760" s="261" t="s">
        <v>560</v>
      </c>
      <c r="B760" s="548" t="s">
        <v>781</v>
      </c>
      <c r="C760" s="549" t="s">
        <v>148</v>
      </c>
      <c r="D760" s="549" t="s">
        <v>34</v>
      </c>
      <c r="E760" s="597" t="s">
        <v>561</v>
      </c>
      <c r="F760" s="508"/>
      <c r="G760" s="68">
        <f aca="true" t="shared" si="93" ref="G760:K761">G761</f>
        <v>0</v>
      </c>
      <c r="H760" s="68">
        <f t="shared" si="93"/>
        <v>15850300</v>
      </c>
      <c r="I760" s="68">
        <f t="shared" si="93"/>
        <v>15207200</v>
      </c>
      <c r="J760" s="68">
        <f t="shared" si="93"/>
        <v>0</v>
      </c>
      <c r="K760" s="68">
        <f t="shared" si="93"/>
        <v>0</v>
      </c>
    </row>
    <row r="761" spans="1:11" s="128" customFormat="1" ht="33" hidden="1">
      <c r="A761" s="261" t="s">
        <v>368</v>
      </c>
      <c r="B761" s="548" t="s">
        <v>781</v>
      </c>
      <c r="C761" s="549" t="s">
        <v>148</v>
      </c>
      <c r="D761" s="549" t="s">
        <v>34</v>
      </c>
      <c r="E761" s="597" t="s">
        <v>736</v>
      </c>
      <c r="F761" s="506"/>
      <c r="G761" s="68">
        <f t="shared" si="93"/>
        <v>0</v>
      </c>
      <c r="H761" s="68">
        <f t="shared" si="93"/>
        <v>15850300</v>
      </c>
      <c r="I761" s="68">
        <f t="shared" si="93"/>
        <v>15207200</v>
      </c>
      <c r="J761" s="68">
        <f t="shared" si="93"/>
        <v>0</v>
      </c>
      <c r="K761" s="68">
        <f t="shared" si="93"/>
        <v>0</v>
      </c>
    </row>
    <row r="762" spans="1:11" s="128" customFormat="1" ht="16.5" hidden="1">
      <c r="A762" s="262" t="s">
        <v>93</v>
      </c>
      <c r="B762" s="548" t="s">
        <v>781</v>
      </c>
      <c r="C762" s="549" t="s">
        <v>148</v>
      </c>
      <c r="D762" s="549" t="s">
        <v>34</v>
      </c>
      <c r="E762" s="597" t="s">
        <v>736</v>
      </c>
      <c r="F762" s="508">
        <v>540</v>
      </c>
      <c r="G762" s="68"/>
      <c r="H762" s="68">
        <f>10000000+5850300</f>
        <v>15850300</v>
      </c>
      <c r="I762" s="68">
        <f>10000000+5207200</f>
        <v>15207200</v>
      </c>
      <c r="J762" s="68"/>
      <c r="K762" s="68"/>
    </row>
    <row r="763" spans="1:11" s="128" customFormat="1" ht="16.5" hidden="1">
      <c r="A763" s="261" t="s">
        <v>579</v>
      </c>
      <c r="B763" s="548" t="s">
        <v>781</v>
      </c>
      <c r="C763" s="549" t="s">
        <v>148</v>
      </c>
      <c r="D763" s="549" t="s">
        <v>34</v>
      </c>
      <c r="E763" s="536" t="s">
        <v>578</v>
      </c>
      <c r="F763" s="508"/>
      <c r="G763" s="68">
        <f aca="true" t="shared" si="94" ref="G763:K764">G764</f>
        <v>0</v>
      </c>
      <c r="H763" s="68">
        <f t="shared" si="94"/>
        <v>200000</v>
      </c>
      <c r="I763" s="68">
        <f t="shared" si="94"/>
        <v>200000</v>
      </c>
      <c r="J763" s="68">
        <f t="shared" si="94"/>
        <v>0</v>
      </c>
      <c r="K763" s="68">
        <f t="shared" si="94"/>
        <v>0</v>
      </c>
    </row>
    <row r="764" spans="1:11" s="128" customFormat="1" ht="72" customHeight="1" hidden="1">
      <c r="A764" s="261" t="s">
        <v>160</v>
      </c>
      <c r="B764" s="548" t="s">
        <v>781</v>
      </c>
      <c r="C764" s="549" t="s">
        <v>148</v>
      </c>
      <c r="D764" s="549" t="s">
        <v>34</v>
      </c>
      <c r="E764" s="536" t="s">
        <v>580</v>
      </c>
      <c r="F764" s="508"/>
      <c r="G764" s="68">
        <f t="shared" si="94"/>
        <v>0</v>
      </c>
      <c r="H764" s="68">
        <f t="shared" si="94"/>
        <v>200000</v>
      </c>
      <c r="I764" s="68">
        <f t="shared" si="94"/>
        <v>200000</v>
      </c>
      <c r="J764" s="68">
        <f t="shared" si="94"/>
        <v>0</v>
      </c>
      <c r="K764" s="68">
        <f t="shared" si="94"/>
        <v>0</v>
      </c>
    </row>
    <row r="765" spans="1:11" s="128" customFormat="1" ht="16.5" hidden="1">
      <c r="A765" s="262" t="s">
        <v>93</v>
      </c>
      <c r="B765" s="548" t="s">
        <v>781</v>
      </c>
      <c r="C765" s="549" t="s">
        <v>148</v>
      </c>
      <c r="D765" s="549" t="s">
        <v>34</v>
      </c>
      <c r="E765" s="536" t="s">
        <v>580</v>
      </c>
      <c r="F765" s="508">
        <v>540</v>
      </c>
      <c r="G765" s="68"/>
      <c r="H765" s="68">
        <v>200000</v>
      </c>
      <c r="I765" s="68">
        <v>200000</v>
      </c>
      <c r="J765" s="68"/>
      <c r="K765" s="68"/>
    </row>
    <row r="766" spans="1:11" ht="51" hidden="1" thickBot="1">
      <c r="A766" s="86" t="s">
        <v>237</v>
      </c>
      <c r="B766" s="544" t="s">
        <v>781</v>
      </c>
      <c r="C766" s="545"/>
      <c r="D766" s="545"/>
      <c r="E766" s="545"/>
      <c r="F766" s="545"/>
      <c r="G766" s="89" t="e">
        <f>G767+#REF!+#REF!+#REF!</f>
        <v>#REF!</v>
      </c>
      <c r="H766" s="89" t="e">
        <f>H767+#REF!+#REF!+#REF!</f>
        <v>#REF!</v>
      </c>
      <c r="I766" s="89" t="e">
        <f>I767+#REF!+#REF!+#REF!</f>
        <v>#REF!</v>
      </c>
      <c r="J766" s="89" t="e">
        <f>J767+#REF!+#REF!+#REF!</f>
        <v>#REF!</v>
      </c>
      <c r="K766" s="89" t="e">
        <f>K767+#REF!+#REF!+#REF!</f>
        <v>#REF!</v>
      </c>
    </row>
    <row r="767" spans="1:11" ht="16.5" hidden="1">
      <c r="A767" s="60" t="s">
        <v>117</v>
      </c>
      <c r="B767" s="546" t="s">
        <v>781</v>
      </c>
      <c r="C767" s="493" t="s">
        <v>25</v>
      </c>
      <c r="D767" s="493"/>
      <c r="E767" s="493"/>
      <c r="F767" s="493"/>
      <c r="G767" s="120" t="e">
        <f>G768</f>
        <v>#REF!</v>
      </c>
      <c r="H767" s="120" t="e">
        <f>H768</f>
        <v>#REF!</v>
      </c>
      <c r="I767" s="120" t="e">
        <f>I768</f>
        <v>#REF!</v>
      </c>
      <c r="J767" s="120" t="e">
        <f>J768</f>
        <v>#REF!</v>
      </c>
      <c r="K767" s="120" t="e">
        <f>K768</f>
        <v>#REF!</v>
      </c>
    </row>
    <row r="768" spans="1:11" ht="21" customHeight="1" hidden="1">
      <c r="A768" s="45" t="s">
        <v>118</v>
      </c>
      <c r="B768" s="546" t="s">
        <v>781</v>
      </c>
      <c r="C768" s="495" t="s">
        <v>25</v>
      </c>
      <c r="D768" s="495" t="s">
        <v>35</v>
      </c>
      <c r="E768" s="496"/>
      <c r="F768" s="496"/>
      <c r="G768" s="73" t="e">
        <f>G769+#REF!</f>
        <v>#REF!</v>
      </c>
      <c r="H768" s="73" t="e">
        <f>H769+#REF!</f>
        <v>#REF!</v>
      </c>
      <c r="I768" s="73" t="e">
        <f>I769+#REF!</f>
        <v>#REF!</v>
      </c>
      <c r="J768" s="73" t="e">
        <f>J769+#REF!</f>
        <v>#REF!</v>
      </c>
      <c r="K768" s="73" t="e">
        <f>K769+#REF!</f>
        <v>#REF!</v>
      </c>
    </row>
    <row r="769" spans="1:11" s="128" customFormat="1" ht="50.25" hidden="1">
      <c r="A769" s="330" t="s">
        <v>480</v>
      </c>
      <c r="B769" s="497" t="s">
        <v>781</v>
      </c>
      <c r="C769" s="495" t="s">
        <v>25</v>
      </c>
      <c r="D769" s="495" t="s">
        <v>35</v>
      </c>
      <c r="E769" s="534" t="s">
        <v>491</v>
      </c>
      <c r="F769" s="535"/>
      <c r="G769" s="229" t="e">
        <f>#REF!+#REF!</f>
        <v>#REF!</v>
      </c>
      <c r="H769" s="229" t="e">
        <f>#REF!+#REF!</f>
        <v>#REF!</v>
      </c>
      <c r="I769" s="229" t="e">
        <f>#REF!+#REF!</f>
        <v>#REF!</v>
      </c>
      <c r="J769" s="229" t="e">
        <f>#REF!+#REF!</f>
        <v>#REF!</v>
      </c>
      <c r="K769" s="229" t="e">
        <f>#REF!+#REF!</f>
        <v>#REF!</v>
      </c>
    </row>
    <row r="770" spans="1:11" s="128" customFormat="1" ht="0.75" customHeight="1" hidden="1" thickBot="1">
      <c r="A770" s="330" t="s">
        <v>869</v>
      </c>
      <c r="B770" s="497" t="s">
        <v>781</v>
      </c>
      <c r="C770" s="495" t="s">
        <v>33</v>
      </c>
      <c r="D770" s="495" t="s">
        <v>25</v>
      </c>
      <c r="E770" s="534" t="s">
        <v>434</v>
      </c>
      <c r="F770" s="535"/>
      <c r="G770" s="392">
        <v>0</v>
      </c>
      <c r="H770" s="392">
        <v>130000</v>
      </c>
      <c r="I770" s="392">
        <v>130000</v>
      </c>
      <c r="J770" s="638">
        <v>150000</v>
      </c>
      <c r="K770" s="653">
        <f>K771</f>
        <v>0</v>
      </c>
    </row>
    <row r="771" spans="1:11" s="128" customFormat="1" ht="17.25" hidden="1" thickBot="1">
      <c r="A771" s="652" t="s">
        <v>118</v>
      </c>
      <c r="B771" s="499" t="s">
        <v>781</v>
      </c>
      <c r="C771" s="500" t="s">
        <v>33</v>
      </c>
      <c r="D771" s="500" t="s">
        <v>25</v>
      </c>
      <c r="E771" s="574" t="s">
        <v>449</v>
      </c>
      <c r="F771" s="535"/>
      <c r="G771" s="392">
        <v>0</v>
      </c>
      <c r="H771" s="392">
        <v>80000</v>
      </c>
      <c r="I771" s="392">
        <v>80000</v>
      </c>
      <c r="J771" s="638">
        <v>150000</v>
      </c>
      <c r="K771" s="653">
        <f>K772</f>
        <v>0</v>
      </c>
    </row>
    <row r="772" spans="1:11" s="128" customFormat="1" ht="33.75" hidden="1" thickBot="1">
      <c r="A772" s="652" t="s">
        <v>641</v>
      </c>
      <c r="B772" s="499" t="s">
        <v>781</v>
      </c>
      <c r="C772" s="500" t="s">
        <v>33</v>
      </c>
      <c r="D772" s="500" t="s">
        <v>25</v>
      </c>
      <c r="E772" s="574" t="s">
        <v>884</v>
      </c>
      <c r="F772" s="535"/>
      <c r="G772" s="392">
        <v>0</v>
      </c>
      <c r="H772" s="392">
        <v>80000</v>
      </c>
      <c r="I772" s="392">
        <v>80000</v>
      </c>
      <c r="J772" s="638">
        <v>150000</v>
      </c>
      <c r="K772" s="653">
        <f>K773</f>
        <v>0</v>
      </c>
    </row>
    <row r="773" spans="1:11" s="128" customFormat="1" ht="8.25" customHeight="1" hidden="1" thickBot="1">
      <c r="A773" s="652" t="s">
        <v>300</v>
      </c>
      <c r="B773" s="499" t="s">
        <v>781</v>
      </c>
      <c r="C773" s="500" t="s">
        <v>33</v>
      </c>
      <c r="D773" s="500" t="s">
        <v>25</v>
      </c>
      <c r="E773" s="574" t="s">
        <v>884</v>
      </c>
      <c r="F773" s="535">
        <v>240</v>
      </c>
      <c r="G773" s="392">
        <v>0</v>
      </c>
      <c r="H773" s="392">
        <v>80000</v>
      </c>
      <c r="I773" s="392">
        <v>80000</v>
      </c>
      <c r="J773" s="638">
        <v>150000</v>
      </c>
      <c r="K773" s="208"/>
    </row>
    <row r="774" spans="1:11" ht="27" customHeight="1" thickBot="1">
      <c r="A774" s="86" t="s">
        <v>23</v>
      </c>
      <c r="B774" s="598"/>
      <c r="C774" s="599"/>
      <c r="D774" s="599"/>
      <c r="E774" s="599"/>
      <c r="F774" s="599"/>
      <c r="G774" s="89">
        <f>G40+G101+G108+G135+G166+G209+G473+G568+G591</f>
        <v>48654842</v>
      </c>
      <c r="H774" s="89" t="e">
        <f>H15+H39+H274+H410+H608+H662+H766+#REF!</f>
        <v>#REF!</v>
      </c>
      <c r="I774" s="89" t="e">
        <f>I15+I39+I274+I410+I608+I662+I766+#REF!</f>
        <v>#REF!</v>
      </c>
      <c r="J774" s="637">
        <f>J40+J101+J108+J132+J166+J209+J473+J568+J591</f>
        <v>0</v>
      </c>
      <c r="K774" s="745">
        <f>K40+K101+K108+K135+K166+K209+K473+K568+K591</f>
        <v>48732342</v>
      </c>
    </row>
    <row r="775" spans="1:12" ht="22.5" customHeight="1">
      <c r="A775" s="128"/>
      <c r="B775" s="15"/>
      <c r="G775" s="619">
        <v>48654842</v>
      </c>
      <c r="H775" s="619"/>
      <c r="I775" s="619"/>
      <c r="J775" s="645"/>
      <c r="K775" s="775">
        <v>48732342</v>
      </c>
      <c r="L775" s="645"/>
    </row>
    <row r="776" spans="7:11" ht="16.5" hidden="1">
      <c r="G776" s="20">
        <v>288892000</v>
      </c>
      <c r="H776" s="20">
        <f>303335200+'[1]Доходы 2020-2021 '!D175</f>
        <v>303636300</v>
      </c>
      <c r="I776" s="20">
        <f>314147600+'[1]Доходы 2020-2021 '!E175</f>
        <v>314448700</v>
      </c>
      <c r="J776" s="17"/>
      <c r="K776" s="17"/>
    </row>
    <row r="777" spans="5:9" ht="16.5" hidden="1">
      <c r="E777" s="804" t="s">
        <v>748</v>
      </c>
      <c r="F777" s="804"/>
      <c r="G777" s="805"/>
      <c r="H777" s="394">
        <f>(H776-'[1]Доходы 2020-2021 '!D175)*2.5%</f>
        <v>7583380</v>
      </c>
      <c r="I777" s="394">
        <f>(I776-'[1]Доходы 2020-2021 '!E175)*5%</f>
        <v>15707380</v>
      </c>
    </row>
    <row r="778" spans="7:9" ht="16.5" hidden="1">
      <c r="G778" s="395"/>
      <c r="H778" s="396">
        <v>7583000</v>
      </c>
      <c r="I778" s="396">
        <v>15707000</v>
      </c>
    </row>
    <row r="779" spans="7:10" ht="16.5" hidden="1">
      <c r="G779" s="20">
        <f>G774-G781</f>
        <v>-765300158</v>
      </c>
      <c r="H779" s="20" t="e">
        <f>H776-H778-H774</f>
        <v>#REF!</v>
      </c>
      <c r="I779" s="20" t="e">
        <f>I776-I778-I774</f>
        <v>#REF!</v>
      </c>
      <c r="J779" s="17"/>
    </row>
    <row r="780" ht="16.5" hidden="1">
      <c r="G780" s="20">
        <f>'[1]Доходы 2020-2021 '!C175+'[1]Доходы 2020-2021 '!C192</f>
        <v>525063000</v>
      </c>
    </row>
    <row r="781" ht="16.5" hidden="1">
      <c r="G781" s="20">
        <f>G776+G780</f>
        <v>813955000</v>
      </c>
    </row>
    <row r="782" ht="16.5" hidden="1"/>
    <row r="783" ht="16.5" hidden="1"/>
    <row r="784" spans="7:11" ht="16.5">
      <c r="G784" s="619"/>
      <c r="H784" s="619"/>
      <c r="I784" s="619"/>
      <c r="J784" s="620"/>
      <c r="K784" s="645"/>
    </row>
    <row r="786" spans="1:10" ht="16.5">
      <c r="A786" s="247" t="s">
        <v>851</v>
      </c>
      <c r="E786" s="7" t="s">
        <v>1030</v>
      </c>
      <c r="G786" s="619"/>
      <c r="H786" s="619"/>
      <c r="I786" s="619"/>
      <c r="J786" s="620"/>
    </row>
    <row r="787" spans="7:11" ht="16.5">
      <c r="G787" s="20">
        <v>50154842</v>
      </c>
      <c r="J787" s="726"/>
      <c r="K787" t="s">
        <v>982</v>
      </c>
    </row>
    <row r="788" spans="5:11" ht="17.25" customHeight="1">
      <c r="E788" s="7" t="s">
        <v>1083</v>
      </c>
      <c r="K788">
        <v>51297342</v>
      </c>
    </row>
    <row r="789" spans="7:11" ht="20.25" customHeight="1">
      <c r="G789" s="619"/>
      <c r="J789">
        <v>1179443</v>
      </c>
      <c r="K789" s="620"/>
    </row>
    <row r="790" spans="1:11" ht="16.5" customHeight="1">
      <c r="A790" s="247" t="s">
        <v>1084</v>
      </c>
      <c r="E790" s="688"/>
      <c r="G790" s="619">
        <v>1500000</v>
      </c>
      <c r="H790" s="619"/>
      <c r="I790" s="619"/>
      <c r="J790" s="645"/>
      <c r="K790" s="775">
        <v>2565000</v>
      </c>
    </row>
    <row r="791" spans="1:11" ht="16.5">
      <c r="A791" s="247" t="s">
        <v>1085</v>
      </c>
      <c r="G791" s="619"/>
      <c r="H791" s="619"/>
      <c r="I791" s="619"/>
      <c r="J791" s="645"/>
      <c r="K791" s="789"/>
    </row>
    <row r="792" spans="7:11" ht="16.5">
      <c r="G792" s="790"/>
      <c r="H792" s="619"/>
      <c r="I792" s="619"/>
      <c r="J792" s="645"/>
      <c r="K792" s="788"/>
    </row>
    <row r="793" spans="7:11" ht="16.5">
      <c r="G793" s="619"/>
      <c r="H793" s="619"/>
      <c r="I793" s="619"/>
      <c r="J793" s="645"/>
      <c r="K793" s="788"/>
    </row>
    <row r="794" spans="7:11" ht="16.5">
      <c r="G794" s="619"/>
      <c r="H794" s="619"/>
      <c r="I794" s="619"/>
      <c r="J794" s="645"/>
      <c r="K794" s="789"/>
    </row>
  </sheetData>
  <sheetProtection/>
  <mergeCells count="4">
    <mergeCell ref="A10:I10"/>
    <mergeCell ref="A11:I11"/>
    <mergeCell ref="A12:I12"/>
    <mergeCell ref="E777:G777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70" zoomScaleNormal="90" zoomScaleSheetLayoutView="70" zoomScalePageLayoutView="0" workbookViewId="0" topLeftCell="A23">
      <selection activeCell="B8" sqref="B8"/>
    </sheetView>
  </sheetViews>
  <sheetFormatPr defaultColWidth="9.00390625" defaultRowHeight="12.75"/>
  <cols>
    <col min="1" max="1" width="78.625" style="247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1021</v>
      </c>
      <c r="C1" s="13"/>
      <c r="D1" s="13"/>
      <c r="E1" s="13"/>
      <c r="F1" s="603"/>
      <c r="G1" s="603"/>
    </row>
    <row r="2" spans="2:7" ht="16.5">
      <c r="B2" s="13" t="s">
        <v>1058</v>
      </c>
      <c r="C2" s="13"/>
      <c r="D2" s="13"/>
      <c r="E2" s="13"/>
      <c r="F2" s="603"/>
      <c r="G2" s="603"/>
    </row>
    <row r="3" spans="2:7" ht="16.5">
      <c r="B3" s="13" t="s">
        <v>245</v>
      </c>
      <c r="C3" s="13"/>
      <c r="D3" s="13"/>
      <c r="E3" s="13"/>
      <c r="F3" s="603"/>
      <c r="G3" s="603"/>
    </row>
    <row r="4" spans="2:7" ht="16.5">
      <c r="B4" s="13" t="s">
        <v>775</v>
      </c>
      <c r="C4" s="13"/>
      <c r="D4" s="13"/>
      <c r="E4" s="13"/>
      <c r="F4" s="603"/>
      <c r="G4" s="603"/>
    </row>
    <row r="5" spans="2:7" ht="16.5">
      <c r="B5" s="13" t="s">
        <v>778</v>
      </c>
      <c r="C5" s="13"/>
      <c r="D5" s="13"/>
      <c r="E5" s="13"/>
      <c r="F5" s="603"/>
      <c r="G5" s="603"/>
    </row>
    <row r="6" spans="2:7" ht="16.5">
      <c r="B6" s="13" t="s">
        <v>1089</v>
      </c>
      <c r="C6" s="13"/>
      <c r="D6" s="13"/>
      <c r="E6" s="13"/>
      <c r="F6" s="603"/>
      <c r="G6" s="603"/>
    </row>
    <row r="7" spans="2:7" ht="16.5">
      <c r="B7" s="13" t="s">
        <v>1090</v>
      </c>
      <c r="C7" s="13"/>
      <c r="D7" s="13"/>
      <c r="E7" s="13"/>
      <c r="F7" s="603"/>
      <c r="G7" s="603"/>
    </row>
    <row r="8" spans="2:7" ht="16.5">
      <c r="B8" s="13"/>
      <c r="C8" s="13"/>
      <c r="D8" s="13"/>
      <c r="E8" s="13"/>
      <c r="F8" s="13"/>
      <c r="G8" s="603"/>
    </row>
    <row r="9" spans="1:6" ht="18">
      <c r="A9" s="128"/>
      <c r="B9" s="14"/>
      <c r="C9" s="8"/>
      <c r="D9" s="8"/>
      <c r="E9" s="8"/>
      <c r="F9" s="8"/>
    </row>
    <row r="10" spans="1:6" ht="49.5" customHeight="1">
      <c r="A10" s="808" t="s">
        <v>1088</v>
      </c>
      <c r="B10" s="808"/>
      <c r="C10" s="808"/>
      <c r="D10" s="808"/>
      <c r="E10"/>
      <c r="F10"/>
    </row>
    <row r="11" spans="1:6" ht="16.5">
      <c r="A11" s="802" t="s">
        <v>47</v>
      </c>
      <c r="B11" s="802"/>
      <c r="C11" s="802"/>
      <c r="D11" s="802"/>
      <c r="E11"/>
      <c r="F11"/>
    </row>
    <row r="12" spans="2:6" ht="18" thickBot="1">
      <c r="B12" s="6" t="s">
        <v>47</v>
      </c>
      <c r="C12" s="5"/>
      <c r="D12" s="19" t="s">
        <v>856</v>
      </c>
      <c r="E12" s="19"/>
      <c r="F12" s="19" t="s">
        <v>0</v>
      </c>
    </row>
    <row r="13" spans="1:10" ht="37.5" thickBot="1">
      <c r="A13" s="244" t="s">
        <v>48</v>
      </c>
      <c r="B13" s="245" t="s">
        <v>49</v>
      </c>
      <c r="C13" s="245" t="s">
        <v>50</v>
      </c>
      <c r="D13" s="237" t="s">
        <v>1005</v>
      </c>
      <c r="E13" s="237" t="s">
        <v>420</v>
      </c>
      <c r="F13" s="237" t="s">
        <v>460</v>
      </c>
      <c r="J13" s="2"/>
    </row>
    <row r="14" spans="1:6" ht="20.25" customHeight="1">
      <c r="A14" s="60" t="s">
        <v>117</v>
      </c>
      <c r="B14" s="62" t="s">
        <v>25</v>
      </c>
      <c r="C14" s="62"/>
      <c r="D14" s="91">
        <f>D15+D17+D20</f>
        <v>11423180</v>
      </c>
      <c r="E14" s="91">
        <f>E15+E16+E17+E18+E19+E20+E21</f>
        <v>52104700</v>
      </c>
      <c r="F14" s="91">
        <f>F15+F16+F17+F18+F19+F20+F21</f>
        <v>51861200</v>
      </c>
    </row>
    <row r="15" spans="1:10" s="25" customFormat="1" ht="38.25" customHeight="1">
      <c r="A15" s="41" t="s">
        <v>56</v>
      </c>
      <c r="B15" s="42" t="s">
        <v>25</v>
      </c>
      <c r="C15" s="43" t="s">
        <v>30</v>
      </c>
      <c r="D15" s="68">
        <f>'Ведом. 2024'!G41</f>
        <v>2532910</v>
      </c>
      <c r="E15" s="68">
        <f>'Ведом. 2024'!H41</f>
        <v>1553000</v>
      </c>
      <c r="F15" s="68">
        <f>'Ведом. 2024'!I41</f>
        <v>1553000</v>
      </c>
      <c r="J15" s="360"/>
    </row>
    <row r="16" spans="1:6" s="25" customFormat="1" ht="0.75" customHeight="1" hidden="1">
      <c r="A16" s="41" t="s">
        <v>247</v>
      </c>
      <c r="B16" s="42" t="s">
        <v>25</v>
      </c>
      <c r="C16" s="43" t="s">
        <v>34</v>
      </c>
      <c r="D16" s="44"/>
      <c r="E16" s="44">
        <f>'Ведом. 2024'!H17</f>
        <v>3186700</v>
      </c>
      <c r="F16" s="44">
        <f>'Ведом. 2024'!I17</f>
        <v>3186700</v>
      </c>
    </row>
    <row r="17" spans="1:6" s="25" customFormat="1" ht="51.75" customHeight="1">
      <c r="A17" s="41" t="s">
        <v>176</v>
      </c>
      <c r="B17" s="42" t="s">
        <v>25</v>
      </c>
      <c r="C17" s="42" t="s">
        <v>28</v>
      </c>
      <c r="D17" s="68">
        <f>'Ведом. 2024'!G46</f>
        <v>8740270</v>
      </c>
      <c r="E17" s="68">
        <f>'Ведом. 2024'!H46</f>
        <v>20043100</v>
      </c>
      <c r="F17" s="68">
        <f>'Ведом. 2024'!I46</f>
        <v>20043100</v>
      </c>
    </row>
    <row r="18" spans="1:6" s="25" customFormat="1" ht="2.25" customHeight="1" hidden="1">
      <c r="A18" s="41" t="s">
        <v>146</v>
      </c>
      <c r="B18" s="42" t="s">
        <v>25</v>
      </c>
      <c r="C18" s="42" t="s">
        <v>31</v>
      </c>
      <c r="D18" s="68"/>
      <c r="E18" s="68">
        <f>'Ведом. 2024'!H26+'Ведом. 2024'!H647</f>
        <v>8816600</v>
      </c>
      <c r="F18" s="68">
        <f>'Ведом. 2024'!I26+'Ведом. 2024'!I647</f>
        <v>8816600</v>
      </c>
    </row>
    <row r="19" spans="1:6" s="25" customFormat="1" ht="16.5" hidden="1">
      <c r="A19" s="361" t="s">
        <v>77</v>
      </c>
      <c r="B19" s="42" t="s">
        <v>25</v>
      </c>
      <c r="C19" s="42" t="s">
        <v>24</v>
      </c>
      <c r="D19" s="68"/>
      <c r="E19" s="68">
        <f>'Ведом. 2024'!H67</f>
        <v>300000</v>
      </c>
      <c r="F19" s="68">
        <f>'Ведом. 2024'!I67</f>
        <v>0</v>
      </c>
    </row>
    <row r="20" spans="1:6" s="4" customFormat="1" ht="18" customHeight="1">
      <c r="A20" s="50" t="s">
        <v>241</v>
      </c>
      <c r="B20" s="51" t="s">
        <v>25</v>
      </c>
      <c r="C20" s="51" t="s">
        <v>33</v>
      </c>
      <c r="D20" s="228">
        <f>'Ведом. 2024'!G74</f>
        <v>150000</v>
      </c>
      <c r="E20" s="228">
        <f>'Ведом. 2024'!H74</f>
        <v>300000</v>
      </c>
      <c r="F20" s="228">
        <f>'Ведом. 2024'!I74</f>
        <v>300000</v>
      </c>
    </row>
    <row r="21" spans="1:6" s="25" customFormat="1" ht="16.5" hidden="1">
      <c r="A21" s="41" t="s">
        <v>118</v>
      </c>
      <c r="B21" s="42" t="s">
        <v>25</v>
      </c>
      <c r="C21" s="42" t="s">
        <v>35</v>
      </c>
      <c r="D21" s="68"/>
      <c r="E21" s="68">
        <f>'Ведом. 2024'!H79+'Ведом. 2024'!H593+'Ведом. 2024'!H751</f>
        <v>17905300</v>
      </c>
      <c r="F21" s="68">
        <f>'Ведом. 2024'!I79+'Ведом. 2024'!I593+'Ведом. 2024'!I751</f>
        <v>17961800</v>
      </c>
    </row>
    <row r="22" spans="1:6" ht="21.75" customHeight="1">
      <c r="A22" s="153" t="s">
        <v>181</v>
      </c>
      <c r="B22" s="122" t="s">
        <v>30</v>
      </c>
      <c r="C22" s="121"/>
      <c r="D22" s="123">
        <f>D23</f>
        <v>0</v>
      </c>
      <c r="E22" s="123">
        <f>E23</f>
        <v>0</v>
      </c>
      <c r="F22" s="123">
        <f>F23</f>
        <v>0</v>
      </c>
    </row>
    <row r="23" spans="1:6" s="25" customFormat="1" ht="21.75" customHeight="1">
      <c r="A23" s="74" t="s">
        <v>182</v>
      </c>
      <c r="B23" s="112" t="s">
        <v>30</v>
      </c>
      <c r="C23" s="56" t="s">
        <v>34</v>
      </c>
      <c r="D23" s="66">
        <f>'Ведом. 2024'!G102</f>
        <v>0</v>
      </c>
      <c r="E23" s="66">
        <f>'Ведом. 2024'!H655</f>
        <v>0</v>
      </c>
      <c r="F23" s="66">
        <f>'Ведом. 2024'!I655</f>
        <v>0</v>
      </c>
    </row>
    <row r="24" spans="1:6" ht="18.75" customHeight="1">
      <c r="A24" s="45" t="s">
        <v>75</v>
      </c>
      <c r="B24" s="47" t="s">
        <v>34</v>
      </c>
      <c r="C24" s="47"/>
      <c r="D24" s="58">
        <f>D25+D26+D27</f>
        <v>514869</v>
      </c>
      <c r="E24" s="58">
        <f>E25+E26</f>
        <v>302000</v>
      </c>
      <c r="F24" s="58">
        <f>F25+F26</f>
        <v>317000</v>
      </c>
    </row>
    <row r="25" spans="1:6" s="25" customFormat="1" ht="19.5" customHeight="1" hidden="1">
      <c r="A25" s="74" t="s">
        <v>76</v>
      </c>
      <c r="B25" s="112" t="s">
        <v>34</v>
      </c>
      <c r="C25" s="112" t="s">
        <v>30</v>
      </c>
      <c r="D25" s="57">
        <f>'Ведом. 2024'!G109</f>
        <v>0</v>
      </c>
      <c r="E25" s="57">
        <f>'Ведом. 2024'!H109</f>
        <v>5000</v>
      </c>
      <c r="F25" s="57">
        <f>'Ведом. 2024'!I109</f>
        <v>30000</v>
      </c>
    </row>
    <row r="26" spans="1:6" s="25" customFormat="1" ht="37.5" customHeight="1">
      <c r="A26" s="359" t="s">
        <v>177</v>
      </c>
      <c r="B26" s="59" t="s">
        <v>34</v>
      </c>
      <c r="C26" s="59" t="s">
        <v>32</v>
      </c>
      <c r="D26" s="63">
        <f>'Ведом. 2024'!G115+'Ведом. 2024'!G661</f>
        <v>243469</v>
      </c>
      <c r="E26" s="63">
        <f>'Ведом. 2024'!H115+'Ведом. 2024'!H661</f>
        <v>297000</v>
      </c>
      <c r="F26" s="63">
        <f>'Ведом. 2024'!I115+'Ведом. 2024'!I661</f>
        <v>287000</v>
      </c>
    </row>
    <row r="27" spans="1:6" s="25" customFormat="1" ht="0" customHeight="1" hidden="1">
      <c r="A27" s="105" t="s">
        <v>185</v>
      </c>
      <c r="B27" s="59" t="s">
        <v>34</v>
      </c>
      <c r="C27" s="59" t="s">
        <v>32</v>
      </c>
      <c r="D27" s="63">
        <f>'Ведом. 2024'!G124</f>
        <v>271400</v>
      </c>
      <c r="E27" s="63"/>
      <c r="F27" s="63"/>
    </row>
    <row r="28" spans="1:6" ht="24.75" customHeight="1">
      <c r="A28" s="45" t="s">
        <v>119</v>
      </c>
      <c r="B28" s="47" t="s">
        <v>28</v>
      </c>
      <c r="C28" s="47"/>
      <c r="D28" s="149">
        <f>D32+D33</f>
        <v>182580067</v>
      </c>
      <c r="E28" s="149">
        <f>E29+E30+E31+E32+E33</f>
        <v>21881300</v>
      </c>
      <c r="F28" s="149">
        <f>F29+F30+F31+F32+F33</f>
        <v>21941300</v>
      </c>
    </row>
    <row r="29" spans="1:6" s="25" customFormat="1" ht="0.75" customHeight="1" hidden="1">
      <c r="A29" s="41" t="s">
        <v>124</v>
      </c>
      <c r="B29" s="77" t="s">
        <v>28</v>
      </c>
      <c r="C29" s="77" t="s">
        <v>25</v>
      </c>
      <c r="D29" s="79"/>
      <c r="E29" s="79">
        <f>'Ведом. 2024'!H810</f>
        <v>5765800</v>
      </c>
      <c r="F29" s="79">
        <f>'Ведом. 2024'!I810</f>
        <v>5765800</v>
      </c>
    </row>
    <row r="30" spans="1:6" s="25" customFormat="1" ht="16.5" hidden="1">
      <c r="A30" s="41" t="s">
        <v>120</v>
      </c>
      <c r="B30" s="43" t="s">
        <v>28</v>
      </c>
      <c r="C30" s="43" t="s">
        <v>29</v>
      </c>
      <c r="D30" s="52"/>
      <c r="E30" s="52">
        <f>'Ведом. 2024'!H818</f>
        <v>678000</v>
      </c>
      <c r="F30" s="52">
        <f>'Ведом. 2024'!I818</f>
        <v>678000</v>
      </c>
    </row>
    <row r="31" spans="1:6" s="25" customFormat="1" ht="19.5" customHeight="1" hidden="1">
      <c r="A31" s="41" t="s">
        <v>18</v>
      </c>
      <c r="B31" s="43" t="s">
        <v>28</v>
      </c>
      <c r="C31" s="43" t="s">
        <v>27</v>
      </c>
      <c r="D31" s="228"/>
      <c r="E31" s="228">
        <f>'Ведом. 2024'!H605</f>
        <v>2144400</v>
      </c>
      <c r="F31" s="228">
        <f>'Ведом. 2024'!I605</f>
        <v>2144400</v>
      </c>
    </row>
    <row r="32" spans="1:6" s="25" customFormat="1" ht="21.75" customHeight="1">
      <c r="A32" s="41" t="s">
        <v>172</v>
      </c>
      <c r="B32" s="43" t="s">
        <v>28</v>
      </c>
      <c r="C32" s="53" t="s">
        <v>26</v>
      </c>
      <c r="D32" s="68">
        <f>'Ведом. 2024'!G131</f>
        <v>178025167</v>
      </c>
      <c r="E32" s="68">
        <f>'Ведом. 2024'!H765</f>
        <v>12068100</v>
      </c>
      <c r="F32" s="68">
        <f>'Ведом. 2024'!I765</f>
        <v>12068100</v>
      </c>
    </row>
    <row r="33" spans="1:6" s="25" customFormat="1" ht="20.25" customHeight="1">
      <c r="A33" s="358" t="s">
        <v>36</v>
      </c>
      <c r="B33" s="56" t="s">
        <v>28</v>
      </c>
      <c r="C33" s="78" t="s">
        <v>61</v>
      </c>
      <c r="D33" s="119">
        <f>'Ведом. 2024'!G162</f>
        <v>4554900</v>
      </c>
      <c r="E33" s="119">
        <f>'Ведом. 2024'!H162+'Ведом. 2024'!H667+'Ведом. 2024'!H771+'Ведом. 2024'!H830</f>
        <v>1225000</v>
      </c>
      <c r="F33" s="119">
        <f>'Ведом. 2024'!I162+'Ведом. 2024'!I667+'Ведом. 2024'!I771+'Ведом. 2024'!I830</f>
        <v>1285000</v>
      </c>
    </row>
    <row r="34" spans="1:6" s="1" customFormat="1" ht="18" customHeight="1">
      <c r="A34" s="45" t="s">
        <v>121</v>
      </c>
      <c r="B34" s="47" t="s">
        <v>29</v>
      </c>
      <c r="C34" s="47"/>
      <c r="D34" s="58">
        <f>D35+D37</f>
        <v>11245097</v>
      </c>
      <c r="E34" s="58">
        <f>E35+E36+E37</f>
        <v>2439500</v>
      </c>
      <c r="F34" s="58">
        <f>F35+F36+F37</f>
        <v>2417000</v>
      </c>
    </row>
    <row r="35" spans="1:6" s="25" customFormat="1" ht="18" customHeight="1" hidden="1">
      <c r="A35" s="356" t="s">
        <v>122</v>
      </c>
      <c r="B35" s="357" t="s">
        <v>29</v>
      </c>
      <c r="C35" s="133" t="s">
        <v>25</v>
      </c>
      <c r="D35" s="757">
        <f>'Ведом. 2024'!G180</f>
        <v>0</v>
      </c>
      <c r="E35" s="223">
        <f>'Ведом. 2024'!H678</f>
        <v>20000</v>
      </c>
      <c r="F35" s="223">
        <f>'Ведом. 2024'!I678</f>
        <v>20000</v>
      </c>
    </row>
    <row r="36" spans="1:6" s="25" customFormat="1" ht="0.75" customHeight="1" hidden="1">
      <c r="A36" s="41" t="s">
        <v>123</v>
      </c>
      <c r="B36" s="42" t="s">
        <v>29</v>
      </c>
      <c r="C36" s="42" t="s">
        <v>30</v>
      </c>
      <c r="D36" s="52"/>
      <c r="E36" s="52">
        <f>'Ведом. 2024'!H185+'Ведом. 2024'!H684</f>
        <v>2340000</v>
      </c>
      <c r="F36" s="52">
        <f>'Ведом. 2024'!I185+'Ведом. 2024'!I684</f>
        <v>2340000</v>
      </c>
    </row>
    <row r="37" spans="1:6" s="25" customFormat="1" ht="21" customHeight="1">
      <c r="A37" s="41" t="s">
        <v>54</v>
      </c>
      <c r="B37" s="43" t="s">
        <v>29</v>
      </c>
      <c r="C37" s="43" t="s">
        <v>34</v>
      </c>
      <c r="D37" s="52">
        <f>'Ведом. 2024'!G185</f>
        <v>11245097</v>
      </c>
      <c r="E37" s="52">
        <f>'Ведом. 2024'!H704</f>
        <v>79500</v>
      </c>
      <c r="F37" s="52">
        <f>'Ведом. 2024'!I704</f>
        <v>57000</v>
      </c>
    </row>
    <row r="38" spans="1:6" ht="21.75" customHeight="1">
      <c r="A38" s="45" t="s">
        <v>53</v>
      </c>
      <c r="B38" s="47" t="s">
        <v>24</v>
      </c>
      <c r="C38" s="47"/>
      <c r="D38" s="58">
        <f>D39+D40+D41+D42+D43</f>
        <v>80000</v>
      </c>
      <c r="E38" s="58">
        <f>E39+E40+E41+E42+E43</f>
        <v>581625200</v>
      </c>
      <c r="F38" s="58">
        <f>F39+F40+F41+F42+F43</f>
        <v>584584200</v>
      </c>
    </row>
    <row r="39" spans="1:6" ht="16.5" hidden="1">
      <c r="A39" s="362" t="s">
        <v>22</v>
      </c>
      <c r="B39" s="42" t="s">
        <v>24</v>
      </c>
      <c r="C39" s="53" t="s">
        <v>25</v>
      </c>
      <c r="D39" s="68"/>
      <c r="E39" s="68">
        <f>'Ведом. 2024'!H285+'Ведом. 2024'!H612</f>
        <v>113443400</v>
      </c>
      <c r="F39" s="68">
        <f>'Ведом. 2024'!I285+'Ведом. 2024'!I612</f>
        <v>113491600</v>
      </c>
    </row>
    <row r="40" spans="1:6" s="25" customFormat="1" ht="16.5" hidden="1">
      <c r="A40" s="49" t="s">
        <v>2</v>
      </c>
      <c r="B40" s="70" t="s">
        <v>24</v>
      </c>
      <c r="C40" s="70" t="s">
        <v>30</v>
      </c>
      <c r="D40" s="68"/>
      <c r="E40" s="68">
        <f>'Ведом. 2024'!H297+'Ведом. 2024'!H421+'Ведом. 2024'!H618</f>
        <v>438133900</v>
      </c>
      <c r="F40" s="68">
        <f>'Ведом. 2024'!I297+'Ведом. 2024'!I421+'Ведом. 2024'!I618</f>
        <v>440987700</v>
      </c>
    </row>
    <row r="41" spans="1:6" s="25" customFormat="1" ht="25.5" customHeight="1">
      <c r="A41" s="355" t="s">
        <v>268</v>
      </c>
      <c r="B41" s="54" t="s">
        <v>24</v>
      </c>
      <c r="C41" s="54" t="s">
        <v>29</v>
      </c>
      <c r="D41" s="68">
        <f>'Ведом. 2024'!G34+'Ведом. 2024'!G219+'Ведом. 2024'!G332+'Ведом. 2024'!G450+'Ведом. 2024'!G624+'Ведом. 2024'!G715+'Ведом. 2024'!G777+'Ведом. 2024'!G836</f>
        <v>80000</v>
      </c>
      <c r="E41" s="68">
        <f>'Ведом. 2024'!H34+'Ведом. 2024'!H219+'Ведом. 2024'!H332+'Ведом. 2024'!H450+'Ведом. 2024'!H624+'Ведом. 2024'!H715+'Ведом. 2024'!H777+'Ведом. 2024'!H836</f>
        <v>10000</v>
      </c>
      <c r="F41" s="68">
        <f>'Ведом. 2024'!I34+'Ведом. 2024'!I219+'Ведом. 2024'!I332+'Ведом. 2024'!I450+'Ведом. 2024'!I624+'Ведом. 2024'!I715+'Ведом. 2024'!I777+'Ведом. 2024'!I836</f>
        <v>10000</v>
      </c>
    </row>
    <row r="42" spans="1:6" s="25" customFormat="1" ht="1.5" customHeight="1" hidden="1">
      <c r="A42" s="41" t="s">
        <v>134</v>
      </c>
      <c r="B42" s="42" t="s">
        <v>24</v>
      </c>
      <c r="C42" s="43" t="s">
        <v>24</v>
      </c>
      <c r="D42" s="68"/>
      <c r="E42" s="68">
        <f>'Ведом. 2024'!H337+'Ведом. 2024'!H455</f>
        <v>4447700</v>
      </c>
      <c r="F42" s="68">
        <f>'Ведом. 2024'!I337+'Ведом. 2024'!I455</f>
        <v>3873700</v>
      </c>
    </row>
    <row r="43" spans="1:6" s="25" customFormat="1" ht="16.5" hidden="1">
      <c r="A43" s="41" t="s">
        <v>136</v>
      </c>
      <c r="B43" s="42" t="s">
        <v>24</v>
      </c>
      <c r="C43" s="43" t="s">
        <v>26</v>
      </c>
      <c r="D43" s="68"/>
      <c r="E43" s="68">
        <f>'Ведом. 2024'!H224+'Ведом. 2024'!H345</f>
        <v>25590200</v>
      </c>
      <c r="F43" s="68">
        <f>'Ведом. 2024'!I224+'Ведом. 2024'!I345</f>
        <v>26221200</v>
      </c>
    </row>
    <row r="44" spans="1:6" ht="21.75" customHeight="1">
      <c r="A44" s="45" t="s">
        <v>265</v>
      </c>
      <c r="B44" s="47" t="s">
        <v>27</v>
      </c>
      <c r="C44" s="47"/>
      <c r="D44" s="58">
        <f>D45+D46</f>
        <v>11806210</v>
      </c>
      <c r="E44" s="58" t="e">
        <f>E45+E46</f>
        <v>#REF!</v>
      </c>
      <c r="F44" s="58" t="e">
        <f>F45+F46</f>
        <v>#REF!</v>
      </c>
    </row>
    <row r="45" spans="1:6" ht="20.25" customHeight="1">
      <c r="A45" s="105" t="s">
        <v>185</v>
      </c>
      <c r="B45" s="112" t="s">
        <v>27</v>
      </c>
      <c r="C45" s="112" t="s">
        <v>25</v>
      </c>
      <c r="D45" s="57">
        <f>'Ведом. 2024'!G483</f>
        <v>8036000</v>
      </c>
      <c r="E45" s="57" t="e">
        <f>'Ведом. 2024'!H483+'Ведом. 2024'!H630+'Ведом. 2024'!H723</f>
        <v>#REF!</v>
      </c>
      <c r="F45" s="57" t="e">
        <f>'Ведом. 2024'!I483+'Ведом. 2024'!I630+'Ведом. 2024'!I723</f>
        <v>#REF!</v>
      </c>
    </row>
    <row r="46" spans="1:6" ht="23.25" customHeight="1">
      <c r="A46" s="41" t="s">
        <v>175</v>
      </c>
      <c r="B46" s="43" t="s">
        <v>27</v>
      </c>
      <c r="C46" s="43" t="s">
        <v>28</v>
      </c>
      <c r="D46" s="228">
        <f>'Ведом. 2024'!G537</f>
        <v>3770210</v>
      </c>
      <c r="E46" s="228">
        <f>'Ведом. 2024'!H537</f>
        <v>11617100</v>
      </c>
      <c r="F46" s="228">
        <f>'Ведом. 2024'!I537</f>
        <v>12077100</v>
      </c>
    </row>
    <row r="47" spans="1:6" ht="16.5" hidden="1">
      <c r="A47" s="69" t="s">
        <v>178</v>
      </c>
      <c r="B47" s="72" t="s">
        <v>26</v>
      </c>
      <c r="C47" s="53"/>
      <c r="D47" s="73"/>
      <c r="E47" s="73">
        <f>E48</f>
        <v>785000</v>
      </c>
      <c r="F47" s="73">
        <f>F48</f>
        <v>785000</v>
      </c>
    </row>
    <row r="48" spans="1:6" s="25" customFormat="1" ht="16.5" hidden="1">
      <c r="A48" s="49" t="s">
        <v>179</v>
      </c>
      <c r="B48" s="53" t="s">
        <v>26</v>
      </c>
      <c r="C48" s="53" t="s">
        <v>26</v>
      </c>
      <c r="D48" s="228"/>
      <c r="E48" s="228">
        <f>'Ведом. 2024'!H231</f>
        <v>785000</v>
      </c>
      <c r="F48" s="228">
        <f>'Ведом. 2024'!I231</f>
        <v>785000</v>
      </c>
    </row>
    <row r="49" spans="1:6" ht="18.75" customHeight="1">
      <c r="A49" s="45" t="s">
        <v>1</v>
      </c>
      <c r="B49" s="47" t="s">
        <v>32</v>
      </c>
      <c r="C49" s="47"/>
      <c r="D49" s="149">
        <f>D50+D51</f>
        <v>1444700</v>
      </c>
      <c r="E49" s="149" t="e">
        <f>E50+E51+E52+E53</f>
        <v>#REF!</v>
      </c>
      <c r="F49" s="149" t="e">
        <f>F50+F51+F52+F53</f>
        <v>#REF!</v>
      </c>
    </row>
    <row r="50" spans="1:6" s="352" customFormat="1" ht="18" customHeight="1">
      <c r="A50" s="222" t="s">
        <v>108</v>
      </c>
      <c r="B50" s="77" t="s">
        <v>32</v>
      </c>
      <c r="C50" s="78" t="s">
        <v>25</v>
      </c>
      <c r="D50" s="79">
        <f>'Ведом. 2024'!G560</f>
        <v>1372700</v>
      </c>
      <c r="E50" s="79">
        <f>'Ведом. 2024'!H242</f>
        <v>2500000</v>
      </c>
      <c r="F50" s="79">
        <f>'Ведом. 2024'!I242</f>
        <v>2500000</v>
      </c>
    </row>
    <row r="51" spans="1:6" s="25" customFormat="1" ht="21" customHeight="1">
      <c r="A51" s="41" t="s">
        <v>168</v>
      </c>
      <c r="B51" s="43" t="s">
        <v>32</v>
      </c>
      <c r="C51" s="43" t="s">
        <v>34</v>
      </c>
      <c r="D51" s="228">
        <f>'Ведом. 2024'!G565</f>
        <v>72000</v>
      </c>
      <c r="E51" s="228" t="e">
        <f>'Ведом. 2024'!H248+'Ведом. 2024'!H565+'Ведом. 2024'!H842</f>
        <v>#REF!</v>
      </c>
      <c r="F51" s="228" t="e">
        <f>'Ведом. 2024'!I248+'Ведом. 2024'!I565+'Ведом. 2024'!I842</f>
        <v>#REF!</v>
      </c>
    </row>
    <row r="52" spans="1:6" s="25" customFormat="1" ht="16.5" hidden="1">
      <c r="A52" s="246" t="s">
        <v>105</v>
      </c>
      <c r="B52" s="78" t="s">
        <v>32</v>
      </c>
      <c r="C52" s="78" t="s">
        <v>28</v>
      </c>
      <c r="D52" s="79"/>
      <c r="E52" s="79">
        <f>'Ведом. 2024'!H406+'Ведом. 2024'!H783</f>
        <v>58246000</v>
      </c>
      <c r="F52" s="79">
        <f>'Ведом. 2024'!I406+'Ведом. 2024'!I783</f>
        <v>58246000</v>
      </c>
    </row>
    <row r="53" spans="1:6" s="25" customFormat="1" ht="16.5" hidden="1">
      <c r="A53" s="41" t="s">
        <v>21</v>
      </c>
      <c r="B53" s="43">
        <v>10</v>
      </c>
      <c r="C53" s="43" t="s">
        <v>31</v>
      </c>
      <c r="D53" s="68"/>
      <c r="E53" s="68">
        <f>'Ведом. 2024'!H261</f>
        <v>1369000</v>
      </c>
      <c r="F53" s="68">
        <f>'Ведом. 2024'!I261</f>
        <v>1376000</v>
      </c>
    </row>
    <row r="54" spans="1:6" ht="21.75" customHeight="1">
      <c r="A54" s="107" t="s">
        <v>45</v>
      </c>
      <c r="B54" s="47" t="s">
        <v>33</v>
      </c>
      <c r="C54" s="47"/>
      <c r="D54" s="149">
        <f>D55</f>
        <v>200000</v>
      </c>
      <c r="E54" s="149">
        <f>E55</f>
        <v>180000</v>
      </c>
      <c r="F54" s="149">
        <f>F55</f>
        <v>180000</v>
      </c>
    </row>
    <row r="55" spans="1:6" s="25" customFormat="1" ht="27" customHeight="1">
      <c r="A55" s="105" t="s">
        <v>180</v>
      </c>
      <c r="B55" s="43" t="s">
        <v>33</v>
      </c>
      <c r="C55" s="42" t="s">
        <v>25</v>
      </c>
      <c r="D55" s="68">
        <f>'Ведом. 2024'!G575+'Ведом. 2024'!G640</f>
        <v>200000</v>
      </c>
      <c r="E55" s="68">
        <f>'Ведом. 2024'!H575+'Ведом. 2024'!H640</f>
        <v>180000</v>
      </c>
      <c r="F55" s="68">
        <f>'Ведом. 2024'!I575+'Ведом. 2024'!I640</f>
        <v>180000</v>
      </c>
    </row>
    <row r="56" spans="1:6" ht="5.25" customHeight="1" hidden="1" thickBot="1">
      <c r="A56" s="45" t="s">
        <v>173</v>
      </c>
      <c r="B56" s="47" t="s">
        <v>61</v>
      </c>
      <c r="C56" s="47"/>
      <c r="D56" s="73"/>
      <c r="E56" s="73">
        <f>E57</f>
        <v>4185000</v>
      </c>
      <c r="F56" s="73">
        <f>F57</f>
        <v>4185000</v>
      </c>
    </row>
    <row r="57" spans="1:6" s="25" customFormat="1" ht="17.25" hidden="1" thickBot="1">
      <c r="A57" s="353" t="s">
        <v>167</v>
      </c>
      <c r="B57" s="43" t="s">
        <v>61</v>
      </c>
      <c r="C57" s="43" t="s">
        <v>30</v>
      </c>
      <c r="D57" s="68"/>
      <c r="E57" s="68">
        <f>'Ведом. 2024'!H277</f>
        <v>4185000</v>
      </c>
      <c r="F57" s="68">
        <f>'Ведом. 2024'!I277</f>
        <v>4185000</v>
      </c>
    </row>
    <row r="58" spans="1:6" ht="17.25" hidden="1" thickBot="1">
      <c r="A58" s="150" t="s">
        <v>209</v>
      </c>
      <c r="B58" s="72" t="s">
        <v>35</v>
      </c>
      <c r="C58" s="72"/>
      <c r="D58" s="149"/>
      <c r="E58" s="149">
        <f>E59</f>
        <v>1400000</v>
      </c>
      <c r="F58" s="149">
        <f>F59</f>
        <v>1400000</v>
      </c>
    </row>
    <row r="59" spans="1:6" s="25" customFormat="1" ht="17.25" hidden="1" thickBot="1">
      <c r="A59" s="67" t="s">
        <v>210</v>
      </c>
      <c r="B59" s="43" t="s">
        <v>35</v>
      </c>
      <c r="C59" s="43" t="s">
        <v>25</v>
      </c>
      <c r="D59" s="68"/>
      <c r="E59" s="68">
        <f>'Ведом. 2024'!H730</f>
        <v>1400000</v>
      </c>
      <c r="F59" s="68">
        <f>'Ведом. 2024'!I730</f>
        <v>1400000</v>
      </c>
    </row>
    <row r="60" spans="1:6" ht="0.75" customHeight="1" thickBot="1">
      <c r="A60" s="45" t="s">
        <v>250</v>
      </c>
      <c r="B60" s="47" t="s">
        <v>148</v>
      </c>
      <c r="C60" s="47"/>
      <c r="D60" s="58">
        <f>D62</f>
        <v>0</v>
      </c>
      <c r="E60" s="58">
        <f>E61+E62</f>
        <v>52800300</v>
      </c>
      <c r="F60" s="58">
        <f>F61+F62</f>
        <v>52157200</v>
      </c>
    </row>
    <row r="61" spans="1:6" s="25" customFormat="1" ht="12" customHeight="1" hidden="1">
      <c r="A61" s="74" t="s">
        <v>248</v>
      </c>
      <c r="B61" s="56" t="s">
        <v>148</v>
      </c>
      <c r="C61" s="56" t="s">
        <v>25</v>
      </c>
      <c r="D61" s="57"/>
      <c r="E61" s="57">
        <f>'Ведом. 2024'!H736</f>
        <v>36750000</v>
      </c>
      <c r="F61" s="57">
        <f>'Ведом. 2024'!I736</f>
        <v>36750000</v>
      </c>
    </row>
    <row r="62" spans="1:6" s="25" customFormat="1" ht="24.75" customHeight="1" hidden="1" thickBot="1">
      <c r="A62" s="723" t="s">
        <v>93</v>
      </c>
      <c r="B62" s="43" t="s">
        <v>148</v>
      </c>
      <c r="C62" s="43" t="s">
        <v>34</v>
      </c>
      <c r="D62" s="44">
        <f>'Ведом. 2024'!G771</f>
        <v>0</v>
      </c>
      <c r="E62" s="44">
        <f>'Ведом. 2024'!H741</f>
        <v>16050300</v>
      </c>
      <c r="F62" s="44">
        <f>'Ведом. 2024'!I741</f>
        <v>15407200</v>
      </c>
    </row>
    <row r="63" spans="1:6" ht="27" customHeight="1" thickBot="1">
      <c r="A63" s="86" t="s">
        <v>23</v>
      </c>
      <c r="B63" s="224"/>
      <c r="C63" s="224"/>
      <c r="D63" s="89">
        <f>D14+D22+D24+D28+D34+D38+D44+D49+D54+D60</f>
        <v>219294123</v>
      </c>
      <c r="E63" s="89" t="e">
        <f>E14+E22+E24+E28+E34+E38+E44+E47+E49+E54+E56+E58+E60</f>
        <v>#REF!</v>
      </c>
      <c r="F63" s="89" t="e">
        <f>F14+F22+F24+F28+F34+F38+F44+F47+F49+F54+F56+F58+F60</f>
        <v>#REF!</v>
      </c>
    </row>
    <row r="64" ht="16.5">
      <c r="A64" s="128"/>
    </row>
    <row r="65" spans="1:6" ht="16.5">
      <c r="A65" s="128"/>
      <c r="E65" s="20" t="e">
        <f>E63-'Ведом. 2024'!H850</f>
        <v>#REF!</v>
      </c>
      <c r="F65" s="20" t="e">
        <f>F63-'Ведом. 2024'!I850</f>
        <v>#REF!</v>
      </c>
    </row>
    <row r="66" ht="16.5">
      <c r="A66" s="128"/>
    </row>
  </sheetData>
  <sheetProtection/>
  <mergeCells count="2">
    <mergeCell ref="A10:D10"/>
    <mergeCell ref="A11:D11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70" zoomScaleNormal="90" zoomScaleSheetLayoutView="70" zoomScalePageLayoutView="0" workbookViewId="0" topLeftCell="A27">
      <selection activeCell="B8" sqref="B8"/>
    </sheetView>
  </sheetViews>
  <sheetFormatPr defaultColWidth="9.00390625" defaultRowHeight="12.75"/>
  <cols>
    <col min="1" max="1" width="80.125" style="247" customWidth="1"/>
    <col min="2" max="2" width="17.50390625" style="7" customWidth="1"/>
    <col min="3" max="3" width="14.875" style="7" customWidth="1"/>
    <col min="4" max="4" width="6.375" style="20" hidden="1" customWidth="1"/>
    <col min="5" max="5" width="20.00390625" style="20" customWidth="1"/>
    <col min="6" max="6" width="20.50390625" style="20" customWidth="1"/>
    <col min="7" max="7" width="10.375" style="0" customWidth="1"/>
    <col min="8" max="8" width="10.00390625" style="0" customWidth="1"/>
    <col min="9" max="9" width="9.875" style="0" customWidth="1"/>
  </cols>
  <sheetData>
    <row r="1" spans="2:6" ht="16.5">
      <c r="B1" s="13" t="s">
        <v>1022</v>
      </c>
      <c r="C1" s="13"/>
      <c r="D1" s="13"/>
      <c r="E1" s="13"/>
      <c r="F1" s="603"/>
    </row>
    <row r="2" spans="2:6" ht="16.5">
      <c r="B2" s="13" t="s">
        <v>1058</v>
      </c>
      <c r="C2" s="13"/>
      <c r="D2" s="13"/>
      <c r="E2" s="13"/>
      <c r="F2" s="603"/>
    </row>
    <row r="3" spans="2:6" ht="16.5">
      <c r="B3" s="13" t="s">
        <v>245</v>
      </c>
      <c r="C3" s="13"/>
      <c r="D3" s="13"/>
      <c r="E3" s="13"/>
      <c r="F3" s="603"/>
    </row>
    <row r="4" spans="2:6" ht="16.5">
      <c r="B4" s="13" t="s">
        <v>775</v>
      </c>
      <c r="C4" s="13"/>
      <c r="D4" s="13"/>
      <c r="E4" s="13"/>
      <c r="F4" s="603"/>
    </row>
    <row r="5" spans="2:6" ht="16.5">
      <c r="B5" s="13" t="s">
        <v>778</v>
      </c>
      <c r="C5" s="13"/>
      <c r="D5" s="13"/>
      <c r="E5" s="13"/>
      <c r="F5" s="603"/>
    </row>
    <row r="6" spans="2:6" ht="16.5">
      <c r="B6" s="13" t="s">
        <v>1089</v>
      </c>
      <c r="C6" s="13"/>
      <c r="D6" s="13"/>
      <c r="E6" s="13"/>
      <c r="F6" s="603"/>
    </row>
    <row r="7" spans="2:6" ht="16.5">
      <c r="B7" s="13" t="s">
        <v>1092</v>
      </c>
      <c r="C7" s="13"/>
      <c r="D7" s="13"/>
      <c r="E7" s="13"/>
      <c r="F7" s="603"/>
    </row>
    <row r="8" spans="2:6" ht="18">
      <c r="B8" s="8"/>
      <c r="C8" s="158"/>
      <c r="D8" s="158"/>
      <c r="E8" s="158"/>
      <c r="F8" s="158"/>
    </row>
    <row r="9" spans="1:6" ht="18">
      <c r="A9" s="128"/>
      <c r="B9" s="14"/>
      <c r="C9" s="8"/>
      <c r="D9" s="8"/>
      <c r="E9" s="8"/>
      <c r="F9" s="8"/>
    </row>
    <row r="10" spans="1:6" ht="67.5" customHeight="1">
      <c r="A10" s="809" t="s">
        <v>1091</v>
      </c>
      <c r="B10" s="809"/>
      <c r="C10" s="809"/>
      <c r="D10" s="809"/>
      <c r="E10" s="809"/>
      <c r="F10" s="809"/>
    </row>
    <row r="11" spans="1:6" ht="16.5">
      <c r="A11" s="802" t="s">
        <v>47</v>
      </c>
      <c r="B11" s="802"/>
      <c r="C11" s="802"/>
      <c r="D11" s="802"/>
      <c r="E11"/>
      <c r="F11"/>
    </row>
    <row r="12" spans="2:6" ht="18" thickBot="1">
      <c r="B12" s="6" t="s">
        <v>47</v>
      </c>
      <c r="C12" s="5"/>
      <c r="D12" s="19" t="s">
        <v>0</v>
      </c>
      <c r="E12" s="19"/>
      <c r="F12" s="19" t="s">
        <v>856</v>
      </c>
    </row>
    <row r="13" spans="1:10" ht="45" customHeight="1" thickBot="1">
      <c r="A13" s="244" t="s">
        <v>48</v>
      </c>
      <c r="B13" s="245" t="s">
        <v>49</v>
      </c>
      <c r="C13" s="245" t="s">
        <v>50</v>
      </c>
      <c r="D13" s="237" t="s">
        <v>387</v>
      </c>
      <c r="E13" s="237" t="s">
        <v>1028</v>
      </c>
      <c r="F13" s="237" t="s">
        <v>1073</v>
      </c>
      <c r="J13" s="2"/>
    </row>
    <row r="14" spans="1:6" ht="16.5">
      <c r="A14" s="60" t="s">
        <v>117</v>
      </c>
      <c r="B14" s="62" t="s">
        <v>25</v>
      </c>
      <c r="C14" s="62"/>
      <c r="D14" s="91">
        <f>D15+D16+D17+D18+D19+D20+D21</f>
        <v>11423180</v>
      </c>
      <c r="E14" s="91">
        <f>E15+E17+E20</f>
        <v>11147961</v>
      </c>
      <c r="F14" s="91">
        <f>F15+F17+F20</f>
        <v>11147961</v>
      </c>
    </row>
    <row r="15" spans="1:10" s="25" customFormat="1" ht="33">
      <c r="A15" s="41" t="s">
        <v>56</v>
      </c>
      <c r="B15" s="42" t="s">
        <v>25</v>
      </c>
      <c r="C15" s="43" t="s">
        <v>30</v>
      </c>
      <c r="D15" s="68">
        <f>'Ведом. 2024'!G41</f>
        <v>2532910</v>
      </c>
      <c r="E15" s="68">
        <f>'Ведом.2025-2026'!G41</f>
        <v>2532907</v>
      </c>
      <c r="F15" s="68">
        <f>'Ведом.2025-2026'!K41</f>
        <v>2532907</v>
      </c>
      <c r="J15" s="360"/>
    </row>
    <row r="16" spans="1:6" s="25" customFormat="1" ht="0.75" customHeight="1">
      <c r="A16" s="41" t="s">
        <v>247</v>
      </c>
      <c r="B16" s="42" t="s">
        <v>25</v>
      </c>
      <c r="C16" s="43" t="s">
        <v>34</v>
      </c>
      <c r="D16" s="44"/>
      <c r="E16" s="44"/>
      <c r="F16" s="44"/>
    </row>
    <row r="17" spans="1:6" s="25" customFormat="1" ht="52.5" customHeight="1">
      <c r="A17" s="41" t="s">
        <v>176</v>
      </c>
      <c r="B17" s="42" t="s">
        <v>25</v>
      </c>
      <c r="C17" s="42" t="s">
        <v>28</v>
      </c>
      <c r="D17" s="68">
        <f>'Ведом. 2024'!G46</f>
        <v>8740270</v>
      </c>
      <c r="E17" s="68">
        <f>'Ведом.2025-2026'!G46</f>
        <v>8465054</v>
      </c>
      <c r="F17" s="68">
        <f>'Ведом.2025-2026'!K46</f>
        <v>8465054</v>
      </c>
    </row>
    <row r="18" spans="1:6" s="25" customFormat="1" ht="33" hidden="1">
      <c r="A18" s="41" t="s">
        <v>146</v>
      </c>
      <c r="B18" s="42" t="s">
        <v>25</v>
      </c>
      <c r="C18" s="42" t="s">
        <v>31</v>
      </c>
      <c r="D18" s="68"/>
      <c r="E18" s="68"/>
      <c r="F18" s="68"/>
    </row>
    <row r="19" spans="1:6" s="25" customFormat="1" ht="16.5" hidden="1">
      <c r="A19" s="361" t="s">
        <v>77</v>
      </c>
      <c r="B19" s="42" t="s">
        <v>25</v>
      </c>
      <c r="C19" s="42" t="s">
        <v>24</v>
      </c>
      <c r="D19" s="68"/>
      <c r="E19" s="68"/>
      <c r="F19" s="68"/>
    </row>
    <row r="20" spans="1:6" s="4" customFormat="1" ht="24.75" customHeight="1">
      <c r="A20" s="50" t="s">
        <v>241</v>
      </c>
      <c r="B20" s="51" t="s">
        <v>25</v>
      </c>
      <c r="C20" s="51" t="s">
        <v>33</v>
      </c>
      <c r="D20" s="228">
        <f>'Ведом. 2024'!G74</f>
        <v>150000</v>
      </c>
      <c r="E20" s="228">
        <f>'Ведом.2025-2026'!G74</f>
        <v>150000</v>
      </c>
      <c r="F20" s="228">
        <f>'Ведом.2025-2026'!K74</f>
        <v>150000</v>
      </c>
    </row>
    <row r="21" spans="1:6" s="25" customFormat="1" ht="16.5" hidden="1">
      <c r="A21" s="41" t="s">
        <v>118</v>
      </c>
      <c r="B21" s="42" t="s">
        <v>25</v>
      </c>
      <c r="C21" s="42" t="s">
        <v>35</v>
      </c>
      <c r="D21" s="68"/>
      <c r="E21" s="68"/>
      <c r="F21" s="68"/>
    </row>
    <row r="22" spans="1:6" ht="24" customHeight="1">
      <c r="A22" s="153" t="s">
        <v>181</v>
      </c>
      <c r="B22" s="122" t="s">
        <v>30</v>
      </c>
      <c r="C22" s="121"/>
      <c r="D22" s="123">
        <f>D23</f>
        <v>0</v>
      </c>
      <c r="E22" s="123">
        <f>E23</f>
        <v>0</v>
      </c>
      <c r="F22" s="123">
        <f>F23</f>
        <v>0</v>
      </c>
    </row>
    <row r="23" spans="1:6" s="25" customFormat="1" ht="20.25" customHeight="1">
      <c r="A23" s="74" t="s">
        <v>182</v>
      </c>
      <c r="B23" s="112" t="s">
        <v>30</v>
      </c>
      <c r="C23" s="56" t="s">
        <v>34</v>
      </c>
      <c r="D23" s="66">
        <f>'Ведом. 2024'!G102</f>
        <v>0</v>
      </c>
      <c r="E23" s="66">
        <f>'Ведом.2025-2026'!G101</f>
        <v>0</v>
      </c>
      <c r="F23" s="66">
        <f>'Ведом.2025-2026'!K101</f>
        <v>0</v>
      </c>
    </row>
    <row r="24" spans="1:6" ht="24" customHeight="1">
      <c r="A24" s="45" t="s">
        <v>75</v>
      </c>
      <c r="B24" s="47" t="s">
        <v>34</v>
      </c>
      <c r="C24" s="47"/>
      <c r="D24" s="58">
        <f>D25+D26</f>
        <v>243469</v>
      </c>
      <c r="E24" s="58">
        <f>E25+E26</f>
        <v>444769</v>
      </c>
      <c r="F24" s="58">
        <f>F25+F26</f>
        <v>444769</v>
      </c>
    </row>
    <row r="25" spans="1:6" s="25" customFormat="1" ht="0" customHeight="1" hidden="1">
      <c r="A25" s="74" t="s">
        <v>76</v>
      </c>
      <c r="B25" s="112" t="s">
        <v>34</v>
      </c>
      <c r="C25" s="112" t="s">
        <v>30</v>
      </c>
      <c r="D25" s="57">
        <f>'Ведом. 2024'!G109</f>
        <v>0</v>
      </c>
      <c r="E25" s="57">
        <f>'Ведом.2025-2026'!G109</f>
        <v>0</v>
      </c>
      <c r="F25" s="57">
        <f>'Ведом.2025-2026'!K109</f>
        <v>0</v>
      </c>
    </row>
    <row r="26" spans="1:6" s="25" customFormat="1" ht="20.25" customHeight="1">
      <c r="A26" s="108" t="s">
        <v>185</v>
      </c>
      <c r="B26" s="59" t="s">
        <v>34</v>
      </c>
      <c r="C26" s="59" t="s">
        <v>32</v>
      </c>
      <c r="D26" s="63">
        <f>'Ведом. 2024'!G115+'Ведом. 2024'!G661</f>
        <v>243469</v>
      </c>
      <c r="E26" s="63">
        <f>'Ведом.2025-2026'!G115</f>
        <v>444769</v>
      </c>
      <c r="F26" s="63">
        <f>'Ведом.2025-2026'!K115</f>
        <v>444769</v>
      </c>
    </row>
    <row r="27" spans="1:6" ht="23.25" customHeight="1">
      <c r="A27" s="45" t="s">
        <v>119</v>
      </c>
      <c r="B27" s="47" t="s">
        <v>28</v>
      </c>
      <c r="C27" s="47"/>
      <c r="D27" s="149">
        <f>D28+D29+D30+D31+D32</f>
        <v>182580067</v>
      </c>
      <c r="E27" s="149">
        <f>E31+E32</f>
        <v>10861900</v>
      </c>
      <c r="F27" s="149">
        <f>F31+F32</f>
        <v>11224900</v>
      </c>
    </row>
    <row r="28" spans="1:6" s="25" customFormat="1" ht="11.25" customHeight="1" hidden="1">
      <c r="A28" s="41" t="s">
        <v>124</v>
      </c>
      <c r="B28" s="77" t="s">
        <v>28</v>
      </c>
      <c r="C28" s="77" t="s">
        <v>25</v>
      </c>
      <c r="D28" s="79"/>
      <c r="E28" s="79"/>
      <c r="F28" s="79"/>
    </row>
    <row r="29" spans="1:6" s="25" customFormat="1" ht="16.5" hidden="1">
      <c r="A29" s="41" t="s">
        <v>120</v>
      </c>
      <c r="B29" s="43" t="s">
        <v>28</v>
      </c>
      <c r="C29" s="43" t="s">
        <v>29</v>
      </c>
      <c r="D29" s="52"/>
      <c r="E29" s="52"/>
      <c r="F29" s="52"/>
    </row>
    <row r="30" spans="1:6" s="25" customFormat="1" ht="16.5" hidden="1">
      <c r="A30" s="41" t="s">
        <v>18</v>
      </c>
      <c r="B30" s="43" t="s">
        <v>28</v>
      </c>
      <c r="C30" s="43" t="s">
        <v>27</v>
      </c>
      <c r="D30" s="228"/>
      <c r="E30" s="228"/>
      <c r="F30" s="228"/>
    </row>
    <row r="31" spans="1:6" s="25" customFormat="1" ht="21.75" customHeight="1">
      <c r="A31" s="41" t="s">
        <v>172</v>
      </c>
      <c r="B31" s="43" t="s">
        <v>28</v>
      </c>
      <c r="C31" s="53" t="s">
        <v>26</v>
      </c>
      <c r="D31" s="68">
        <f>'Ведом. 2024'!G131</f>
        <v>178025167</v>
      </c>
      <c r="E31" s="68">
        <f>'Ведом.2025-2026'!G136</f>
        <v>6419400</v>
      </c>
      <c r="F31" s="68">
        <f>'Ведом.2025-2026'!K136</f>
        <v>6782400</v>
      </c>
    </row>
    <row r="32" spans="1:6" s="25" customFormat="1" ht="18.75" customHeight="1">
      <c r="A32" s="358" t="s">
        <v>36</v>
      </c>
      <c r="B32" s="56" t="s">
        <v>28</v>
      </c>
      <c r="C32" s="78" t="s">
        <v>61</v>
      </c>
      <c r="D32" s="119">
        <f>'Ведом. 2024'!G162+'Ведом. 2024'!G667+'Ведом. 2024'!G771+'Ведом. 2024'!G830</f>
        <v>4554900</v>
      </c>
      <c r="E32" s="119">
        <f>'Ведом.2025-2026'!G154</f>
        <v>4442500</v>
      </c>
      <c r="F32" s="119">
        <f>'Ведом.2025-2026'!K154</f>
        <v>4442500</v>
      </c>
    </row>
    <row r="33" spans="1:6" s="1" customFormat="1" ht="20.25" customHeight="1">
      <c r="A33" s="45" t="s">
        <v>121</v>
      </c>
      <c r="B33" s="47" t="s">
        <v>29</v>
      </c>
      <c r="C33" s="47"/>
      <c r="D33" s="58">
        <f>D34+D35+D36</f>
        <v>11245097</v>
      </c>
      <c r="E33" s="58">
        <f>E34+E36</f>
        <v>12695512</v>
      </c>
      <c r="F33" s="58">
        <f>F34+F36</f>
        <v>12182712</v>
      </c>
    </row>
    <row r="34" spans="1:6" s="25" customFormat="1" ht="21.75" customHeight="1" hidden="1">
      <c r="A34" s="356" t="s">
        <v>122</v>
      </c>
      <c r="B34" s="357" t="s">
        <v>29</v>
      </c>
      <c r="C34" s="133" t="s">
        <v>25</v>
      </c>
      <c r="D34" s="223"/>
      <c r="E34" s="223">
        <f>'Ведом.2025-2026'!G167</f>
        <v>0</v>
      </c>
      <c r="F34" s="223">
        <f>'Ведом.2025-2026'!K167</f>
        <v>0</v>
      </c>
    </row>
    <row r="35" spans="1:6" s="25" customFormat="1" ht="15.75" customHeight="1" hidden="1">
      <c r="A35" s="41" t="s">
        <v>123</v>
      </c>
      <c r="B35" s="42" t="s">
        <v>29</v>
      </c>
      <c r="C35" s="42" t="s">
        <v>30</v>
      </c>
      <c r="D35" s="52"/>
      <c r="E35" s="52"/>
      <c r="F35" s="52"/>
    </row>
    <row r="36" spans="1:6" s="25" customFormat="1" ht="22.5" customHeight="1">
      <c r="A36" s="41" t="s">
        <v>54</v>
      </c>
      <c r="B36" s="43" t="s">
        <v>29</v>
      </c>
      <c r="C36" s="43" t="s">
        <v>34</v>
      </c>
      <c r="D36" s="52">
        <f>'Ведом. 2024'!G179</f>
        <v>11245097</v>
      </c>
      <c r="E36" s="52">
        <f>'Ведом.2025-2026'!G172</f>
        <v>12695512</v>
      </c>
      <c r="F36" s="52">
        <f>'Ведом.2025-2026'!K172</f>
        <v>12182712</v>
      </c>
    </row>
    <row r="37" spans="1:6" ht="20.25" customHeight="1">
      <c r="A37" s="45" t="s">
        <v>53</v>
      </c>
      <c r="B37" s="47" t="s">
        <v>24</v>
      </c>
      <c r="C37" s="47"/>
      <c r="D37" s="58">
        <f>D38+D39+D40+D41+D42</f>
        <v>80000</v>
      </c>
      <c r="E37" s="58">
        <f>E40</f>
        <v>100000</v>
      </c>
      <c r="F37" s="58">
        <f>F40</f>
        <v>100000</v>
      </c>
    </row>
    <row r="38" spans="1:6" ht="0.75" customHeight="1">
      <c r="A38" s="362" t="s">
        <v>22</v>
      </c>
      <c r="B38" s="42" t="s">
        <v>24</v>
      </c>
      <c r="C38" s="53" t="s">
        <v>25</v>
      </c>
      <c r="D38" s="68"/>
      <c r="E38" s="68"/>
      <c r="F38" s="68"/>
    </row>
    <row r="39" spans="1:6" s="25" customFormat="1" ht="16.5" hidden="1">
      <c r="A39" s="49" t="s">
        <v>2</v>
      </c>
      <c r="B39" s="70" t="s">
        <v>24</v>
      </c>
      <c r="C39" s="70" t="s">
        <v>30</v>
      </c>
      <c r="D39" s="68"/>
      <c r="E39" s="68"/>
      <c r="F39" s="68"/>
    </row>
    <row r="40" spans="1:6" s="25" customFormat="1" ht="24" customHeight="1">
      <c r="A40" s="355" t="s">
        <v>268</v>
      </c>
      <c r="B40" s="54" t="s">
        <v>24</v>
      </c>
      <c r="C40" s="54" t="s">
        <v>29</v>
      </c>
      <c r="D40" s="68">
        <f>'Ведом. 2024'!G34+'Ведом. 2024'!G219+'Ведом. 2024'!G332+'Ведом. 2024'!G450+'Ведом. 2024'!G624+'Ведом. 2024'!G715+'Ведом. 2024'!G777+'Ведом. 2024'!G836</f>
        <v>80000</v>
      </c>
      <c r="E40" s="68">
        <f>'Ведом.2025-2026'!G209</f>
        <v>100000</v>
      </c>
      <c r="F40" s="68">
        <f>'Ведом.2025-2026'!K209</f>
        <v>100000</v>
      </c>
    </row>
    <row r="41" spans="1:6" s="25" customFormat="1" ht="0.75" customHeight="1" hidden="1">
      <c r="A41" s="41" t="s">
        <v>134</v>
      </c>
      <c r="B41" s="42" t="s">
        <v>24</v>
      </c>
      <c r="C41" s="43" t="s">
        <v>24</v>
      </c>
      <c r="D41" s="68"/>
      <c r="E41" s="68"/>
      <c r="F41" s="68"/>
    </row>
    <row r="42" spans="1:6" s="25" customFormat="1" ht="16.5" hidden="1">
      <c r="A42" s="41" t="s">
        <v>136</v>
      </c>
      <c r="B42" s="42" t="s">
        <v>24</v>
      </c>
      <c r="C42" s="43" t="s">
        <v>26</v>
      </c>
      <c r="D42" s="68"/>
      <c r="E42" s="68"/>
      <c r="F42" s="68"/>
    </row>
    <row r="43" spans="1:6" ht="18.75" customHeight="1">
      <c r="A43" s="45" t="s">
        <v>265</v>
      </c>
      <c r="B43" s="47" t="s">
        <v>27</v>
      </c>
      <c r="C43" s="47"/>
      <c r="D43" s="58">
        <f>D44+D45</f>
        <v>11806210</v>
      </c>
      <c r="E43" s="58">
        <f>E44+E45</f>
        <v>11810000</v>
      </c>
      <c r="F43" s="58">
        <f>F44+F45</f>
        <v>12010000</v>
      </c>
    </row>
    <row r="44" spans="1:6" ht="21.75" customHeight="1">
      <c r="A44" s="74" t="s">
        <v>3</v>
      </c>
      <c r="B44" s="112" t="s">
        <v>27</v>
      </c>
      <c r="C44" s="112" t="s">
        <v>25</v>
      </c>
      <c r="D44" s="57">
        <f>'Ведом. 2024'!G483+'Ведом. 2024'!G630+'Ведом. 2024'!G723</f>
        <v>8036000</v>
      </c>
      <c r="E44" s="57">
        <f>'Ведом.2025-2026'!G474</f>
        <v>7950000</v>
      </c>
      <c r="F44" s="57">
        <f>'Ведом.2025-2026'!K474</f>
        <v>8150000</v>
      </c>
    </row>
    <row r="45" spans="1:6" ht="21.75" customHeight="1">
      <c r="A45" s="41" t="s">
        <v>175</v>
      </c>
      <c r="B45" s="43" t="s">
        <v>27</v>
      </c>
      <c r="C45" s="43" t="s">
        <v>28</v>
      </c>
      <c r="D45" s="228">
        <f>'Ведом. 2024'!G537</f>
        <v>3770210</v>
      </c>
      <c r="E45" s="228">
        <f>'Ведом.2025-2026'!G540</f>
        <v>3860000</v>
      </c>
      <c r="F45" s="228">
        <f>'Ведом.2025-2026'!K540</f>
        <v>3860000</v>
      </c>
    </row>
    <row r="46" spans="1:6" ht="16.5" hidden="1">
      <c r="A46" s="69" t="s">
        <v>178</v>
      </c>
      <c r="B46" s="72" t="s">
        <v>26</v>
      </c>
      <c r="C46" s="53"/>
      <c r="D46" s="73"/>
      <c r="E46" s="73"/>
      <c r="F46" s="73"/>
    </row>
    <row r="47" spans="1:6" s="25" customFormat="1" ht="16.5" hidden="1">
      <c r="A47" s="49" t="s">
        <v>179</v>
      </c>
      <c r="B47" s="53" t="s">
        <v>26</v>
      </c>
      <c r="C47" s="53" t="s">
        <v>26</v>
      </c>
      <c r="D47" s="228"/>
      <c r="E47" s="228"/>
      <c r="F47" s="228"/>
    </row>
    <row r="48" spans="1:6" ht="21.75" customHeight="1">
      <c r="A48" s="45" t="s">
        <v>1</v>
      </c>
      <c r="B48" s="47" t="s">
        <v>32</v>
      </c>
      <c r="C48" s="47"/>
      <c r="D48" s="149">
        <f>D49+D50+D51+D52</f>
        <v>1444700</v>
      </c>
      <c r="E48" s="149">
        <f>E49+E50</f>
        <v>1394700</v>
      </c>
      <c r="F48" s="149">
        <f>F49+F50</f>
        <v>1422000</v>
      </c>
    </row>
    <row r="49" spans="1:6" s="352" customFormat="1" ht="22.5" customHeight="1">
      <c r="A49" s="222" t="s">
        <v>108</v>
      </c>
      <c r="B49" s="77" t="s">
        <v>32</v>
      </c>
      <c r="C49" s="78" t="s">
        <v>25</v>
      </c>
      <c r="D49" s="79">
        <f>'Ведом. 2024'!G560</f>
        <v>1372700</v>
      </c>
      <c r="E49" s="79">
        <f>'Ведом.2025-2026'!G569</f>
        <v>1372700</v>
      </c>
      <c r="F49" s="79">
        <f>'Ведом.2025-2026'!K569</f>
        <v>1400000</v>
      </c>
    </row>
    <row r="50" spans="1:6" s="25" customFormat="1" ht="23.25" customHeight="1">
      <c r="A50" s="41" t="s">
        <v>168</v>
      </c>
      <c r="B50" s="43" t="s">
        <v>32</v>
      </c>
      <c r="C50" s="43" t="s">
        <v>34</v>
      </c>
      <c r="D50" s="228">
        <f>'Ведом. 2024'!G248+'Ведом. 2024'!G565+'Ведом. 2024'!G842</f>
        <v>72000</v>
      </c>
      <c r="E50" s="228">
        <f>'Ведом.2025-2026'!G578</f>
        <v>22000</v>
      </c>
      <c r="F50" s="228">
        <f>'Ведом.2025-2026'!K578</f>
        <v>22000</v>
      </c>
    </row>
    <row r="51" spans="1:6" s="25" customFormat="1" ht="16.5" hidden="1">
      <c r="A51" s="246" t="s">
        <v>105</v>
      </c>
      <c r="B51" s="78" t="s">
        <v>32</v>
      </c>
      <c r="C51" s="78" t="s">
        <v>28</v>
      </c>
      <c r="D51" s="79"/>
      <c r="E51" s="79"/>
      <c r="F51" s="79"/>
    </row>
    <row r="52" spans="1:6" s="25" customFormat="1" ht="6" customHeight="1" hidden="1">
      <c r="A52" s="41" t="s">
        <v>21</v>
      </c>
      <c r="B52" s="43">
        <v>10</v>
      </c>
      <c r="C52" s="43" t="s">
        <v>31</v>
      </c>
      <c r="D52" s="68"/>
      <c r="E52" s="68"/>
      <c r="F52" s="68"/>
    </row>
    <row r="53" spans="1:6" ht="22.5" customHeight="1">
      <c r="A53" s="107" t="s">
        <v>45</v>
      </c>
      <c r="B53" s="47" t="s">
        <v>33</v>
      </c>
      <c r="C53" s="47"/>
      <c r="D53" s="149">
        <f>D54</f>
        <v>200000</v>
      </c>
      <c r="E53" s="149">
        <f>E54</f>
        <v>200000</v>
      </c>
      <c r="F53" s="149">
        <f>F54</f>
        <v>200000</v>
      </c>
    </row>
    <row r="54" spans="1:6" s="25" customFormat="1" ht="21" customHeight="1" thickBot="1">
      <c r="A54" s="105" t="s">
        <v>180</v>
      </c>
      <c r="B54" s="43" t="s">
        <v>33</v>
      </c>
      <c r="C54" s="42" t="s">
        <v>25</v>
      </c>
      <c r="D54" s="68">
        <f>'Ведом. 2024'!G575+'Ведом. 2024'!G640</f>
        <v>200000</v>
      </c>
      <c r="E54" s="68">
        <f>'Ведом.2025-2026'!G591</f>
        <v>200000</v>
      </c>
      <c r="F54" s="68">
        <f>'Ведом.2025-2026'!K591</f>
        <v>200000</v>
      </c>
    </row>
    <row r="55" spans="1:6" ht="22.5" customHeight="1" hidden="1" thickBot="1">
      <c r="A55" s="45" t="s">
        <v>173</v>
      </c>
      <c r="B55" s="47" t="s">
        <v>61</v>
      </c>
      <c r="C55" s="47"/>
      <c r="D55" s="73"/>
      <c r="E55" s="73"/>
      <c r="F55" s="73"/>
    </row>
    <row r="56" spans="1:6" s="25" customFormat="1" ht="17.25" hidden="1" thickBot="1">
      <c r="A56" s="353" t="s">
        <v>167</v>
      </c>
      <c r="B56" s="43" t="s">
        <v>61</v>
      </c>
      <c r="C56" s="43" t="s">
        <v>30</v>
      </c>
      <c r="D56" s="68"/>
      <c r="E56" s="68"/>
      <c r="F56" s="68"/>
    </row>
    <row r="57" spans="1:6" ht="17.25" hidden="1" thickBot="1">
      <c r="A57" s="150" t="s">
        <v>209</v>
      </c>
      <c r="B57" s="72" t="s">
        <v>35</v>
      </c>
      <c r="C57" s="72"/>
      <c r="D57" s="149"/>
      <c r="E57" s="149"/>
      <c r="F57" s="149"/>
    </row>
    <row r="58" spans="1:6" s="25" customFormat="1" ht="17.25" hidden="1" thickBot="1">
      <c r="A58" s="67" t="s">
        <v>210</v>
      </c>
      <c r="B58" s="43" t="s">
        <v>35</v>
      </c>
      <c r="C58" s="43" t="s">
        <v>25</v>
      </c>
      <c r="D58" s="68"/>
      <c r="E58" s="68"/>
      <c r="F58" s="68"/>
    </row>
    <row r="59" spans="1:6" ht="33.75" hidden="1" thickBot="1">
      <c r="A59" s="45" t="s">
        <v>250</v>
      </c>
      <c r="B59" s="47" t="s">
        <v>148</v>
      </c>
      <c r="C59" s="47"/>
      <c r="D59" s="58"/>
      <c r="E59" s="58"/>
      <c r="F59" s="58"/>
    </row>
    <row r="60" spans="1:6" s="25" customFormat="1" ht="33.75" hidden="1" thickBot="1">
      <c r="A60" s="74" t="s">
        <v>248</v>
      </c>
      <c r="B60" s="56" t="s">
        <v>148</v>
      </c>
      <c r="C60" s="56" t="s">
        <v>25</v>
      </c>
      <c r="D60" s="57"/>
      <c r="E60" s="57"/>
      <c r="F60" s="57"/>
    </row>
    <row r="61" spans="1:6" s="25" customFormat="1" ht="21" customHeight="1" hidden="1" thickBot="1">
      <c r="A61" s="354" t="s">
        <v>851</v>
      </c>
      <c r="B61" s="43"/>
      <c r="C61" s="43"/>
      <c r="D61" s="44"/>
      <c r="E61" s="44">
        <v>0</v>
      </c>
      <c r="F61" s="44">
        <v>0</v>
      </c>
    </row>
    <row r="62" spans="1:6" ht="27" customHeight="1" thickBot="1">
      <c r="A62" s="86" t="s">
        <v>23</v>
      </c>
      <c r="B62" s="224"/>
      <c r="C62" s="224"/>
      <c r="D62" s="89">
        <f>D14+D22+D24+D27+D33+D37+D43+D46+D48+D53+D55+D57+D59</f>
        <v>219022723</v>
      </c>
      <c r="E62" s="89">
        <f>E14+E22+E24+E27+E33+E37+E43+E48+E53+E61</f>
        <v>48654842</v>
      </c>
      <c r="F62" s="89">
        <f>F14+F22+F24+F27+F33+F37+F43+F48+F53+F61</f>
        <v>48732342</v>
      </c>
    </row>
    <row r="63" ht="16.5">
      <c r="A63" s="128"/>
    </row>
    <row r="64" spans="1:4" ht="16.5">
      <c r="A64" s="128"/>
      <c r="D64" s="20">
        <f>D62-'Ведом. 2024'!G850</f>
        <v>-271400</v>
      </c>
    </row>
    <row r="65" ht="16.5">
      <c r="A65" s="128"/>
    </row>
  </sheetData>
  <sheetProtection/>
  <mergeCells count="2">
    <mergeCell ref="A11:D11"/>
    <mergeCell ref="A10:F10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="70" zoomScaleSheetLayoutView="70" zoomScalePageLayoutView="0" workbookViewId="0" topLeftCell="A131">
      <selection activeCell="D49" sqref="D49"/>
    </sheetView>
  </sheetViews>
  <sheetFormatPr defaultColWidth="60.125" defaultRowHeight="12.75"/>
  <cols>
    <col min="1" max="1" width="97.375" style="128" customWidth="1"/>
    <col min="2" max="2" width="21.625" style="286" customWidth="1"/>
    <col min="3" max="3" width="20.125" style="282" customWidth="1"/>
    <col min="4" max="4" width="25.875" style="283" customWidth="1"/>
    <col min="5" max="5" width="17.875" style="283" hidden="1" customWidth="1"/>
    <col min="6" max="6" width="17.625" style="283" hidden="1" customWidth="1"/>
    <col min="7" max="16384" width="60.125" style="128" customWidth="1"/>
  </cols>
  <sheetData>
    <row r="1" spans="2:7" ht="16.5">
      <c r="B1" s="601" t="s">
        <v>391</v>
      </c>
      <c r="C1" s="140"/>
      <c r="D1" s="604"/>
      <c r="E1" s="604"/>
      <c r="F1" s="604"/>
      <c r="G1" s="138"/>
    </row>
    <row r="2" spans="2:7" ht="16.5">
      <c r="B2" s="601" t="s">
        <v>1058</v>
      </c>
      <c r="C2" s="140"/>
      <c r="D2" s="604"/>
      <c r="E2" s="604"/>
      <c r="F2" s="604"/>
      <c r="G2" s="138"/>
    </row>
    <row r="3" spans="2:7" ht="16.5">
      <c r="B3" s="601" t="s">
        <v>245</v>
      </c>
      <c r="C3" s="140"/>
      <c r="D3" s="604"/>
      <c r="E3" s="604"/>
      <c r="F3" s="604"/>
      <c r="G3" s="138"/>
    </row>
    <row r="4" spans="2:7" ht="16.5">
      <c r="B4" s="601" t="s">
        <v>775</v>
      </c>
      <c r="C4" s="140"/>
      <c r="D4" s="604"/>
      <c r="E4" s="604"/>
      <c r="F4" s="604"/>
      <c r="G4" s="138"/>
    </row>
    <row r="5" spans="2:7" ht="16.5">
      <c r="B5" s="601" t="s">
        <v>778</v>
      </c>
      <c r="C5" s="140"/>
      <c r="D5" s="604"/>
      <c r="E5" s="604"/>
      <c r="F5" s="604"/>
      <c r="G5" s="138"/>
    </row>
    <row r="6" spans="2:7" ht="16.5">
      <c r="B6" s="601" t="s">
        <v>1089</v>
      </c>
      <c r="C6" s="140"/>
      <c r="D6" s="604"/>
      <c r="E6" s="604"/>
      <c r="F6" s="604"/>
      <c r="G6" s="138"/>
    </row>
    <row r="7" spans="2:7" ht="16.5">
      <c r="B7" s="601" t="s">
        <v>1093</v>
      </c>
      <c r="C7" s="140"/>
      <c r="D7" s="604"/>
      <c r="E7" s="604"/>
      <c r="F7" s="604"/>
      <c r="G7" s="138"/>
    </row>
    <row r="9" spans="1:6" ht="16.5">
      <c r="A9" s="802" t="s">
        <v>472</v>
      </c>
      <c r="B9" s="802"/>
      <c r="C9" s="802"/>
      <c r="D9" s="802"/>
      <c r="E9" s="128"/>
      <c r="F9" s="128"/>
    </row>
    <row r="10" spans="1:6" ht="16.5">
      <c r="A10" s="802" t="s">
        <v>780</v>
      </c>
      <c r="B10" s="802"/>
      <c r="C10" s="802"/>
      <c r="D10" s="802"/>
      <c r="E10" s="128"/>
      <c r="F10" s="128"/>
    </row>
    <row r="11" spans="1:6" ht="16.5">
      <c r="A11" s="802" t="s">
        <v>471</v>
      </c>
      <c r="B11" s="802"/>
      <c r="C11" s="802"/>
      <c r="D11" s="802"/>
      <c r="E11" s="128"/>
      <c r="F11" s="128"/>
    </row>
    <row r="12" spans="1:6" ht="16.5">
      <c r="A12" s="810" t="s">
        <v>1094</v>
      </c>
      <c r="B12" s="810"/>
      <c r="C12" s="810"/>
      <c r="D12" s="810"/>
      <c r="E12" s="128"/>
      <c r="F12" s="128"/>
    </row>
    <row r="14" ht="17.25" thickBot="1">
      <c r="D14" s="283" t="s">
        <v>856</v>
      </c>
    </row>
    <row r="15" spans="1:6" s="284" customFormat="1" ht="39" customHeight="1" thickBot="1">
      <c r="A15" s="377" t="s">
        <v>48</v>
      </c>
      <c r="B15" s="378" t="s">
        <v>51</v>
      </c>
      <c r="C15" s="379" t="s">
        <v>52</v>
      </c>
      <c r="D15" s="610" t="s">
        <v>1095</v>
      </c>
      <c r="E15" s="406" t="s">
        <v>420</v>
      </c>
      <c r="F15" s="406" t="s">
        <v>460</v>
      </c>
    </row>
    <row r="16" spans="1:6" ht="21" customHeight="1" thickBot="1">
      <c r="A16" s="380" t="s">
        <v>463</v>
      </c>
      <c r="B16" s="381"/>
      <c r="C16" s="382"/>
      <c r="D16" s="383">
        <f>D17+D30+D47+D67+D73+D84+D91+D98+D114+D126</f>
        <v>203399543</v>
      </c>
      <c r="E16" s="384" t="e">
        <f>E17+#REF!+#REF!+#REF!+E98+#REF!+#REF!+#REF!+#REF!+#REF!+#REF!+#REF!+#REF!+#REF!+#REF!+#REF!+#REF!+#REF!+#REF!+#REF!</f>
        <v>#REF!</v>
      </c>
      <c r="F16" s="383" t="e">
        <f>F17+#REF!+#REF!+#REF!+F98+#REF!+#REF!+#REF!+#REF!+#REF!+#REF!+#REF!+#REF!+#REF!+#REF!+#REF!+#REF!+#REF!+#REF!+#REF!</f>
        <v>#REF!</v>
      </c>
    </row>
    <row r="17" spans="1:6" ht="36" customHeight="1">
      <c r="A17" s="153" t="s">
        <v>942</v>
      </c>
      <c r="B17" s="345" t="s">
        <v>793</v>
      </c>
      <c r="C17" s="278"/>
      <c r="D17" s="319">
        <f>D18+D22+D26</f>
        <v>110000</v>
      </c>
      <c r="E17" s="307" t="e">
        <f>E18+#REF!</f>
        <v>#REF!</v>
      </c>
      <c r="F17" s="319" t="e">
        <f>F18+#REF!</f>
        <v>#REF!</v>
      </c>
    </row>
    <row r="18" spans="1:6" s="284" customFormat="1" ht="33" hidden="1">
      <c r="A18" s="108" t="s">
        <v>313</v>
      </c>
      <c r="B18" s="225" t="s">
        <v>794</v>
      </c>
      <c r="C18" s="276"/>
      <c r="D18" s="312">
        <f>D19</f>
        <v>0</v>
      </c>
      <c r="E18" s="305" t="e">
        <f>E19+E30+#REF!</f>
        <v>#REF!</v>
      </c>
      <c r="F18" s="312" t="e">
        <f>F19+F30+#REF!</f>
        <v>#REF!</v>
      </c>
    </row>
    <row r="19" spans="1:6" ht="16.5" hidden="1">
      <c r="A19" s="67" t="s">
        <v>679</v>
      </c>
      <c r="B19" s="226" t="s">
        <v>795</v>
      </c>
      <c r="C19" s="275"/>
      <c r="D19" s="313">
        <f aca="true" t="shared" si="0" ref="D19:F20">D20</f>
        <v>0</v>
      </c>
      <c r="E19" s="306">
        <f t="shared" si="0"/>
        <v>100000</v>
      </c>
      <c r="F19" s="313">
        <f t="shared" si="0"/>
        <v>100000</v>
      </c>
    </row>
    <row r="20" spans="1:6" ht="21" customHeight="1" hidden="1">
      <c r="A20" s="260" t="s">
        <v>782</v>
      </c>
      <c r="B20" s="226" t="s">
        <v>796</v>
      </c>
      <c r="C20" s="275"/>
      <c r="D20" s="313">
        <f t="shared" si="0"/>
        <v>0</v>
      </c>
      <c r="E20" s="306">
        <f t="shared" si="0"/>
        <v>100000</v>
      </c>
      <c r="F20" s="313">
        <f t="shared" si="0"/>
        <v>100000</v>
      </c>
    </row>
    <row r="21" spans="1:6" ht="23.25" customHeight="1" hidden="1">
      <c r="A21" s="105" t="s">
        <v>300</v>
      </c>
      <c r="B21" s="226" t="s">
        <v>796</v>
      </c>
      <c r="C21" s="275">
        <v>120</v>
      </c>
      <c r="D21" s="313">
        <f>'Ведом. 2024'!G114</f>
        <v>0</v>
      </c>
      <c r="E21" s="306">
        <f>'Ведом. 2024'!H823</f>
        <v>100000</v>
      </c>
      <c r="F21" s="313">
        <f>'Ведом. 2024'!I823</f>
        <v>100000</v>
      </c>
    </row>
    <row r="22" spans="1:6" ht="33.75" customHeight="1">
      <c r="A22" s="108" t="s">
        <v>318</v>
      </c>
      <c r="B22" s="225" t="s">
        <v>805</v>
      </c>
      <c r="C22" s="276"/>
      <c r="D22" s="312">
        <f>D23</f>
        <v>100000</v>
      </c>
      <c r="E22" s="306"/>
      <c r="F22" s="313"/>
    </row>
    <row r="23" spans="1:6" ht="21" customHeight="1">
      <c r="A23" s="105" t="s">
        <v>686</v>
      </c>
      <c r="B23" s="226" t="s">
        <v>806</v>
      </c>
      <c r="C23" s="275"/>
      <c r="D23" s="313">
        <f>D24</f>
        <v>100000</v>
      </c>
      <c r="E23" s="306"/>
      <c r="F23" s="313"/>
    </row>
    <row r="24" spans="1:6" ht="22.5" customHeight="1">
      <c r="A24" s="105" t="s">
        <v>319</v>
      </c>
      <c r="B24" s="226" t="s">
        <v>807</v>
      </c>
      <c r="C24" s="275"/>
      <c r="D24" s="313">
        <f>D25</f>
        <v>100000</v>
      </c>
      <c r="E24" s="306"/>
      <c r="F24" s="313"/>
    </row>
    <row r="25" spans="1:6" ht="21" customHeight="1">
      <c r="A25" s="105" t="s">
        <v>300</v>
      </c>
      <c r="B25" s="226" t="s">
        <v>807</v>
      </c>
      <c r="C25" s="275">
        <v>240</v>
      </c>
      <c r="D25" s="313">
        <f>'Ведом. 2024'!G198</f>
        <v>100000</v>
      </c>
      <c r="E25" s="306"/>
      <c r="F25" s="313"/>
    </row>
    <row r="26" spans="1:6" ht="36" customHeight="1">
      <c r="A26" s="108" t="s">
        <v>808</v>
      </c>
      <c r="B26" s="225" t="s">
        <v>809</v>
      </c>
      <c r="C26" s="276"/>
      <c r="D26" s="312">
        <f>D27</f>
        <v>10000</v>
      </c>
      <c r="E26" s="306"/>
      <c r="F26" s="313"/>
    </row>
    <row r="27" spans="1:6" ht="24.75" customHeight="1">
      <c r="A27" s="105" t="s">
        <v>786</v>
      </c>
      <c r="B27" s="226" t="s">
        <v>810</v>
      </c>
      <c r="C27" s="275"/>
      <c r="D27" s="313">
        <f>D28</f>
        <v>10000</v>
      </c>
      <c r="E27" s="306"/>
      <c r="F27" s="313"/>
    </row>
    <row r="28" spans="1:6" ht="26.25" customHeight="1">
      <c r="A28" s="105" t="s">
        <v>350</v>
      </c>
      <c r="B28" s="226" t="s">
        <v>811</v>
      </c>
      <c r="C28" s="275"/>
      <c r="D28" s="313">
        <f>D29</f>
        <v>10000</v>
      </c>
      <c r="E28" s="306"/>
      <c r="F28" s="313"/>
    </row>
    <row r="29" spans="1:6" ht="31.5" customHeight="1">
      <c r="A29" s="105" t="s">
        <v>300</v>
      </c>
      <c r="B29" s="226" t="s">
        <v>811</v>
      </c>
      <c r="C29" s="275">
        <v>240</v>
      </c>
      <c r="D29" s="313">
        <f>'Ведом. 2024'!G202</f>
        <v>10000</v>
      </c>
      <c r="E29" s="306"/>
      <c r="F29" s="313"/>
    </row>
    <row r="30" spans="1:6" ht="51" customHeight="1">
      <c r="A30" s="108" t="s">
        <v>951</v>
      </c>
      <c r="B30" s="47" t="s">
        <v>790</v>
      </c>
      <c r="C30" s="275"/>
      <c r="D30" s="312">
        <f>D32+D34+D39+D44</f>
        <v>664869</v>
      </c>
      <c r="E30" s="306" t="e">
        <f>E31</f>
        <v>#REF!</v>
      </c>
      <c r="F30" s="313" t="e">
        <f>F31</f>
        <v>#REF!</v>
      </c>
    </row>
    <row r="31" spans="1:6" ht="21.75" customHeight="1">
      <c r="A31" s="105" t="s">
        <v>542</v>
      </c>
      <c r="B31" s="226" t="s">
        <v>791</v>
      </c>
      <c r="C31" s="275"/>
      <c r="D31" s="342">
        <f>D32</f>
        <v>170000</v>
      </c>
      <c r="E31" s="385" t="e">
        <f>E32+E33+#REF!</f>
        <v>#REF!</v>
      </c>
      <c r="F31" s="342" t="e">
        <f>F32+F33+#REF!</f>
        <v>#REF!</v>
      </c>
    </row>
    <row r="32" spans="1:6" ht="33">
      <c r="A32" s="105" t="s">
        <v>783</v>
      </c>
      <c r="B32" s="226" t="s">
        <v>797</v>
      </c>
      <c r="C32" s="275"/>
      <c r="D32" s="313">
        <f>D33</f>
        <v>170000</v>
      </c>
      <c r="E32" s="306">
        <f>'Ведом. 2024'!H815</f>
        <v>4221400</v>
      </c>
      <c r="F32" s="313">
        <f>'Ведом. 2024'!I815</f>
        <v>4221400</v>
      </c>
    </row>
    <row r="33" spans="1:6" ht="23.25" customHeight="1">
      <c r="A33" s="105" t="s">
        <v>300</v>
      </c>
      <c r="B33" s="226" t="s">
        <v>797</v>
      </c>
      <c r="C33" s="275">
        <v>240</v>
      </c>
      <c r="D33" s="313">
        <f>'Ведом. 2024'!G119</f>
        <v>170000</v>
      </c>
      <c r="E33" s="306">
        <f>'Ведом. 2024'!H816</f>
        <v>1518500</v>
      </c>
      <c r="F33" s="313">
        <f>'Ведом. 2024'!I816</f>
        <v>1518500</v>
      </c>
    </row>
    <row r="34" spans="1:6" ht="25.5" customHeight="1" hidden="1">
      <c r="A34" s="105" t="s">
        <v>542</v>
      </c>
      <c r="B34" s="623" t="s">
        <v>791</v>
      </c>
      <c r="C34" s="275"/>
      <c r="D34" s="313">
        <f>D35+D37</f>
        <v>73469</v>
      </c>
      <c r="E34" s="306"/>
      <c r="F34" s="313"/>
    </row>
    <row r="35" spans="1:6" ht="21" customHeight="1" hidden="1">
      <c r="A35" s="729" t="s">
        <v>965</v>
      </c>
      <c r="B35" s="53" t="s">
        <v>964</v>
      </c>
      <c r="C35" s="275"/>
      <c r="D35" s="313">
        <f>D36</f>
        <v>72000</v>
      </c>
      <c r="E35" s="306"/>
      <c r="F35" s="313"/>
    </row>
    <row r="36" spans="1:6" ht="23.25" customHeight="1" hidden="1">
      <c r="A36" s="105" t="s">
        <v>300</v>
      </c>
      <c r="B36" s="53" t="s">
        <v>964</v>
      </c>
      <c r="C36" s="275">
        <v>240</v>
      </c>
      <c r="D36" s="313">
        <f>'Ведом. 2024'!G121</f>
        <v>72000</v>
      </c>
      <c r="E36" s="306"/>
      <c r="F36" s="313"/>
    </row>
    <row r="37" spans="1:6" ht="24" customHeight="1" hidden="1">
      <c r="A37" s="729" t="s">
        <v>965</v>
      </c>
      <c r="B37" s="53"/>
      <c r="C37" s="275"/>
      <c r="D37" s="313">
        <f>D38</f>
        <v>1469</v>
      </c>
      <c r="E37" s="306"/>
      <c r="F37" s="313"/>
    </row>
    <row r="38" spans="1:6" ht="24" customHeight="1" hidden="1">
      <c r="A38" s="105" t="s">
        <v>300</v>
      </c>
      <c r="B38" s="53" t="s">
        <v>977</v>
      </c>
      <c r="C38" s="275">
        <v>240</v>
      </c>
      <c r="D38" s="313">
        <f>'Ведом. 2024'!G123</f>
        <v>1469</v>
      </c>
      <c r="E38" s="306"/>
      <c r="F38" s="313"/>
    </row>
    <row r="39" spans="1:6" ht="25.5" customHeight="1" hidden="1">
      <c r="A39" s="105" t="s">
        <v>542</v>
      </c>
      <c r="B39" s="623" t="s">
        <v>791</v>
      </c>
      <c r="C39" s="275"/>
      <c r="D39" s="313">
        <f>D40+D42</f>
        <v>271400</v>
      </c>
      <c r="E39" s="306"/>
      <c r="F39" s="313"/>
    </row>
    <row r="40" spans="1:6" ht="23.25" customHeight="1" hidden="1">
      <c r="A40" s="105" t="s">
        <v>916</v>
      </c>
      <c r="B40" s="53" t="s">
        <v>963</v>
      </c>
      <c r="C40" s="275"/>
      <c r="D40" s="313">
        <f>D41</f>
        <v>266000</v>
      </c>
      <c r="E40" s="306"/>
      <c r="F40" s="313"/>
    </row>
    <row r="41" spans="1:6" ht="17.25" customHeight="1" hidden="1">
      <c r="A41" s="105" t="s">
        <v>300</v>
      </c>
      <c r="B41" s="53" t="s">
        <v>963</v>
      </c>
      <c r="C41" s="275">
        <v>240</v>
      </c>
      <c r="D41" s="313">
        <f>'Ведом. 2024'!G127</f>
        <v>266000</v>
      </c>
      <c r="E41" s="306"/>
      <c r="F41" s="313"/>
    </row>
    <row r="42" spans="1:6" ht="21" customHeight="1" hidden="1">
      <c r="A42" s="105" t="s">
        <v>916</v>
      </c>
      <c r="B42" s="53" t="s">
        <v>976</v>
      </c>
      <c r="C42" s="275"/>
      <c r="D42" s="313">
        <f>D43</f>
        <v>5400</v>
      </c>
      <c r="E42" s="306"/>
      <c r="F42" s="313"/>
    </row>
    <row r="43" spans="1:6" ht="18" customHeight="1" hidden="1">
      <c r="A43" s="105" t="s">
        <v>300</v>
      </c>
      <c r="B43" s="53" t="s">
        <v>976</v>
      </c>
      <c r="C43" s="275">
        <v>240</v>
      </c>
      <c r="D43" s="313">
        <f>'Ведом. 2024'!G129</f>
        <v>5400</v>
      </c>
      <c r="E43" s="306"/>
      <c r="F43" s="313"/>
    </row>
    <row r="44" spans="1:6" ht="24" customHeight="1">
      <c r="A44" s="105" t="s">
        <v>542</v>
      </c>
      <c r="B44" s="226" t="s">
        <v>791</v>
      </c>
      <c r="C44" s="275"/>
      <c r="D44" s="313">
        <f>D45</f>
        <v>150000</v>
      </c>
      <c r="E44" s="306"/>
      <c r="F44" s="313"/>
    </row>
    <row r="45" spans="1:6" ht="21.75" customHeight="1">
      <c r="A45" s="105" t="s">
        <v>242</v>
      </c>
      <c r="B45" s="226" t="s">
        <v>792</v>
      </c>
      <c r="C45" s="275"/>
      <c r="D45" s="313">
        <f>D46</f>
        <v>150000</v>
      </c>
      <c r="E45" s="306"/>
      <c r="F45" s="313"/>
    </row>
    <row r="46" spans="1:6" ht="16.5">
      <c r="A46" s="105" t="s">
        <v>306</v>
      </c>
      <c r="B46" s="226" t="s">
        <v>792</v>
      </c>
      <c r="C46" s="275">
        <v>870</v>
      </c>
      <c r="D46" s="313">
        <f>'Ведом. 2024'!G78</f>
        <v>150000</v>
      </c>
      <c r="E46" s="306"/>
      <c r="F46" s="313"/>
    </row>
    <row r="47" spans="1:6" ht="18.75" customHeight="1">
      <c r="A47" s="108" t="s">
        <v>952</v>
      </c>
      <c r="B47" s="225" t="s">
        <v>798</v>
      </c>
      <c r="C47" s="276"/>
      <c r="D47" s="312">
        <f>D48</f>
        <v>178025167</v>
      </c>
      <c r="E47" s="306"/>
      <c r="F47" s="313"/>
    </row>
    <row r="48" spans="1:6" ht="33">
      <c r="A48" s="326" t="s">
        <v>609</v>
      </c>
      <c r="B48" s="226" t="s">
        <v>799</v>
      </c>
      <c r="C48" s="275"/>
      <c r="D48" s="313">
        <f>D49+D51+D54+D56+D59+D61+D63+D65</f>
        <v>178025167</v>
      </c>
      <c r="E48" s="306"/>
      <c r="F48" s="313"/>
    </row>
    <row r="49" spans="1:6" ht="33">
      <c r="A49" s="326" t="s">
        <v>362</v>
      </c>
      <c r="B49" s="226" t="s">
        <v>800</v>
      </c>
      <c r="C49" s="275"/>
      <c r="D49" s="313">
        <f>D50</f>
        <v>6217000</v>
      </c>
      <c r="E49" s="306"/>
      <c r="F49" s="313"/>
    </row>
    <row r="50" spans="1:6" ht="25.5" customHeight="1">
      <c r="A50" s="105" t="s">
        <v>300</v>
      </c>
      <c r="B50" s="226" t="s">
        <v>800</v>
      </c>
      <c r="C50" s="275">
        <v>240</v>
      </c>
      <c r="D50" s="313">
        <f>'Ведом. 2024'!G135</f>
        <v>6217000</v>
      </c>
      <c r="E50" s="306"/>
      <c r="F50" s="313"/>
    </row>
    <row r="51" spans="1:6" ht="25.5" customHeight="1">
      <c r="A51" s="108" t="s">
        <v>922</v>
      </c>
      <c r="B51" s="226" t="s">
        <v>925</v>
      </c>
      <c r="C51" s="275"/>
      <c r="D51" s="313">
        <f>D52</f>
        <v>8692000</v>
      </c>
      <c r="E51" s="306"/>
      <c r="F51" s="313"/>
    </row>
    <row r="52" spans="1:6" ht="36" customHeight="1">
      <c r="A52" s="105" t="s">
        <v>923</v>
      </c>
      <c r="B52" s="226" t="s">
        <v>924</v>
      </c>
      <c r="C52" s="275"/>
      <c r="D52" s="313">
        <f>D53</f>
        <v>8692000</v>
      </c>
      <c r="E52" s="306"/>
      <c r="F52" s="313"/>
    </row>
    <row r="53" spans="1:6" ht="24.75" customHeight="1">
      <c r="A53" s="105" t="s">
        <v>300</v>
      </c>
      <c r="B53" s="226" t="s">
        <v>924</v>
      </c>
      <c r="C53" s="275">
        <v>240</v>
      </c>
      <c r="D53" s="313">
        <f>'Ведом. 2024'!G136</f>
        <v>8692000</v>
      </c>
      <c r="E53" s="306"/>
      <c r="F53" s="313"/>
    </row>
    <row r="54" spans="1:6" ht="73.5" customHeight="1">
      <c r="A54" s="731" t="s">
        <v>967</v>
      </c>
      <c r="B54" s="623" t="s">
        <v>966</v>
      </c>
      <c r="C54" s="275"/>
      <c r="D54" s="313">
        <f>D55</f>
        <v>10000000</v>
      </c>
      <c r="E54" s="306"/>
      <c r="F54" s="313"/>
    </row>
    <row r="55" spans="1:6" ht="29.25" customHeight="1">
      <c r="A55" s="105" t="s">
        <v>300</v>
      </c>
      <c r="B55" s="623" t="s">
        <v>966</v>
      </c>
      <c r="C55" s="275">
        <v>240</v>
      </c>
      <c r="D55" s="313">
        <f>'Ведом. 2024'!G145</f>
        <v>10000000</v>
      </c>
      <c r="E55" s="306"/>
      <c r="F55" s="313"/>
    </row>
    <row r="56" spans="1:6" ht="70.5" customHeight="1">
      <c r="A56" s="731" t="s">
        <v>967</v>
      </c>
      <c r="B56" s="623" t="s">
        <v>978</v>
      </c>
      <c r="C56" s="275"/>
      <c r="D56" s="313">
        <f>D57</f>
        <v>101015</v>
      </c>
      <c r="E56" s="306"/>
      <c r="F56" s="313"/>
    </row>
    <row r="57" spans="1:6" ht="27.75" customHeight="1">
      <c r="A57" s="105" t="s">
        <v>300</v>
      </c>
      <c r="B57" s="623" t="s">
        <v>978</v>
      </c>
      <c r="C57" s="275">
        <v>240</v>
      </c>
      <c r="D57" s="313">
        <f>'Ведом. 2024'!G147</f>
        <v>101015</v>
      </c>
      <c r="E57" s="306"/>
      <c r="F57" s="313"/>
    </row>
    <row r="58" spans="1:6" ht="42" customHeight="1">
      <c r="A58" s="41" t="s">
        <v>1048</v>
      </c>
      <c r="B58" s="623"/>
      <c r="C58" s="275"/>
      <c r="D58" s="313">
        <f>D59+D61</f>
        <v>151500000</v>
      </c>
      <c r="E58" s="306"/>
      <c r="F58" s="313"/>
    </row>
    <row r="59" spans="1:6" ht="44.25" customHeight="1">
      <c r="A59" s="778" t="s">
        <v>1023</v>
      </c>
      <c r="B59" s="623" t="s">
        <v>1042</v>
      </c>
      <c r="C59" s="275"/>
      <c r="D59" s="313">
        <f>D60</f>
        <v>150000000</v>
      </c>
      <c r="E59" s="306"/>
      <c r="F59" s="313"/>
    </row>
    <row r="60" spans="1:6" ht="24" customHeight="1">
      <c r="A60" s="105" t="s">
        <v>991</v>
      </c>
      <c r="B60" s="623" t="s">
        <v>1042</v>
      </c>
      <c r="C60" s="275">
        <v>400</v>
      </c>
      <c r="D60" s="313">
        <f>'Ведом. 2024'!G151</f>
        <v>150000000</v>
      </c>
      <c r="E60" s="306"/>
      <c r="F60" s="313"/>
    </row>
    <row r="61" spans="1:6" ht="45" customHeight="1">
      <c r="A61" s="778" t="s">
        <v>1023</v>
      </c>
      <c r="B61" s="623" t="s">
        <v>1043</v>
      </c>
      <c r="C61" s="275"/>
      <c r="D61" s="313">
        <f>D62</f>
        <v>1500000</v>
      </c>
      <c r="E61" s="306"/>
      <c r="F61" s="313"/>
    </row>
    <row r="62" spans="1:6" ht="24.75" customHeight="1">
      <c r="A62" s="105" t="s">
        <v>991</v>
      </c>
      <c r="B62" s="623" t="s">
        <v>1043</v>
      </c>
      <c r="C62" s="275">
        <v>400</v>
      </c>
      <c r="D62" s="313">
        <f>'Ведом. 2024'!G153</f>
        <v>1500000</v>
      </c>
      <c r="E62" s="306"/>
      <c r="F62" s="313"/>
    </row>
    <row r="63" spans="1:6" ht="57" customHeight="1">
      <c r="A63" s="105" t="s">
        <v>1045</v>
      </c>
      <c r="B63" s="623" t="s">
        <v>1044</v>
      </c>
      <c r="C63" s="275"/>
      <c r="D63" s="313">
        <f>D64</f>
        <v>1500000</v>
      </c>
      <c r="E63" s="306"/>
      <c r="F63" s="313"/>
    </row>
    <row r="64" spans="1:6" ht="29.25" customHeight="1">
      <c r="A64" s="41" t="s">
        <v>300</v>
      </c>
      <c r="B64" s="623" t="s">
        <v>1044</v>
      </c>
      <c r="C64" s="275">
        <v>240</v>
      </c>
      <c r="D64" s="313">
        <f>'Ведом. 2024'!G156</f>
        <v>1500000</v>
      </c>
      <c r="E64" s="306"/>
      <c r="F64" s="313"/>
    </row>
    <row r="65" spans="1:6" ht="60.75" customHeight="1">
      <c r="A65" s="105" t="s">
        <v>1045</v>
      </c>
      <c r="B65" s="623" t="s">
        <v>1049</v>
      </c>
      <c r="C65" s="275"/>
      <c r="D65" s="313">
        <f>D66</f>
        <v>15152</v>
      </c>
      <c r="E65" s="306"/>
      <c r="F65" s="313"/>
    </row>
    <row r="66" spans="1:6" ht="36.75" customHeight="1">
      <c r="A66" s="41" t="s">
        <v>300</v>
      </c>
      <c r="B66" s="623" t="s">
        <v>1049</v>
      </c>
      <c r="C66" s="275">
        <v>240</v>
      </c>
      <c r="D66" s="313">
        <f>'Ведом. 2024'!G158</f>
        <v>15152</v>
      </c>
      <c r="E66" s="306"/>
      <c r="F66" s="313"/>
    </row>
    <row r="67" spans="1:6" ht="33">
      <c r="A67" s="108" t="s">
        <v>944</v>
      </c>
      <c r="B67" s="47" t="s">
        <v>801</v>
      </c>
      <c r="C67" s="275"/>
      <c r="D67" s="313">
        <f>D68</f>
        <v>13500</v>
      </c>
      <c r="E67" s="306"/>
      <c r="F67" s="313"/>
    </row>
    <row r="68" spans="1:6" ht="20.25" customHeight="1">
      <c r="A68" s="105" t="s">
        <v>510</v>
      </c>
      <c r="B68" s="226" t="s">
        <v>802</v>
      </c>
      <c r="C68" s="275"/>
      <c r="D68" s="313">
        <f>D69</f>
        <v>13500</v>
      </c>
      <c r="E68" s="306"/>
      <c r="F68" s="313"/>
    </row>
    <row r="69" spans="1:6" ht="21.75" customHeight="1">
      <c r="A69" s="105" t="s">
        <v>465</v>
      </c>
      <c r="B69" s="226" t="s">
        <v>803</v>
      </c>
      <c r="C69" s="275"/>
      <c r="D69" s="313">
        <f>D70</f>
        <v>13500</v>
      </c>
      <c r="E69" s="306"/>
      <c r="F69" s="313"/>
    </row>
    <row r="70" spans="1:6" ht="24" customHeight="1">
      <c r="A70" s="105" t="s">
        <v>300</v>
      </c>
      <c r="B70" s="226" t="s">
        <v>803</v>
      </c>
      <c r="C70" s="275">
        <v>240</v>
      </c>
      <c r="D70" s="313">
        <f>'Ведом. 2024'!G166</f>
        <v>13500</v>
      </c>
      <c r="E70" s="306"/>
      <c r="F70" s="313"/>
    </row>
    <row r="71" spans="1:6" ht="29.25" customHeight="1" hidden="1">
      <c r="A71" s="105"/>
      <c r="B71" s="226"/>
      <c r="C71" s="275"/>
      <c r="D71" s="313"/>
      <c r="E71" s="306"/>
      <c r="F71" s="313"/>
    </row>
    <row r="72" spans="1:6" ht="36.75" customHeight="1" hidden="1">
      <c r="A72" s="105"/>
      <c r="B72" s="47"/>
      <c r="C72" s="275"/>
      <c r="D72" s="313"/>
      <c r="E72" s="306"/>
      <c r="F72" s="313"/>
    </row>
    <row r="73" spans="1:6" ht="36" customHeight="1" hidden="1">
      <c r="A73" s="310" t="s">
        <v>986</v>
      </c>
      <c r="B73" s="154" t="s">
        <v>995</v>
      </c>
      <c r="C73" s="474"/>
      <c r="D73" s="475">
        <f>D74+D78+D80+D82</f>
        <v>0</v>
      </c>
      <c r="E73" s="306"/>
      <c r="F73" s="313"/>
    </row>
    <row r="74" spans="1:6" ht="23.25" customHeight="1" hidden="1">
      <c r="A74" s="749" t="s">
        <v>985</v>
      </c>
      <c r="B74" s="154" t="s">
        <v>998</v>
      </c>
      <c r="C74" s="279"/>
      <c r="D74" s="464">
        <f>D75</f>
        <v>0</v>
      </c>
      <c r="E74" s="306"/>
      <c r="F74" s="313"/>
    </row>
    <row r="75" spans="1:6" ht="36" customHeight="1" hidden="1">
      <c r="A75" s="632" t="s">
        <v>984</v>
      </c>
      <c r="B75" s="154" t="s">
        <v>998</v>
      </c>
      <c r="C75" s="279"/>
      <c r="D75" s="464">
        <f>D76</f>
        <v>0</v>
      </c>
      <c r="E75" s="306"/>
      <c r="F75" s="313"/>
    </row>
    <row r="76" spans="1:6" ht="24" customHeight="1" hidden="1">
      <c r="A76" s="105" t="s">
        <v>991</v>
      </c>
      <c r="B76" s="154" t="s">
        <v>998</v>
      </c>
      <c r="C76" s="279">
        <v>400</v>
      </c>
      <c r="D76" s="464">
        <f>'Ведом. 2024'!G184</f>
        <v>0</v>
      </c>
      <c r="E76" s="306"/>
      <c r="F76" s="313"/>
    </row>
    <row r="77" spans="1:6" ht="54" customHeight="1" hidden="1">
      <c r="A77" s="105" t="s">
        <v>994</v>
      </c>
      <c r="B77" s="623" t="s">
        <v>997</v>
      </c>
      <c r="C77" s="279"/>
      <c r="D77" s="464">
        <f>D78+D80+D82</f>
        <v>0</v>
      </c>
      <c r="E77" s="306"/>
      <c r="F77" s="313"/>
    </row>
    <row r="78" spans="1:6" ht="36" customHeight="1" hidden="1">
      <c r="A78" s="632" t="s">
        <v>1002</v>
      </c>
      <c r="B78" s="691" t="s">
        <v>999</v>
      </c>
      <c r="C78" s="279"/>
      <c r="D78" s="464">
        <f>D79</f>
        <v>0</v>
      </c>
      <c r="E78" s="306"/>
      <c r="F78" s="313"/>
    </row>
    <row r="79" spans="1:6" ht="27" customHeight="1" hidden="1">
      <c r="A79" s="105" t="s">
        <v>991</v>
      </c>
      <c r="B79" s="691" t="s">
        <v>999</v>
      </c>
      <c r="C79" s="279">
        <v>400</v>
      </c>
      <c r="D79" s="464">
        <f>'Ведом. 2024'!G210</f>
        <v>0</v>
      </c>
      <c r="E79" s="306"/>
      <c r="F79" s="313"/>
    </row>
    <row r="80" spans="1:6" ht="36" customHeight="1" hidden="1">
      <c r="A80" s="632" t="s">
        <v>1003</v>
      </c>
      <c r="B80" s="691" t="s">
        <v>996</v>
      </c>
      <c r="C80" s="694"/>
      <c r="D80" s="464">
        <f>D81</f>
        <v>0</v>
      </c>
      <c r="E80" s="306"/>
      <c r="F80" s="313"/>
    </row>
    <row r="81" spans="1:6" ht="27" customHeight="1" hidden="1">
      <c r="A81" s="105" t="s">
        <v>300</v>
      </c>
      <c r="B81" s="691" t="s">
        <v>996</v>
      </c>
      <c r="C81" s="279">
        <v>240</v>
      </c>
      <c r="D81" s="464">
        <f>'Ведом. 2024'!G218</f>
        <v>0</v>
      </c>
      <c r="E81" s="306"/>
      <c r="F81" s="313"/>
    </row>
    <row r="82" spans="1:6" ht="32.25" customHeight="1" hidden="1">
      <c r="A82" s="632" t="s">
        <v>1001</v>
      </c>
      <c r="B82" s="691" t="s">
        <v>1000</v>
      </c>
      <c r="C82" s="279"/>
      <c r="D82" s="464">
        <f>D83</f>
        <v>0</v>
      </c>
      <c r="E82" s="306"/>
      <c r="F82" s="313"/>
    </row>
    <row r="83" spans="1:6" ht="27.75" customHeight="1" hidden="1">
      <c r="A83" s="105" t="s">
        <v>300</v>
      </c>
      <c r="B83" s="691" t="s">
        <v>1000</v>
      </c>
      <c r="C83" s="279">
        <v>240</v>
      </c>
      <c r="D83" s="464">
        <f>'Ведом. 2024'!G533</f>
        <v>0</v>
      </c>
      <c r="E83" s="306"/>
      <c r="F83" s="313"/>
    </row>
    <row r="84" spans="1:6" ht="41.25" customHeight="1">
      <c r="A84" s="108" t="s">
        <v>968</v>
      </c>
      <c r="B84" s="738" t="s">
        <v>816</v>
      </c>
      <c r="C84" s="276"/>
      <c r="D84" s="312">
        <f>D85+D88</f>
        <v>550000</v>
      </c>
      <c r="E84" s="306"/>
      <c r="F84" s="313"/>
    </row>
    <row r="85" spans="1:6" ht="33">
      <c r="A85" s="67" t="s">
        <v>545</v>
      </c>
      <c r="B85" s="732" t="s">
        <v>969</v>
      </c>
      <c r="C85" s="275"/>
      <c r="D85" s="313">
        <f>D86</f>
        <v>550000</v>
      </c>
      <c r="E85" s="306"/>
      <c r="F85" s="313"/>
    </row>
    <row r="86" spans="1:6" ht="21.75" customHeight="1">
      <c r="A86" s="67" t="s">
        <v>408</v>
      </c>
      <c r="B86" s="732" t="s">
        <v>970</v>
      </c>
      <c r="C86" s="275"/>
      <c r="D86" s="313">
        <f>D87</f>
        <v>550000</v>
      </c>
      <c r="E86" s="306"/>
      <c r="F86" s="313"/>
    </row>
    <row r="87" spans="1:6" ht="23.25" customHeight="1">
      <c r="A87" s="105" t="s">
        <v>300</v>
      </c>
      <c r="B87" s="732" t="s">
        <v>970</v>
      </c>
      <c r="C87" s="279">
        <v>240</v>
      </c>
      <c r="D87" s="464">
        <f>'Ведом. 2024'!G190</f>
        <v>550000</v>
      </c>
      <c r="E87" s="306"/>
      <c r="F87" s="313"/>
    </row>
    <row r="88" spans="1:6" ht="0.75" customHeight="1" hidden="1">
      <c r="A88" s="239" t="s">
        <v>545</v>
      </c>
      <c r="B88" s="267" t="s">
        <v>825</v>
      </c>
      <c r="C88" s="279"/>
      <c r="D88" s="464">
        <f>D89</f>
        <v>0</v>
      </c>
      <c r="E88" s="306"/>
      <c r="F88" s="313"/>
    </row>
    <row r="89" spans="1:6" ht="18" customHeight="1" hidden="1">
      <c r="A89" s="486" t="s">
        <v>840</v>
      </c>
      <c r="B89" s="267" t="s">
        <v>825</v>
      </c>
      <c r="C89" s="279"/>
      <c r="D89" s="464">
        <f>D90</f>
        <v>0</v>
      </c>
      <c r="E89" s="306"/>
      <c r="F89" s="313"/>
    </row>
    <row r="90" spans="1:6" ht="33" hidden="1">
      <c r="A90" s="49" t="s">
        <v>300</v>
      </c>
      <c r="B90" s="43" t="s">
        <v>825</v>
      </c>
      <c r="C90" s="275">
        <v>240</v>
      </c>
      <c r="D90" s="313">
        <f>'Ведом. 2024'!G193</f>
        <v>0</v>
      </c>
      <c r="E90" s="306"/>
      <c r="F90" s="313"/>
    </row>
    <row r="91" spans="1:6" ht="19.5" customHeight="1">
      <c r="A91" s="476" t="s">
        <v>1006</v>
      </c>
      <c r="B91" s="47" t="s">
        <v>804</v>
      </c>
      <c r="C91" s="276"/>
      <c r="D91" s="312">
        <f>D92+D94+D96</f>
        <v>10585097</v>
      </c>
      <c r="E91" s="306"/>
      <c r="F91" s="313"/>
    </row>
    <row r="92" spans="1:6" ht="36.75" customHeight="1">
      <c r="A92" s="463" t="s">
        <v>817</v>
      </c>
      <c r="B92" s="43" t="s">
        <v>827</v>
      </c>
      <c r="C92" s="275"/>
      <c r="D92" s="313">
        <f>D93</f>
        <v>4500000</v>
      </c>
      <c r="E92" s="306"/>
      <c r="F92" s="313"/>
    </row>
    <row r="93" spans="1:6" ht="24" customHeight="1">
      <c r="A93" s="105" t="s">
        <v>300</v>
      </c>
      <c r="B93" s="43" t="s">
        <v>827</v>
      </c>
      <c r="C93" s="275">
        <v>240</v>
      </c>
      <c r="D93" s="313">
        <f>'Ведом. 2024'!G206</f>
        <v>4500000</v>
      </c>
      <c r="E93" s="306"/>
      <c r="F93" s="313"/>
    </row>
    <row r="94" spans="1:6" ht="20.25" customHeight="1">
      <c r="A94" s="463" t="s">
        <v>818</v>
      </c>
      <c r="B94" s="43" t="s">
        <v>828</v>
      </c>
      <c r="C94" s="275"/>
      <c r="D94" s="313">
        <f>D95</f>
        <v>400000</v>
      </c>
      <c r="E94" s="306"/>
      <c r="F94" s="313"/>
    </row>
    <row r="95" spans="1:6" ht="24.75" customHeight="1">
      <c r="A95" s="105" t="s">
        <v>300</v>
      </c>
      <c r="B95" s="43" t="s">
        <v>828</v>
      </c>
      <c r="C95" s="275">
        <v>240</v>
      </c>
      <c r="D95" s="313">
        <f>'Ведом. 2024'!G212</f>
        <v>400000</v>
      </c>
      <c r="E95" s="306"/>
      <c r="F95" s="313"/>
    </row>
    <row r="96" spans="1:6" ht="22.5" customHeight="1">
      <c r="A96" s="463" t="s">
        <v>819</v>
      </c>
      <c r="B96" s="43" t="s">
        <v>829</v>
      </c>
      <c r="C96" s="275"/>
      <c r="D96" s="313">
        <f>D97</f>
        <v>5685097</v>
      </c>
      <c r="E96" s="306"/>
      <c r="F96" s="313"/>
    </row>
    <row r="97" spans="1:6" ht="30.75" customHeight="1">
      <c r="A97" s="105" t="s">
        <v>300</v>
      </c>
      <c r="B97" s="43" t="s">
        <v>829</v>
      </c>
      <c r="C97" s="275">
        <v>240</v>
      </c>
      <c r="D97" s="313">
        <f>'Ведом. 2024'!G214</f>
        <v>5685097</v>
      </c>
      <c r="E97" s="306"/>
      <c r="F97" s="313"/>
    </row>
    <row r="98" spans="1:6" ht="24.75" customHeight="1">
      <c r="A98" s="69" t="s">
        <v>947</v>
      </c>
      <c r="B98" s="472" t="s">
        <v>812</v>
      </c>
      <c r="C98" s="279"/>
      <c r="D98" s="468">
        <f>D99</f>
        <v>11806210</v>
      </c>
      <c r="E98" s="305" t="e">
        <f>E99+#REF!+#REF!+#REF!</f>
        <v>#REF!</v>
      </c>
      <c r="F98" s="312" t="e">
        <f>F99+#REF!+#REF!+#REF!</f>
        <v>#REF!</v>
      </c>
    </row>
    <row r="99" spans="1:6" s="284" customFormat="1" ht="19.5" customHeight="1">
      <c r="A99" s="465" t="s">
        <v>788</v>
      </c>
      <c r="B99" s="469" t="s">
        <v>830</v>
      </c>
      <c r="C99" s="470"/>
      <c r="D99" s="468">
        <f>D100+D109</f>
        <v>11806210</v>
      </c>
      <c r="E99" s="305" t="e">
        <f>E100</f>
        <v>#REF!</v>
      </c>
      <c r="F99" s="312" t="e">
        <f>F100</f>
        <v>#REF!</v>
      </c>
    </row>
    <row r="100" spans="1:6" ht="20.25" customHeight="1">
      <c r="A100" s="612" t="s">
        <v>613</v>
      </c>
      <c r="B100" s="267" t="s">
        <v>838</v>
      </c>
      <c r="C100" s="279"/>
      <c r="D100" s="464">
        <f>D101+D105+D107</f>
        <v>8036000</v>
      </c>
      <c r="E100" s="306" t="e">
        <f>#REF!+E104</f>
        <v>#REF!</v>
      </c>
      <c r="F100" s="313" t="e">
        <f>#REF!+F104</f>
        <v>#REF!</v>
      </c>
    </row>
    <row r="101" spans="1:6" ht="36.75" customHeight="1">
      <c r="A101" s="49" t="s">
        <v>789</v>
      </c>
      <c r="B101" s="267" t="s">
        <v>831</v>
      </c>
      <c r="C101" s="279"/>
      <c r="D101" s="464">
        <f>D102+D103+D104</f>
        <v>7786000</v>
      </c>
      <c r="E101" s="306">
        <f>'Ведом. 2024'!H492</f>
        <v>10269100</v>
      </c>
      <c r="F101" s="313">
        <f>'Ведом. 2024'!I492</f>
        <v>10269100</v>
      </c>
    </row>
    <row r="102" spans="1:6" ht="20.25" customHeight="1">
      <c r="A102" s="49" t="s">
        <v>308</v>
      </c>
      <c r="B102" s="267" t="s">
        <v>831</v>
      </c>
      <c r="C102" s="279">
        <v>110</v>
      </c>
      <c r="D102" s="464">
        <f>'Ведом. 2024'!G493</f>
        <v>5156000</v>
      </c>
      <c r="E102" s="306"/>
      <c r="F102" s="313"/>
    </row>
    <row r="103" spans="1:6" ht="19.5" customHeight="1">
      <c r="A103" s="49" t="s">
        <v>300</v>
      </c>
      <c r="B103" s="267" t="s">
        <v>831</v>
      </c>
      <c r="C103" s="279">
        <v>240</v>
      </c>
      <c r="D103" s="464">
        <f>'Ведом. 2024'!G494</f>
        <v>2600000</v>
      </c>
      <c r="E103" s="306"/>
      <c r="F103" s="313"/>
    </row>
    <row r="104" spans="1:6" ht="21" customHeight="1">
      <c r="A104" s="375" t="s">
        <v>302</v>
      </c>
      <c r="B104" s="267" t="s">
        <v>831</v>
      </c>
      <c r="C104" s="279">
        <v>850</v>
      </c>
      <c r="D104" s="464">
        <f>'Ведом. 2024'!G495</f>
        <v>30000</v>
      </c>
      <c r="E104" s="306" t="e">
        <f>#REF!</f>
        <v>#REF!</v>
      </c>
      <c r="F104" s="313" t="e">
        <f>#REF!</f>
        <v>#REF!</v>
      </c>
    </row>
    <row r="105" spans="1:6" ht="20.25" customHeight="1">
      <c r="A105" s="364" t="s">
        <v>858</v>
      </c>
      <c r="B105" s="469" t="s">
        <v>857</v>
      </c>
      <c r="C105" s="470"/>
      <c r="D105" s="468">
        <f>D106</f>
        <v>250000</v>
      </c>
      <c r="E105" s="306"/>
      <c r="F105" s="313"/>
    </row>
    <row r="106" spans="1:6" ht="22.5" customHeight="1">
      <c r="A106" s="49" t="s">
        <v>300</v>
      </c>
      <c r="B106" s="267" t="s">
        <v>857</v>
      </c>
      <c r="C106" s="279">
        <v>240</v>
      </c>
      <c r="D106" s="464">
        <f>'Ведом. 2024'!G529</f>
        <v>250000</v>
      </c>
      <c r="E106" s="306"/>
      <c r="F106" s="313"/>
    </row>
    <row r="107" spans="1:6" s="284" customFormat="1" ht="8.25" customHeight="1" hidden="1">
      <c r="A107" s="731" t="s">
        <v>974</v>
      </c>
      <c r="B107" s="691" t="s">
        <v>973</v>
      </c>
      <c r="C107" s="743"/>
      <c r="D107" s="712">
        <f>D108</f>
        <v>0</v>
      </c>
      <c r="E107" s="305"/>
      <c r="F107" s="312"/>
    </row>
    <row r="108" spans="1:6" s="284" customFormat="1" ht="22.5" customHeight="1" hidden="1">
      <c r="A108" s="102" t="s">
        <v>300</v>
      </c>
      <c r="B108" s="691" t="s">
        <v>973</v>
      </c>
      <c r="C108" s="743">
        <v>240</v>
      </c>
      <c r="D108" s="712">
        <f>'Ведом. 2024'!G536</f>
        <v>0</v>
      </c>
      <c r="E108" s="305"/>
      <c r="F108" s="312"/>
    </row>
    <row r="109" spans="1:6" ht="18" customHeight="1">
      <c r="A109" s="467" t="s">
        <v>639</v>
      </c>
      <c r="B109" s="469" t="s">
        <v>833</v>
      </c>
      <c r="C109" s="470"/>
      <c r="D109" s="468">
        <f>D110</f>
        <v>3770210</v>
      </c>
      <c r="E109" s="306" t="e">
        <f>'Ведом. 2024'!#REF!</f>
        <v>#REF!</v>
      </c>
      <c r="F109" s="313" t="e">
        <f>'Ведом. 2024'!#REF!</f>
        <v>#REF!</v>
      </c>
    </row>
    <row r="110" spans="1:6" ht="38.25" customHeight="1">
      <c r="A110" s="50" t="s">
        <v>343</v>
      </c>
      <c r="B110" s="267" t="s">
        <v>833</v>
      </c>
      <c r="C110" s="279"/>
      <c r="D110" s="464">
        <f>D111+D112+D113</f>
        <v>3770210</v>
      </c>
      <c r="E110" s="306" t="e">
        <f>E111</f>
        <v>#REF!</v>
      </c>
      <c r="F110" s="313" t="e">
        <f>F111</f>
        <v>#REF!</v>
      </c>
    </row>
    <row r="111" spans="1:6" ht="20.25" customHeight="1">
      <c r="A111" s="49" t="s">
        <v>297</v>
      </c>
      <c r="B111" s="267" t="s">
        <v>833</v>
      </c>
      <c r="C111" s="279">
        <v>120</v>
      </c>
      <c r="D111" s="464">
        <f>'Ведом. 2024'!G556</f>
        <v>3465210</v>
      </c>
      <c r="E111" s="306" t="e">
        <f>'Ведом. 2024'!#REF!</f>
        <v>#REF!</v>
      </c>
      <c r="F111" s="313" t="e">
        <f>'Ведом. 2024'!#REF!</f>
        <v>#REF!</v>
      </c>
    </row>
    <row r="112" spans="1:6" ht="15" customHeight="1">
      <c r="A112" s="50" t="s">
        <v>300</v>
      </c>
      <c r="B112" s="267" t="s">
        <v>833</v>
      </c>
      <c r="C112" s="279">
        <v>240</v>
      </c>
      <c r="D112" s="464">
        <f>'Ведом. 2024'!G557</f>
        <v>300000</v>
      </c>
      <c r="E112" s="306">
        <f>E113</f>
        <v>50000</v>
      </c>
      <c r="F112" s="313">
        <f>F113</f>
        <v>60000</v>
      </c>
    </row>
    <row r="113" spans="1:6" ht="16.5">
      <c r="A113" s="49" t="s">
        <v>302</v>
      </c>
      <c r="B113" s="267" t="s">
        <v>833</v>
      </c>
      <c r="C113" s="279">
        <v>850</v>
      </c>
      <c r="D113" s="464">
        <f>'Ведом. 2024'!G558</f>
        <v>5000</v>
      </c>
      <c r="E113" s="306">
        <f>'Ведом. 2024'!H635</f>
        <v>50000</v>
      </c>
      <c r="F113" s="313">
        <f>'Ведом. 2024'!I635</f>
        <v>60000</v>
      </c>
    </row>
    <row r="114" spans="1:6" ht="36.75" customHeight="1">
      <c r="A114" s="191" t="s">
        <v>948</v>
      </c>
      <c r="B114" s="469" t="s">
        <v>815</v>
      </c>
      <c r="C114" s="279"/>
      <c r="D114" s="468">
        <f>D115+D118+D121</f>
        <v>1444700</v>
      </c>
      <c r="E114" s="306" t="e">
        <f>E115</f>
        <v>#REF!</v>
      </c>
      <c r="F114" s="313" t="e">
        <f>F115</f>
        <v>#REF!</v>
      </c>
    </row>
    <row r="115" spans="1:6" ht="21.75" customHeight="1">
      <c r="A115" s="49" t="s">
        <v>663</v>
      </c>
      <c r="B115" s="267" t="s">
        <v>834</v>
      </c>
      <c r="C115" s="279"/>
      <c r="D115" s="464">
        <f>D116</f>
        <v>1372700</v>
      </c>
      <c r="E115" s="306" t="e">
        <f>'Ведом. 2024'!#REF!</f>
        <v>#REF!</v>
      </c>
      <c r="F115" s="313" t="e">
        <f>'Ведом. 2024'!#REF!</f>
        <v>#REF!</v>
      </c>
    </row>
    <row r="116" spans="1:6" ht="17.25" customHeight="1">
      <c r="A116" s="102" t="s">
        <v>665</v>
      </c>
      <c r="B116" s="226" t="s">
        <v>834</v>
      </c>
      <c r="C116" s="275"/>
      <c r="D116" s="313">
        <f>D117</f>
        <v>1372700</v>
      </c>
      <c r="E116" s="306" t="e">
        <f>E117+#REF!+E121+#REF!</f>
        <v>#REF!</v>
      </c>
      <c r="F116" s="313" t="e">
        <f>F117+#REF!+F121+#REF!</f>
        <v>#REF!</v>
      </c>
    </row>
    <row r="117" spans="1:6" ht="20.25" customHeight="1">
      <c r="A117" s="102" t="s">
        <v>321</v>
      </c>
      <c r="B117" s="226" t="s">
        <v>834</v>
      </c>
      <c r="C117" s="275">
        <v>310</v>
      </c>
      <c r="D117" s="313">
        <f>'Ведом. 2024'!G564</f>
        <v>1372700</v>
      </c>
      <c r="E117" s="306">
        <f>E118+E119+E120</f>
        <v>411300</v>
      </c>
      <c r="F117" s="313">
        <f>F118+F119+F120</f>
        <v>411300</v>
      </c>
    </row>
    <row r="118" spans="1:6" ht="18" customHeight="1">
      <c r="A118" s="260" t="s">
        <v>663</v>
      </c>
      <c r="B118" s="267" t="s">
        <v>868</v>
      </c>
      <c r="C118" s="275"/>
      <c r="D118" s="313">
        <f>D119</f>
        <v>22000</v>
      </c>
      <c r="E118" s="306">
        <f>'Ведом. 2024'!H493</f>
        <v>280500</v>
      </c>
      <c r="F118" s="313">
        <f>'Ведом. 2024'!I493</f>
        <v>280500</v>
      </c>
    </row>
    <row r="119" spans="1:6" ht="55.5" customHeight="1">
      <c r="A119" s="102" t="s">
        <v>895</v>
      </c>
      <c r="B119" s="267" t="s">
        <v>868</v>
      </c>
      <c r="C119" s="275"/>
      <c r="D119" s="313">
        <f>D120</f>
        <v>22000</v>
      </c>
      <c r="E119" s="306">
        <f>'Ведом. 2024'!H494</f>
        <v>123700</v>
      </c>
      <c r="F119" s="313">
        <f>'Ведом. 2024'!I494</f>
        <v>123700</v>
      </c>
    </row>
    <row r="120" spans="1:6" ht="38.25" customHeight="1">
      <c r="A120" s="102" t="s">
        <v>935</v>
      </c>
      <c r="B120" s="267" t="s">
        <v>868</v>
      </c>
      <c r="C120" s="275">
        <v>310</v>
      </c>
      <c r="D120" s="313">
        <f>'Ведом. 2024'!G569</f>
        <v>22000</v>
      </c>
      <c r="E120" s="306">
        <f>'Ведом. 2024'!H495</f>
        <v>7100</v>
      </c>
      <c r="F120" s="313">
        <f>'Ведом. 2024'!I495</f>
        <v>7100</v>
      </c>
    </row>
    <row r="121" spans="1:6" ht="17.25" customHeight="1">
      <c r="A121" s="50" t="s">
        <v>663</v>
      </c>
      <c r="B121" s="226" t="s">
        <v>932</v>
      </c>
      <c r="C121" s="275"/>
      <c r="D121" s="313">
        <f>D122+D124</f>
        <v>50000</v>
      </c>
      <c r="E121" s="306">
        <f>E125+E124</f>
        <v>175000</v>
      </c>
      <c r="F121" s="313">
        <f>F125+F124</f>
        <v>175000</v>
      </c>
    </row>
    <row r="122" spans="1:6" ht="31.5" customHeight="1" hidden="1">
      <c r="A122" s="456" t="s">
        <v>887</v>
      </c>
      <c r="B122" s="226" t="s">
        <v>835</v>
      </c>
      <c r="C122" s="275"/>
      <c r="D122" s="313">
        <f>D123</f>
        <v>0</v>
      </c>
      <c r="E122" s="306"/>
      <c r="F122" s="313"/>
    </row>
    <row r="123" spans="1:6" ht="31.5" customHeight="1" hidden="1">
      <c r="A123" s="456" t="s">
        <v>321</v>
      </c>
      <c r="B123" s="226" t="s">
        <v>929</v>
      </c>
      <c r="C123" s="275">
        <v>310</v>
      </c>
      <c r="D123" s="313">
        <f>'Ведом. 2024'!G571</f>
        <v>0</v>
      </c>
      <c r="E123" s="306"/>
      <c r="F123" s="313"/>
    </row>
    <row r="124" spans="1:6" ht="20.25" customHeight="1">
      <c r="A124" s="456" t="s">
        <v>325</v>
      </c>
      <c r="B124" s="226" t="s">
        <v>835</v>
      </c>
      <c r="C124" s="275"/>
      <c r="D124" s="313">
        <f>D125</f>
        <v>50000</v>
      </c>
      <c r="E124" s="306">
        <f>'Ведом. 2024'!H497</f>
        <v>175000</v>
      </c>
      <c r="F124" s="313">
        <f>'Ведом. 2024'!I497</f>
        <v>175000</v>
      </c>
    </row>
    <row r="125" spans="1:6" ht="34.5" customHeight="1">
      <c r="A125" s="456" t="s">
        <v>934</v>
      </c>
      <c r="B125" s="226" t="s">
        <v>835</v>
      </c>
      <c r="C125" s="275">
        <v>320</v>
      </c>
      <c r="D125" s="313">
        <f>'Ведом. 2024'!G573</f>
        <v>50000</v>
      </c>
      <c r="E125" s="306">
        <f>'Ведом. 2024'!H498</f>
        <v>0</v>
      </c>
      <c r="F125" s="313">
        <f>'Ведом. 2024'!I498</f>
        <v>0</v>
      </c>
    </row>
    <row r="126" spans="1:6" ht="33.75" customHeight="1">
      <c r="A126" s="108" t="s">
        <v>949</v>
      </c>
      <c r="B126" s="225" t="s">
        <v>813</v>
      </c>
      <c r="C126" s="275"/>
      <c r="D126" s="312">
        <f>D127</f>
        <v>200000</v>
      </c>
      <c r="E126" s="306">
        <f>E127</f>
        <v>240000</v>
      </c>
      <c r="F126" s="313">
        <f>F127</f>
        <v>240000</v>
      </c>
    </row>
    <row r="127" spans="1:6" ht="17.25" customHeight="1">
      <c r="A127" s="105" t="s">
        <v>641</v>
      </c>
      <c r="B127" s="226" t="s">
        <v>814</v>
      </c>
      <c r="C127" s="275"/>
      <c r="D127" s="313">
        <f>D128</f>
        <v>200000</v>
      </c>
      <c r="E127" s="306">
        <f>E128+E129</f>
        <v>240000</v>
      </c>
      <c r="F127" s="313">
        <f>F128+F129</f>
        <v>240000</v>
      </c>
    </row>
    <row r="128" spans="1:6" ht="21.75" customHeight="1">
      <c r="A128" s="105" t="s">
        <v>353</v>
      </c>
      <c r="B128" s="226" t="s">
        <v>836</v>
      </c>
      <c r="C128" s="275"/>
      <c r="D128" s="313">
        <f>'Ведом. 2024'!G579</f>
        <v>200000</v>
      </c>
      <c r="E128" s="306">
        <f>'Ведом. 2024'!H579</f>
        <v>80000</v>
      </c>
      <c r="F128" s="313">
        <f>'Ведом. 2024'!I579</f>
        <v>80000</v>
      </c>
    </row>
    <row r="129" spans="1:6" ht="21" customHeight="1">
      <c r="A129" s="105" t="s">
        <v>300</v>
      </c>
      <c r="B129" s="226" t="s">
        <v>836</v>
      </c>
      <c r="C129" s="275">
        <v>240</v>
      </c>
      <c r="D129" s="313">
        <f>'Ведом. 2024'!G579</f>
        <v>200000</v>
      </c>
      <c r="E129" s="306">
        <f>'Ведом. 2024'!H441</f>
        <v>160000</v>
      </c>
      <c r="F129" s="313">
        <f>'Ведом. 2024'!I441</f>
        <v>160000</v>
      </c>
    </row>
    <row r="130" spans="1:6" ht="33">
      <c r="A130" s="370" t="s">
        <v>409</v>
      </c>
      <c r="B130" s="371" t="s">
        <v>434</v>
      </c>
      <c r="C130" s="372"/>
      <c r="D130" s="376">
        <f>D131+D135+D146</f>
        <v>15894580</v>
      </c>
      <c r="E130" s="373" t="e">
        <f>E131+E132+#REF!+#REF!+E135+E146</f>
        <v>#REF!</v>
      </c>
      <c r="F130" s="376" t="e">
        <f>F131+F132+#REF!+#REF!+F135+F146</f>
        <v>#REF!</v>
      </c>
    </row>
    <row r="131" spans="1:6" s="284" customFormat="1" ht="33">
      <c r="A131" s="45" t="s">
        <v>56</v>
      </c>
      <c r="B131" s="47" t="s">
        <v>432</v>
      </c>
      <c r="C131" s="287"/>
      <c r="D131" s="309">
        <f>D132</f>
        <v>2532910</v>
      </c>
      <c r="E131" s="374" t="e">
        <f>#REF!+#REF!</f>
        <v>#REF!</v>
      </c>
      <c r="F131" s="309" t="e">
        <f>#REF!+#REF!</f>
        <v>#REF!</v>
      </c>
    </row>
    <row r="132" spans="1:6" s="284" customFormat="1" ht="16.5">
      <c r="A132" s="45" t="s">
        <v>373</v>
      </c>
      <c r="B132" s="47" t="s">
        <v>432</v>
      </c>
      <c r="C132" s="47"/>
      <c r="D132" s="309">
        <f aca="true" t="shared" si="1" ref="D132:F133">D133</f>
        <v>2532910</v>
      </c>
      <c r="E132" s="374">
        <f t="shared" si="1"/>
        <v>1553000</v>
      </c>
      <c r="F132" s="309">
        <f t="shared" si="1"/>
        <v>1553000</v>
      </c>
    </row>
    <row r="133" spans="1:6" ht="16.5">
      <c r="A133" s="41" t="s">
        <v>138</v>
      </c>
      <c r="B133" s="43" t="s">
        <v>433</v>
      </c>
      <c r="C133" s="43"/>
      <c r="D133" s="308">
        <f t="shared" si="1"/>
        <v>2532910</v>
      </c>
      <c r="E133" s="302">
        <f t="shared" si="1"/>
        <v>1553000</v>
      </c>
      <c r="F133" s="308">
        <f t="shared" si="1"/>
        <v>1553000</v>
      </c>
    </row>
    <row r="134" spans="1:6" ht="16.5">
      <c r="A134" s="41" t="s">
        <v>297</v>
      </c>
      <c r="B134" s="43" t="s">
        <v>433</v>
      </c>
      <c r="C134" s="43" t="s">
        <v>298</v>
      </c>
      <c r="D134" s="308">
        <f>'Ведом. 2024'!G45</f>
        <v>2532910</v>
      </c>
      <c r="E134" s="302">
        <f>'Ведом. 2024'!H45</f>
        <v>1553000</v>
      </c>
      <c r="F134" s="308">
        <f>'Ведом. 2024'!I45</f>
        <v>1553000</v>
      </c>
    </row>
    <row r="135" spans="1:6" s="1" customFormat="1" ht="20.25" customHeight="1">
      <c r="A135" s="45" t="s">
        <v>374</v>
      </c>
      <c r="B135" s="72" t="s">
        <v>438</v>
      </c>
      <c r="C135" s="47"/>
      <c r="D135" s="58">
        <f>D136+D144</f>
        <v>8740270</v>
      </c>
      <c r="E135" s="303">
        <f>E136</f>
        <v>19005100</v>
      </c>
      <c r="F135" s="58">
        <f>F136</f>
        <v>19005100</v>
      </c>
    </row>
    <row r="136" spans="1:6" ht="16.5">
      <c r="A136" s="41" t="s">
        <v>299</v>
      </c>
      <c r="B136" s="53" t="s">
        <v>439</v>
      </c>
      <c r="C136" s="43"/>
      <c r="D136" s="308">
        <f>D137+D138+D139+D142+D143</f>
        <v>8739270</v>
      </c>
      <c r="E136" s="308">
        <f>E137+E138+E143</f>
        <v>19005100</v>
      </c>
      <c r="F136" s="308">
        <f>F137+F138+F143</f>
        <v>19005100</v>
      </c>
    </row>
    <row r="137" spans="1:6" ht="16.5">
      <c r="A137" s="41" t="s">
        <v>297</v>
      </c>
      <c r="B137" s="53" t="s">
        <v>439</v>
      </c>
      <c r="C137" s="43" t="s">
        <v>298</v>
      </c>
      <c r="D137" s="308">
        <f>'Ведом. 2024'!G50</f>
        <v>5068820</v>
      </c>
      <c r="E137" s="302">
        <f>'Ведом. 2024'!H50</f>
        <v>13805500</v>
      </c>
      <c r="F137" s="308">
        <f>'Ведом. 2024'!I50</f>
        <v>13805500</v>
      </c>
    </row>
    <row r="138" spans="1:6" ht="19.5" customHeight="1">
      <c r="A138" s="219" t="s">
        <v>300</v>
      </c>
      <c r="B138" s="53" t="s">
        <v>439</v>
      </c>
      <c r="C138" s="43" t="s">
        <v>301</v>
      </c>
      <c r="D138" s="308">
        <f>'Ведом. 2024'!G51</f>
        <v>2889327</v>
      </c>
      <c r="E138" s="302">
        <f>'Ведом. 2024'!H51</f>
        <v>5116600</v>
      </c>
      <c r="F138" s="308">
        <f>'Ведом. 2024'!I51</f>
        <v>5116600</v>
      </c>
    </row>
    <row r="139" spans="1:6" ht="36" customHeight="1">
      <c r="A139" s="737" t="s">
        <v>1024</v>
      </c>
      <c r="B139" s="53" t="s">
        <v>438</v>
      </c>
      <c r="C139" s="43"/>
      <c r="D139" s="308">
        <f>'Ведом. 2024'!G52</f>
        <v>20123</v>
      </c>
      <c r="E139" s="302"/>
      <c r="F139" s="308"/>
    </row>
    <row r="140" spans="1:6" ht="19.5" customHeight="1">
      <c r="A140" s="219" t="s">
        <v>300</v>
      </c>
      <c r="B140" s="623" t="s">
        <v>1017</v>
      </c>
      <c r="C140" s="43" t="s">
        <v>301</v>
      </c>
      <c r="D140" s="308">
        <f>'Ведом. 2024'!G53</f>
        <v>19923</v>
      </c>
      <c r="E140" s="302"/>
      <c r="F140" s="308"/>
    </row>
    <row r="141" spans="1:6" ht="19.5" customHeight="1">
      <c r="A141" s="219" t="s">
        <v>300</v>
      </c>
      <c r="B141" s="623" t="s">
        <v>1018</v>
      </c>
      <c r="C141" s="43" t="s">
        <v>301</v>
      </c>
      <c r="D141" s="308">
        <f>'Ведом. 2024'!G54</f>
        <v>200</v>
      </c>
      <c r="E141" s="302"/>
      <c r="F141" s="308"/>
    </row>
    <row r="142" spans="1:6" ht="20.25" customHeight="1">
      <c r="A142" s="250" t="s">
        <v>399</v>
      </c>
      <c r="B142" s="53" t="s">
        <v>439</v>
      </c>
      <c r="C142" s="43" t="s">
        <v>398</v>
      </c>
      <c r="D142" s="308">
        <f>'Ведом. 2024'!G55</f>
        <v>70000</v>
      </c>
      <c r="E142" s="302">
        <f>'Ведом. 2024'!H55</f>
        <v>0</v>
      </c>
      <c r="F142" s="308">
        <f>'Ведом. 2024'!I55</f>
        <v>0</v>
      </c>
    </row>
    <row r="143" spans="1:6" ht="16.5">
      <c r="A143" s="220" t="s">
        <v>302</v>
      </c>
      <c r="B143" s="53" t="s">
        <v>439</v>
      </c>
      <c r="C143" s="43" t="s">
        <v>303</v>
      </c>
      <c r="D143" s="308">
        <f>'Ведом. 2024'!G56</f>
        <v>691000</v>
      </c>
      <c r="E143" s="302">
        <f>'Ведом. 2024'!H56</f>
        <v>83000</v>
      </c>
      <c r="F143" s="308">
        <f>'Ведом. 2024'!I56</f>
        <v>83000</v>
      </c>
    </row>
    <row r="144" spans="1:6" ht="37.5" customHeight="1">
      <c r="A144" s="730" t="s">
        <v>417</v>
      </c>
      <c r="B144" s="53" t="s">
        <v>962</v>
      </c>
      <c r="C144" s="43"/>
      <c r="D144" s="308">
        <f>D145</f>
        <v>1000</v>
      </c>
      <c r="E144" s="302"/>
      <c r="F144" s="308"/>
    </row>
    <row r="145" spans="1:6" ht="19.5" customHeight="1">
      <c r="A145" s="219" t="s">
        <v>300</v>
      </c>
      <c r="B145" s="53" t="s">
        <v>962</v>
      </c>
      <c r="C145" s="280">
        <v>240</v>
      </c>
      <c r="D145" s="398">
        <f>'Ведом. 2024'!G73</f>
        <v>1000</v>
      </c>
      <c r="E145" s="302"/>
      <c r="F145" s="308"/>
    </row>
    <row r="146" spans="1:6" s="284" customFormat="1" ht="16.5">
      <c r="A146" s="45" t="s">
        <v>118</v>
      </c>
      <c r="B146" s="72" t="s">
        <v>449</v>
      </c>
      <c r="C146" s="287"/>
      <c r="D146" s="309">
        <f>D147+D152+D155+D157</f>
        <v>4621400</v>
      </c>
      <c r="E146" s="374" t="e">
        <f>E147+#REF!+E152</f>
        <v>#REF!</v>
      </c>
      <c r="F146" s="309" t="e">
        <f>F147+#REF!+F152</f>
        <v>#REF!</v>
      </c>
    </row>
    <row r="147" spans="1:6" ht="24.75" customHeight="1">
      <c r="A147" s="41" t="s">
        <v>888</v>
      </c>
      <c r="B147" s="53" t="s">
        <v>785</v>
      </c>
      <c r="C147" s="280"/>
      <c r="D147" s="308">
        <f>D148+D149+D151</f>
        <v>4541400</v>
      </c>
      <c r="E147" s="302">
        <f>E148</f>
        <v>4185000</v>
      </c>
      <c r="F147" s="308">
        <f>F148</f>
        <v>4185000</v>
      </c>
    </row>
    <row r="148" spans="1:6" ht="16.5">
      <c r="A148" s="220" t="s">
        <v>297</v>
      </c>
      <c r="B148" s="53" t="s">
        <v>785</v>
      </c>
      <c r="C148" s="152" t="s">
        <v>298</v>
      </c>
      <c r="D148" s="308">
        <f>'Ведом. 2024'!G176</f>
        <v>4190400</v>
      </c>
      <c r="E148" s="302">
        <f>'Ведом. 2024'!H282</f>
        <v>4185000</v>
      </c>
      <c r="F148" s="308">
        <f>'Ведом. 2024'!I282</f>
        <v>4185000</v>
      </c>
    </row>
    <row r="149" spans="1:6" ht="21" customHeight="1">
      <c r="A149" s="219" t="s">
        <v>300</v>
      </c>
      <c r="B149" s="43" t="s">
        <v>785</v>
      </c>
      <c r="C149" s="43" t="s">
        <v>301</v>
      </c>
      <c r="D149" s="52">
        <f>'Ведом. 2024'!G177</f>
        <v>350000</v>
      </c>
      <c r="E149" s="304">
        <f>'Ведом. 2024'!H104</f>
        <v>0</v>
      </c>
      <c r="F149" s="52">
        <f>'Ведом. 2024'!I104</f>
        <v>0</v>
      </c>
    </row>
    <row r="150" spans="1:6" ht="6" customHeight="1" hidden="1">
      <c r="A150" s="220" t="s">
        <v>399</v>
      </c>
      <c r="B150" s="43" t="s">
        <v>785</v>
      </c>
      <c r="C150" s="43" t="s">
        <v>398</v>
      </c>
      <c r="D150" s="52"/>
      <c r="E150" s="304">
        <f>'Ведом. 2024'!H105+'Ведом. 2024'!H763+'Ведом. 2024'!H603</f>
        <v>612700</v>
      </c>
      <c r="F150" s="52">
        <f>'Ведом. 2024'!I105+'Ведом. 2024'!I763+'Ведом. 2024'!I603</f>
        <v>612700</v>
      </c>
    </row>
    <row r="151" spans="1:6" ht="24.75" customHeight="1">
      <c r="A151" s="220" t="s">
        <v>302</v>
      </c>
      <c r="B151" s="43" t="s">
        <v>785</v>
      </c>
      <c r="C151" s="43" t="s">
        <v>303</v>
      </c>
      <c r="D151" s="52">
        <f>'Ведом. 2024'!G178</f>
        <v>1000</v>
      </c>
      <c r="E151" s="304">
        <f>'Ведом. 2024'!H106</f>
        <v>92000</v>
      </c>
      <c r="F151" s="52">
        <f>'Ведом. 2024'!I106</f>
        <v>92000</v>
      </c>
    </row>
    <row r="152" spans="1:6" ht="34.5" customHeight="1">
      <c r="A152" s="219" t="s">
        <v>183</v>
      </c>
      <c r="B152" s="53" t="s">
        <v>714</v>
      </c>
      <c r="C152" s="43"/>
      <c r="D152" s="308">
        <f>D153+D154</f>
        <v>0</v>
      </c>
      <c r="E152" s="302">
        <f>E154</f>
        <v>0</v>
      </c>
      <c r="F152" s="308">
        <f>F154</f>
        <v>0</v>
      </c>
    </row>
    <row r="153" spans="1:6" ht="20.25" customHeight="1">
      <c r="A153" s="471" t="s">
        <v>297</v>
      </c>
      <c r="B153" s="154" t="s">
        <v>714</v>
      </c>
      <c r="C153" s="54" t="s">
        <v>298</v>
      </c>
      <c r="D153" s="340">
        <f>'Ведом. 2024'!G106</f>
        <v>0</v>
      </c>
      <c r="E153" s="387"/>
      <c r="F153" s="340"/>
    </row>
    <row r="154" spans="1:6" ht="19.5" customHeight="1" hidden="1">
      <c r="A154" s="386" t="s">
        <v>300</v>
      </c>
      <c r="B154" s="154" t="s">
        <v>714</v>
      </c>
      <c r="C154" s="54" t="s">
        <v>301</v>
      </c>
      <c r="D154" s="340">
        <f>'Ведом. 2024'!G107</f>
        <v>0</v>
      </c>
      <c r="E154" s="387">
        <f>'Ведом. 2024'!H659</f>
        <v>0</v>
      </c>
      <c r="F154" s="340">
        <f>'Ведом. 2024'!I659</f>
        <v>0</v>
      </c>
    </row>
    <row r="155" spans="1:6" ht="35.25" customHeight="1">
      <c r="A155" s="635" t="s">
        <v>787</v>
      </c>
      <c r="B155" s="53" t="s">
        <v>881</v>
      </c>
      <c r="C155" s="43"/>
      <c r="D155" s="398">
        <f>D156</f>
        <v>80000</v>
      </c>
      <c r="E155" s="385"/>
      <c r="F155" s="608"/>
    </row>
    <row r="156" spans="1:6" ht="24" customHeight="1" thickBot="1">
      <c r="A156" s="635" t="s">
        <v>300</v>
      </c>
      <c r="B156" s="53" t="s">
        <v>881</v>
      </c>
      <c r="C156" s="43" t="s">
        <v>301</v>
      </c>
      <c r="D156" s="398">
        <f>'Ведом. 2024'!G223</f>
        <v>80000</v>
      </c>
      <c r="E156" s="385"/>
      <c r="F156" s="608"/>
    </row>
    <row r="157" spans="1:6" ht="20.25" customHeight="1" hidden="1" thickBot="1">
      <c r="A157" s="45" t="s">
        <v>250</v>
      </c>
      <c r="B157" s="623" t="s">
        <v>936</v>
      </c>
      <c r="C157" s="43"/>
      <c r="D157" s="398">
        <f>D158</f>
        <v>0</v>
      </c>
      <c r="E157" s="385"/>
      <c r="F157" s="608"/>
    </row>
    <row r="158" spans="1:6" ht="27" customHeight="1" hidden="1" thickBot="1">
      <c r="A158" s="723" t="s">
        <v>93</v>
      </c>
      <c r="B158" s="623" t="s">
        <v>936</v>
      </c>
      <c r="C158" s="43" t="s">
        <v>931</v>
      </c>
      <c r="D158" s="398">
        <f>'Ведом. 2024'!G849</f>
        <v>0</v>
      </c>
      <c r="E158" s="385"/>
      <c r="F158" s="608"/>
    </row>
    <row r="159" spans="1:6" s="284" customFormat="1" ht="30" customHeight="1" thickBot="1">
      <c r="A159" s="713" t="s">
        <v>728</v>
      </c>
      <c r="B159" s="629"/>
      <c r="C159" s="630"/>
      <c r="D159" s="631">
        <f>D16+D130</f>
        <v>219294123</v>
      </c>
      <c r="E159" s="391" t="e">
        <f>E16+E130</f>
        <v>#REF!</v>
      </c>
      <c r="F159" s="391" t="e">
        <f>F16+F130</f>
        <v>#REF!</v>
      </c>
    </row>
    <row r="160" spans="1:6" ht="16.5">
      <c r="A160" s="636"/>
      <c r="E160" s="283" t="e">
        <f>'Ведом. 2024'!H850-'МЦП По ЦСР 2024'!E159</f>
        <v>#REF!</v>
      </c>
      <c r="F160" s="283" t="e">
        <f>'Ведом. 2024'!I850-'МЦП По ЦСР 2024'!F159</f>
        <v>#REF!</v>
      </c>
    </row>
  </sheetData>
  <sheetProtection/>
  <mergeCells count="4">
    <mergeCell ref="A9:D9"/>
    <mergeCell ref="A12:D12"/>
    <mergeCell ref="A10:D10"/>
    <mergeCell ref="A11:D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2023-11-09T04:37:01Z</cp:lastPrinted>
  <dcterms:created xsi:type="dcterms:W3CDTF">2007-02-13T14:32:46Z</dcterms:created>
  <dcterms:modified xsi:type="dcterms:W3CDTF">2023-11-09T04:37:06Z</dcterms:modified>
  <cp:category/>
  <cp:version/>
  <cp:contentType/>
  <cp:contentStatus/>
</cp:coreProperties>
</file>