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2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  <sheet name="шт.числ." sheetId="9" r:id="rId9"/>
  </sheets>
  <definedNames>
    <definedName name="_xlnm.Print_Area" localSheetId="4">'МЦП По ЦСР 2023'!$A$1:$F$148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'Функц.2023'!$A$1:$H$39</definedName>
  </definedNames>
  <calcPr fullCalcOnLoad="1"/>
</workbook>
</file>

<file path=xl/sharedStrings.xml><?xml version="1.0" encoding="utf-8"?>
<sst xmlns="http://schemas.openxmlformats.org/spreadsheetml/2006/main" count="2911" uniqueCount="775">
  <si>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</si>
  <si>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</si>
  <si>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</si>
  <si>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</si>
  <si>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</si>
  <si>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</si>
  <si>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</si>
  <si>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</si>
  <si>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</si>
  <si>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</si>
  <si>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</si>
  <si>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</si>
  <si>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</si>
  <si>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</si>
  <si>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</si>
  <si>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</si>
  <si>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</si>
  <si>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</si>
  <si>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</si>
  <si>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</si>
  <si>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</si>
  <si>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</si>
  <si>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</si>
  <si>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</si>
  <si>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</si>
  <si>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</si>
  <si>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</si>
  <si>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</si>
  <si>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</si>
  <si>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</si>
  <si>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</si>
  <si>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</si>
  <si>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</si>
  <si>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</si>
  <si>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</si>
  <si>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</si>
  <si>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</si>
  <si>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</si>
  <si>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</si>
  <si>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</si>
  <si>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</si>
  <si>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</si>
  <si>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</si>
  <si>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</si>
  <si>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</si>
  <si>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</si>
  <si>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</si>
  <si>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</si>
  <si>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</si>
  <si>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</si>
  <si>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</si>
  <si>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</si>
  <si>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</si>
  <si>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</si>
  <si>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</si>
  <si>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</si>
  <si>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</si>
  <si>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</si>
  <si>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</si>
  <si>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</si>
  <si>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</si>
  <si>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</si>
  <si>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>12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</si>
  <si>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</si>
  <si>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</si>
  <si>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</si>
  <si>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</si>
  <si>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</si>
  <si>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</si>
  <si>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</si>
  <si>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</si>
  <si>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</si>
  <si>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</si>
  <si>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</si>
  <si>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</si>
  <si>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</si>
  <si>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</si>
  <si>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</si>
  <si>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</si>
  <si>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</si>
  <si>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</si>
  <si>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</si>
  <si>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</si>
  <si>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</si>
  <si>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</si>
  <si>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</si>
  <si>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</si>
  <si>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</si>
  <si>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</si>
  <si>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</si>
  <si>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</si>
  <si>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</si>
  <si>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</si>
  <si>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</si>
  <si>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</si>
  <si>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</si>
  <si>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</si>
  <si>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</si>
  <si>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</si>
  <si>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</si>
  <si>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</si>
  <si>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</si>
  <si>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</si>
  <si>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</si>
  <si>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</si>
  <si>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</si>
  <si>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</si>
  <si>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</si>
  <si>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</si>
  <si>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</si>
  <si>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</si>
  <si>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</si>
  <si>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</si>
  <si>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</si>
  <si>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</si>
  <si>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</si>
  <si>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</si>
  <si>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</si>
  <si>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</si>
  <si>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</si>
  <si>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</si>
  <si>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</si>
  <si>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</si>
  <si>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</si>
  <si>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</si>
  <si>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</si>
  <si>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</si>
  <si>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</si>
  <si>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</si>
  <si>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</si>
  <si>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</si>
  <si>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</si>
  <si>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</si>
  <si>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</si>
  <si>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</si>
  <si>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</si>
  <si>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</si>
  <si>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</si>
  <si>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</si>
  <si>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</si>
  <si>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</si>
  <si>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</si>
  <si>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</si>
  <si>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</si>
  <si>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</si>
  <si>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</si>
  <si>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</si>
  <si>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</si>
  <si>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</si>
  <si>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</si>
  <si>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</si>
  <si>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</si>
  <si>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</si>
  <si>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</si>
  <si>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</si>
  <si>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</si>
  <si>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</si>
  <si>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</si>
  <si>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</si>
  <si>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</si>
  <si>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</si>
  <si>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</si>
  <si>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</si>
  <si>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</si>
  <si>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</si>
  <si>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</si>
  <si>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</si>
  <si>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</si>
  <si>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</si>
  <si>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</si>
  <si>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</si>
  <si>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</si>
  <si>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</si>
  <si>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</si>
  <si>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</si>
  <si>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</si>
  <si>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</si>
  <si>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</si>
  <si>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</si>
  <si>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</si>
  <si>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</si>
  <si>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</si>
  <si>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</si>
  <si>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</si>
  <si>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</si>
  <si>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</si>
  <si>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</si>
  <si>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</si>
  <si>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</si>
  <si>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</si>
  <si>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</si>
  <si>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</si>
  <si>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</si>
  <si>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</si>
  <si>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</si>
  <si>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</si>
  <si>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</si>
  <si>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</si>
  <si>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</si>
  <si>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</si>
  <si>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</si>
  <si>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</si>
  <si>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</si>
  <si>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</si>
  <si>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</si>
  <si>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</si>
  <si>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</si>
  <si>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</si>
  <si>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</si>
  <si>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</si>
  <si>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</si>
  <si>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</si>
  <si>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</si>
  <si>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</si>
  <si>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</si>
  <si>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</si>
  <si>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</si>
  <si>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</si>
  <si>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</si>
  <si>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</si>
  <si>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</si>
  <si>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</si>
  <si>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</si>
  <si>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</si>
  <si>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</si>
  <si>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</si>
  <si>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</si>
  <si>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</si>
  <si>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</si>
  <si>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</si>
  <si>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</si>
  <si>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</si>
  <si>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</si>
  <si>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</si>
  <si>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</si>
  <si>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</si>
  <si>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</si>
  <si>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</si>
  <si>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</si>
  <si>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</si>
  <si>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</si>
  <si>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</si>
  <si>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</si>
  <si>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</si>
  <si>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</si>
  <si>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</si>
  <si>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</si>
  <si>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</si>
  <si>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</si>
  <si>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</si>
  <si>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</si>
  <si>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</si>
  <si>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</si>
  <si>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</si>
  <si>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</si>
  <si>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</si>
  <si>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</si>
  <si>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</si>
  <si>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</si>
  <si>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</si>
  <si>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</si>
  <si>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Резервные средства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</si>
  <si>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</si>
  <si>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</si>
  <si>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</si>
  <si>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</si>
  <si>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</si>
  <si>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</si>
  <si>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</si>
  <si>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</si>
  <si>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</si>
  <si>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</si>
  <si>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</si>
  <si>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Оказание материальной помощи малообеспеченным категориям населения</t>
  </si>
  <si>
    <t>Муниципальная программа "Развитие  образования  в  Усть-Абаканском районе (2014-2020 годы)"</t>
  </si>
  <si>
    <t>Субсидии бюджетным учреждениям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</si>
  <si>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</si>
  <si>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</si>
  <si>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Муниципальная программа  "Развитие физической культуры и спорта в Усть-Абаканском районе  (2014 - 2020 годы)"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</si>
  <si>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</si>
  <si>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</si>
  <si>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</si>
  <si>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</si>
  <si>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</si>
  <si>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</si>
  <si>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</si>
  <si>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</si>
  <si>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</si>
  <si>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</si>
  <si>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</si>
  <si>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</si>
  <si>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</si>
  <si>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</si>
  <si>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</si>
  <si>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</si>
  <si>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</si>
  <si>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</si>
  <si>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</si>
  <si>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</si>
  <si>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</si>
  <si>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</si>
  <si>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</si>
  <si>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</si>
  <si>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</si>
  <si>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</si>
  <si>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</si>
  <si>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</si>
  <si>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Приложение 9</t>
  </si>
  <si>
    <t>Приложение 10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</si>
  <si>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</si>
  <si>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</si>
  <si>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</si>
  <si>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</si>
  <si>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</si>
  <si>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</si>
  <si>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</si>
  <si>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</si>
  <si>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</si>
  <si>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</si>
  <si>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</si>
  <si>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</si>
  <si>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</si>
  <si>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</si>
  <si>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</si>
  <si>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</si>
  <si>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</si>
  <si>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</si>
  <si>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</si>
  <si>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</si>
  <si>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</si>
  <si>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</si>
  <si>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</si>
  <si>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</si>
  <si>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</si>
  <si>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</si>
  <si>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</si>
  <si>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</si>
  <si>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</si>
  <si>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</si>
  <si>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</si>
  <si>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</si>
  <si>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</si>
  <si>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</si>
  <si>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</si>
  <si>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34000 00000</t>
  </si>
  <si>
    <t>39000 00000</t>
  </si>
  <si>
    <t>39300 00000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</si>
  <si>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</si>
  <si>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</si>
  <si>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</si>
  <si>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</si>
  <si>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</si>
  <si>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</si>
  <si>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</si>
  <si>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44000 00000</t>
  </si>
  <si>
    <t>45000 00000</t>
  </si>
  <si>
    <t>46000 00000</t>
  </si>
  <si>
    <t>49000 00000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</si>
  <si>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</si>
  <si>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</si>
  <si>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</si>
  <si>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</si>
  <si>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</si>
  <si>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</si>
  <si>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</si>
  <si>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</si>
  <si>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</si>
  <si>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</si>
  <si>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</si>
  <si>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</si>
  <si>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</si>
  <si>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</si>
  <si>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</si>
  <si>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</si>
  <si>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</si>
  <si>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43000 00000</t>
  </si>
  <si>
    <t>47000 00000</t>
  </si>
  <si>
    <t>48000 00000</t>
  </si>
  <si>
    <t>32100 00000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</si>
  <si>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</si>
  <si>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</si>
  <si>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</si>
  <si>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</si>
  <si>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</si>
  <si>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</si>
  <si>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</si>
  <si>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</si>
  <si>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Поддержка субъектов малого и среднего бизнеса</t>
  </si>
  <si>
    <t>32101 00000</t>
  </si>
  <si>
    <t>32101 22180</t>
  </si>
  <si>
    <t>32102 00000</t>
  </si>
  <si>
    <t>32102 22180</t>
  </si>
  <si>
    <t>Создание условий для защиты населения от чрезвычайных ситуаций</t>
  </si>
  <si>
    <t>33001 00000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</si>
  <si>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</si>
  <si>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</si>
  <si>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</si>
  <si>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</si>
  <si>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</si>
  <si>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</si>
  <si>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</si>
  <si>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</si>
  <si>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</si>
  <si>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</si>
  <si>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</si>
  <si>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</si>
  <si>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</si>
  <si>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</si>
  <si>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</si>
  <si>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</si>
  <si>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</si>
  <si>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</si>
  <si>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49001 03500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</si>
  <si>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</si>
  <si>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</si>
  <si>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</si>
  <si>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</si>
  <si>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</si>
  <si>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</si>
  <si>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</si>
  <si>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43101 00000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</si>
  <si>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</si>
  <si>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</si>
  <si>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</si>
  <si>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</si>
  <si>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</si>
  <si>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</si>
  <si>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</si>
  <si>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</si>
  <si>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</si>
  <si>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</si>
  <si>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</si>
  <si>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</si>
  <si>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</si>
  <si>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</si>
  <si>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</si>
  <si>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</si>
  <si>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</si>
  <si>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</si>
  <si>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</si>
  <si>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</si>
  <si>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</si>
  <si>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</si>
  <si>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</si>
  <si>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</si>
  <si>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34202 22180</t>
  </si>
  <si>
    <t>34303 00000</t>
  </si>
  <si>
    <t>34303 80310</t>
  </si>
  <si>
    <t>Обеспечение условий развития сферы культуры</t>
  </si>
  <si>
    <t>Проведение спортивных мероприятий, обеспечение подготовки команд</t>
  </si>
  <si>
    <t>Физкультурно-оздоровительная работа с различными категориями населения</t>
  </si>
  <si>
    <t>35002 00000</t>
  </si>
  <si>
    <t>Социальные выплаты гражданам, в соответствии с действующим законодательством</t>
  </si>
  <si>
    <t>Доплаты к пенсиям муниципальным служащим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</si>
  <si>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</si>
  <si>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</si>
  <si>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</si>
  <si>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правонарушений несовершеннолетних</t>
  </si>
  <si>
    <t>39301 80260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</si>
  <si>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</si>
  <si>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</si>
  <si>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</si>
  <si>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</si>
  <si>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</si>
  <si>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</si>
  <si>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</si>
  <si>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</si>
  <si>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</si>
  <si>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</si>
  <si>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</si>
  <si>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</si>
  <si>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</si>
  <si>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</si>
  <si>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</si>
  <si>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</si>
  <si>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</si>
  <si>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</si>
  <si>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</si>
  <si>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</si>
  <si>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</si>
  <si>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</si>
  <si>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</si>
  <si>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</si>
  <si>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Гармонизация отношений в Усть-Абаканском районе Республики Хакасия и их этнокультурное развитие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</si>
  <si>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</si>
  <si>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</si>
  <si>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</si>
  <si>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</si>
  <si>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</si>
  <si>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</si>
  <si>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</si>
  <si>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</si>
  <si>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</si>
  <si>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</si>
  <si>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</si>
  <si>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</si>
  <si>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</si>
  <si>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</si>
  <si>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</si>
  <si>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</si>
  <si>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</si>
  <si>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</si>
  <si>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</si>
  <si>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</si>
  <si>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</si>
  <si>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</si>
  <si>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</si>
  <si>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</si>
  <si>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</si>
  <si>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</si>
  <si>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</si>
  <si>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</si>
  <si>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</si>
  <si>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</si>
  <si>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</si>
  <si>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</si>
  <si>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</si>
  <si>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</si>
  <si>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</si>
  <si>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</si>
  <si>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</si>
  <si>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</si>
  <si>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</si>
  <si>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</si>
  <si>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</si>
  <si>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</si>
  <si>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</si>
  <si>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</si>
  <si>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</si>
  <si>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</si>
  <si>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</si>
  <si>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</si>
  <si>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</si>
  <si>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</si>
  <si>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</si>
  <si>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</si>
  <si>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</si>
  <si>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</si>
  <si>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</si>
  <si>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</si>
  <si>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</si>
  <si>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</si>
  <si>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</si>
  <si>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</si>
  <si>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</si>
  <si>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</si>
  <si>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</si>
  <si>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</si>
  <si>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</si>
  <si>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</si>
  <si>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</si>
  <si>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</si>
  <si>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</si>
  <si>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</si>
  <si>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</si>
  <si>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</si>
  <si>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</si>
  <si>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</si>
  <si>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</si>
  <si>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</si>
  <si>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</si>
  <si>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</si>
  <si>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</si>
  <si>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</si>
  <si>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</si>
  <si>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</si>
  <si>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</si>
  <si>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</si>
  <si>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</si>
  <si>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</si>
  <si>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</si>
  <si>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</si>
  <si>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</si>
  <si>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</si>
  <si>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</si>
  <si>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</si>
  <si>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</si>
  <si>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</si>
  <si>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</si>
  <si>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</si>
  <si>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</si>
  <si>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</si>
  <si>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</si>
  <si>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</si>
  <si>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</si>
  <si>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</si>
  <si>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</si>
  <si>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</si>
  <si>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</si>
  <si>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</si>
  <si>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</si>
  <si>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</si>
  <si>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</si>
  <si>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</si>
  <si>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</si>
  <si>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</si>
  <si>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</si>
  <si>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</si>
  <si>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</si>
  <si>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</si>
  <si>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</si>
  <si>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</si>
  <si>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</si>
  <si>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</si>
  <si>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</si>
  <si>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</si>
  <si>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</si>
  <si>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</si>
  <si>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</si>
  <si>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</si>
  <si>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</si>
  <si>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</si>
  <si>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</si>
  <si>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</si>
  <si>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</si>
  <si>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</si>
  <si>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</si>
  <si>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</si>
  <si>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</si>
  <si>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</si>
  <si>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</si>
  <si>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</si>
  <si>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</si>
  <si>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</si>
  <si>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</si>
  <si>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</si>
  <si>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</si>
  <si>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</si>
  <si>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</si>
  <si>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</si>
  <si>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</si>
  <si>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</si>
  <si>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</si>
  <si>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</si>
  <si>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</si>
  <si>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</si>
  <si>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</si>
  <si>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</si>
  <si>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</si>
  <si>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</si>
  <si>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</si>
  <si>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</si>
  <si>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</si>
  <si>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</si>
  <si>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</si>
  <si>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</si>
  <si>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</si>
  <si>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</si>
  <si>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</si>
  <si>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</si>
  <si>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</si>
  <si>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</si>
  <si>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</si>
  <si>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</si>
  <si>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</si>
  <si>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</si>
  <si>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</si>
  <si>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</si>
  <si>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</si>
  <si>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</si>
  <si>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</si>
  <si>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</si>
  <si>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</si>
  <si>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</si>
  <si>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</si>
  <si>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</si>
  <si>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</si>
  <si>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</si>
  <si>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</si>
  <si>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</si>
  <si>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</si>
  <si>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</si>
  <si>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</si>
  <si>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</si>
  <si>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</si>
  <si>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</si>
  <si>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</si>
  <si>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</si>
  <si>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</si>
  <si>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</si>
  <si>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</si>
  <si>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</si>
  <si>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</si>
  <si>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</si>
  <si>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</si>
  <si>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</si>
  <si>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</si>
  <si>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Сумма 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</si>
  <si>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</si>
  <si>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</si>
  <si>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</si>
  <si>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</si>
  <si>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</si>
  <si>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</si>
  <si>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</si>
  <si>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</si>
  <si>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</si>
  <si>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</si>
  <si>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</si>
  <si>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</si>
  <si>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</si>
  <si>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</si>
  <si>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</si>
  <si>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</si>
  <si>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</si>
  <si>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</si>
  <si>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</si>
  <si>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</si>
  <si>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</si>
  <si>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</si>
  <si>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</si>
  <si>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</si>
  <si>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</si>
  <si>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</si>
  <si>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</si>
  <si>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</si>
  <si>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</si>
  <si>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</si>
  <si>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</si>
  <si>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</si>
  <si>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</si>
  <si>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</si>
  <si>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</si>
  <si>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</si>
  <si>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% исполнения</t>
  </si>
  <si>
    <t>% испол-нения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</si>
  <si>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</si>
  <si>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000 1 03 02261 01 0000 110 </t>
  </si>
  <si>
    <t>000 1 13 01995 10 0000 130</t>
  </si>
  <si>
    <t>000 116 07010 10 0000 140</t>
  </si>
  <si>
    <t>000 116 07010 00 0000 140</t>
  </si>
  <si>
    <t>Прочие доходы от оказания платных услуг (работ) получателями средств бюджетов сельских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</si>
  <si>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</si>
  <si>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</si>
  <si>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</si>
  <si>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</si>
  <si>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к постановлению главы Калининского сельсовета</t>
  </si>
  <si>
    <t>Приложение 2</t>
  </si>
  <si>
    <t>Приложение 3</t>
  </si>
  <si>
    <t>муниципального образования Калининский сельсовет</t>
  </si>
  <si>
    <t>Усть-Абаканского района  Республики Хакасия"</t>
  </si>
  <si>
    <t xml:space="preserve">"Об  утверждении  отчета об исполнении бюджета  </t>
  </si>
  <si>
    <t xml:space="preserve">муниципального образования  Калининский сельсовет Усть-Абаканского района </t>
  </si>
  <si>
    <t>Приложение 4</t>
  </si>
  <si>
    <t>Приложение 6</t>
  </si>
  <si>
    <t xml:space="preserve">"Об утверждении отчета об исполнении бюджета 
</t>
  </si>
  <si>
    <t xml:space="preserve">Усть-Абаканского района  Республики Хакасия </t>
  </si>
  <si>
    <t>Сведения о штатной численности и фактических расходах</t>
  </si>
  <si>
    <t xml:space="preserve">на оплату труда муниципальных служащих Администрации Калининского сельсовета </t>
  </si>
  <si>
    <t>Кол-во штатных единиц</t>
  </si>
  <si>
    <t>заработная плата</t>
  </si>
  <si>
    <t>начисления на заработную плату</t>
  </si>
  <si>
    <t>Итого:</t>
  </si>
  <si>
    <t>Глава (выборное лицо)</t>
  </si>
  <si>
    <t>Муниципальные служащие</t>
  </si>
  <si>
    <t>"Об  утверждении  отчета об исполнении бюджета      
муниципального образования Калининский сельсовет     
Усть-Абаканского района  Республики Хакасия      "
за 1 полугодие 2023 года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</si>
  <si>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    за 1 полугодие 2023 года</t>
  </si>
  <si>
    <t>Исполнение за 1 полугодие 2023 года</t>
  </si>
  <si>
    <t>Исполнение за           1 полугодие 2023 года</t>
  </si>
  <si>
    <t>по группам,  подгруппам и статьям кодов классификации доходов за 1 полугодие 2023 года</t>
  </si>
  <si>
    <t>за 1 полугодие 2023 года</t>
  </si>
  <si>
    <t xml:space="preserve">                                                               Республики Хакасия за 1 полугодие 2023 год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</si>
  <si>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1 полугодие 2023 года</t>
  </si>
  <si>
    <t>Усть-Абаканского района Республики Хакасия за 1 полугодие 2023 года</t>
  </si>
  <si>
    <t>за 1 полугодие 2023 года"</t>
  </si>
  <si>
    <t>ЗАДОЛЖЕННОСТЬ И ПЕРЕРАСЧЕТЫ ПО ОТМЕНЕННЫМ НАЛОГАМ, СБОРАМ И ИНЫМ ОБЯЗАТЕЛЬНЫМ ПЛАТЕЖАМ</t>
  </si>
  <si>
    <t>000 1 09 04053 10 1000 110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</si>
  <si>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</si>
  <si>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</si>
  <si>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</si>
  <si>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</si>
  <si>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54301 71200</t>
  </si>
  <si>
    <t>Мероприятия в сфере благоустройства на лучший социально-значимый проект по итогам республиканского конкурса</t>
  </si>
  <si>
    <t xml:space="preserve">за  1 полугодие 2023 года </t>
  </si>
  <si>
    <t>от 12.07.2023 г. № 419-п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</si>
</sst>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18" fillId="0" borderId="15" xfId="0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49" fontId="17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" fontId="16" fillId="0" borderId="17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17" fillId="34" borderId="23" xfId="0" applyFont="1" applyFill="1" applyBorder="1" applyAlignment="1">
      <alignment vertical="top" wrapText="1"/>
    </xf>
    <xf numFmtId="0" fontId="17" fillId="34" borderId="24" xfId="0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 wrapText="1"/>
    </xf>
    <xf numFmtId="4" fontId="15" fillId="34" borderId="26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wrapText="1"/>
    </xf>
    <xf numFmtId="0" fontId="18" fillId="35" borderId="15" xfId="0" applyFont="1" applyFill="1" applyBorder="1" applyAlignment="1">
      <alignment vertical="top" wrapText="1"/>
    </xf>
    <xf numFmtId="0" fontId="18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 wrapText="1"/>
    </xf>
    <xf numFmtId="49" fontId="16" fillId="34" borderId="24" xfId="0" applyNumberFormat="1" applyFont="1" applyFill="1" applyBorder="1" applyAlignment="1">
      <alignment horizontal="center" vertical="center" wrapText="1"/>
    </xf>
    <xf numFmtId="49" fontId="16" fillId="36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5" fillId="37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37" borderId="16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8" fillId="37" borderId="16" xfId="0" applyNumberFormat="1" applyFont="1" applyFill="1" applyBorder="1" applyAlignment="1">
      <alignment horizontal="center" vertical="center" wrapText="1"/>
    </xf>
    <xf numFmtId="49" fontId="18" fillId="35" borderId="16" xfId="0" applyNumberFormat="1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9" fillId="0" borderId="2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4" xfId="0" applyFont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35" borderId="15" xfId="0" applyFont="1" applyFill="1" applyBorder="1" applyAlignment="1">
      <alignment vertical="center" wrapText="1"/>
    </xf>
    <xf numFmtId="0" fontId="21" fillId="35" borderId="3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9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19" fillId="34" borderId="23" xfId="0" applyFont="1" applyFill="1" applyBorder="1" applyAlignment="1">
      <alignment vertical="center" wrapText="1"/>
    </xf>
    <xf numFmtId="0" fontId="19" fillId="34" borderId="2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16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5" xfId="0" applyNumberFormat="1" applyFont="1" applyBorder="1" applyAlignment="1">
      <alignment wrapText="1"/>
    </xf>
    <xf numFmtId="4" fontId="7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vertical="top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wrapText="1"/>
    </xf>
    <xf numFmtId="2" fontId="15" fillId="0" borderId="15" xfId="0" applyNumberFormat="1" applyFont="1" applyBorder="1" applyAlignment="1">
      <alignment wrapText="1"/>
    </xf>
    <xf numFmtId="0" fontId="17" fillId="33" borderId="16" xfId="0" applyFont="1" applyFill="1" applyBorder="1" applyAlignment="1">
      <alignment horizontal="left" vertical="top" wrapText="1"/>
    </xf>
    <xf numFmtId="4" fontId="15" fillId="33" borderId="16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0" fontId="73" fillId="0" borderId="38" xfId="0" applyFont="1" applyBorder="1" applyAlignment="1">
      <alignment/>
    </xf>
    <xf numFmtId="0" fontId="16" fillId="0" borderId="21" xfId="0" applyFont="1" applyBorder="1" applyAlignment="1">
      <alignment wrapText="1"/>
    </xf>
    <xf numFmtId="4" fontId="16" fillId="37" borderId="39" xfId="0" applyNumberFormat="1" applyFont="1" applyFill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top" wrapText="1"/>
    </xf>
    <xf numFmtId="0" fontId="74" fillId="0" borderId="27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vertical="top" wrapText="1"/>
    </xf>
    <xf numFmtId="0" fontId="73" fillId="0" borderId="15" xfId="0" applyFont="1" applyFill="1" applyBorder="1" applyAlignment="1">
      <alignment wrapText="1"/>
    </xf>
    <xf numFmtId="0" fontId="15" fillId="0" borderId="19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15" fillId="0" borderId="15" xfId="0" applyFont="1" applyBorder="1" applyAlignment="1">
      <alignment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73" fillId="0" borderId="21" xfId="0" applyFont="1" applyBorder="1" applyAlignment="1">
      <alignment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35" borderId="17" xfId="0" applyNumberFormat="1" applyFont="1" applyFill="1" applyBorder="1" applyAlignment="1">
      <alignment horizontal="center" vertical="center" wrapText="1"/>
    </xf>
    <xf numFmtId="4" fontId="23" fillId="35" borderId="17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center" vertical="center" wrapText="1"/>
    </xf>
    <xf numFmtId="4" fontId="23" fillId="34" borderId="2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 vertical="center" wrapText="1"/>
    </xf>
    <xf numFmtId="0" fontId="18" fillId="0" borderId="30" xfId="0" applyFont="1" applyBorder="1" applyAlignment="1">
      <alignment wrapText="1"/>
    </xf>
    <xf numFmtId="0" fontId="18" fillId="35" borderId="14" xfId="0" applyFont="1" applyFill="1" applyBorder="1" applyAlignment="1">
      <alignment vertical="top" wrapText="1"/>
    </xf>
    <xf numFmtId="0" fontId="7" fillId="0" borderId="4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wrapText="1"/>
    </xf>
    <xf numFmtId="0" fontId="16" fillId="0" borderId="28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15" fillId="35" borderId="15" xfId="0" applyFont="1" applyFill="1" applyBorder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7" fillId="35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left" vertical="top" wrapText="1"/>
    </xf>
    <xf numFmtId="0" fontId="75" fillId="0" borderId="15" xfId="0" applyFont="1" applyBorder="1" applyAlignment="1">
      <alignment vertical="top" wrapText="1"/>
    </xf>
    <xf numFmtId="4" fontId="15" fillId="0" borderId="20" xfId="0" applyNumberFormat="1" applyFont="1" applyBorder="1" applyAlignment="1">
      <alignment horizontal="center" wrapText="1"/>
    </xf>
    <xf numFmtId="0" fontId="15" fillId="35" borderId="15" xfId="0" applyFont="1" applyFill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0" fontId="18" fillId="35" borderId="30" xfId="0" applyFont="1" applyFill="1" applyBorder="1" applyAlignment="1">
      <alignment vertical="top" wrapText="1"/>
    </xf>
    <xf numFmtId="0" fontId="15" fillId="35" borderId="38" xfId="0" applyFont="1" applyFill="1" applyBorder="1" applyAlignment="1">
      <alignment horizontal="left" wrapText="1"/>
    </xf>
    <xf numFmtId="0" fontId="75" fillId="0" borderId="15" xfId="57" applyFont="1" applyBorder="1" applyAlignment="1">
      <alignment vertical="top" wrapText="1"/>
      <protection/>
    </xf>
    <xf numFmtId="0" fontId="18" fillId="0" borderId="15" xfId="57" applyFont="1" applyFill="1" applyBorder="1" applyAlignment="1">
      <alignment vertical="top" wrapText="1"/>
      <protection/>
    </xf>
    <xf numFmtId="0" fontId="18" fillId="0" borderId="15" xfId="57" applyFont="1" applyBorder="1" applyAlignment="1">
      <alignment vertical="top" wrapText="1"/>
      <protection/>
    </xf>
    <xf numFmtId="0" fontId="76" fillId="0" borderId="15" xfId="0" applyFont="1" applyBorder="1" applyAlignment="1">
      <alignment vertical="top" wrapText="1"/>
    </xf>
    <xf numFmtId="0" fontId="17" fillId="35" borderId="15" xfId="0" applyFont="1" applyFill="1" applyBorder="1" applyAlignment="1">
      <alignment wrapText="1"/>
    </xf>
    <xf numFmtId="0" fontId="17" fillId="35" borderId="30" xfId="0" applyFont="1" applyFill="1" applyBorder="1" applyAlignment="1">
      <alignment wrapText="1"/>
    </xf>
    <xf numFmtId="0" fontId="15" fillId="35" borderId="41" xfId="0" applyFont="1" applyFill="1" applyBorder="1" applyAlignment="1">
      <alignment wrapText="1"/>
    </xf>
    <xf numFmtId="0" fontId="73" fillId="0" borderId="27" xfId="0" applyFont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49" fontId="17" fillId="37" borderId="16" xfId="0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17" fillId="35" borderId="14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6" fillId="0" borderId="38" xfId="0" applyNumberFormat="1" applyFont="1" applyBorder="1" applyAlignment="1">
      <alignment wrapText="1"/>
    </xf>
    <xf numFmtId="0" fontId="18" fillId="37" borderId="15" xfId="0" applyFont="1" applyFill="1" applyBorder="1" applyAlignment="1">
      <alignment vertical="top" wrapText="1"/>
    </xf>
    <xf numFmtId="49" fontId="18" fillId="37" borderId="43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5" fillId="35" borderId="14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vertical="top" wrapText="1"/>
    </xf>
    <xf numFmtId="49" fontId="15" fillId="38" borderId="28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4" fontId="15" fillId="38" borderId="17" xfId="0" applyNumberFormat="1" applyFont="1" applyFill="1" applyBorder="1" applyAlignment="1">
      <alignment horizontal="center"/>
    </xf>
    <xf numFmtId="0" fontId="15" fillId="39" borderId="44" xfId="0" applyFont="1" applyFill="1" applyBorder="1" applyAlignment="1">
      <alignment horizontal="center" wrapText="1"/>
    </xf>
    <xf numFmtId="49" fontId="15" fillId="39" borderId="45" xfId="0" applyNumberFormat="1" applyFont="1" applyFill="1" applyBorder="1" applyAlignment="1">
      <alignment horizontal="center" wrapText="1"/>
    </xf>
    <xf numFmtId="0" fontId="15" fillId="39" borderId="45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wrapText="1"/>
    </xf>
    <xf numFmtId="49" fontId="16" fillId="38" borderId="25" xfId="0" applyNumberFormat="1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4" fontId="15" fillId="38" borderId="26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" fontId="15" fillId="38" borderId="26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vertical="center" wrapText="1"/>
    </xf>
    <xf numFmtId="0" fontId="19" fillId="35" borderId="34" xfId="0" applyFont="1" applyFill="1" applyBorder="1" applyAlignment="1">
      <alignment vertical="center" wrapText="1"/>
    </xf>
    <xf numFmtId="0" fontId="17" fillId="19" borderId="15" xfId="0" applyFont="1" applyFill="1" applyBorder="1" applyAlignment="1">
      <alignment vertical="top" wrapText="1"/>
    </xf>
    <xf numFmtId="49" fontId="15" fillId="19" borderId="28" xfId="0" applyNumberFormat="1" applyFont="1" applyFill="1" applyBorder="1" applyAlignment="1">
      <alignment horizontal="center" vertical="center" wrapText="1"/>
    </xf>
    <xf numFmtId="49" fontId="17" fillId="19" borderId="16" xfId="0" applyNumberFormat="1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 wrapText="1"/>
    </xf>
    <xf numFmtId="4" fontId="15" fillId="19" borderId="17" xfId="0" applyNumberFormat="1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vertical="top" wrapText="1"/>
    </xf>
    <xf numFmtId="0" fontId="17" fillId="19" borderId="27" xfId="0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/>
    </xf>
    <xf numFmtId="4" fontId="15" fillId="19" borderId="17" xfId="0" applyNumberFormat="1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center" vertical="center" wrapText="1"/>
    </xf>
    <xf numFmtId="0" fontId="73" fillId="19" borderId="15" xfId="0" applyFont="1" applyFill="1" applyBorder="1" applyAlignment="1">
      <alignment wrapText="1"/>
    </xf>
    <xf numFmtId="0" fontId="18" fillId="19" borderId="28" xfId="0" applyFont="1" applyFill="1" applyBorder="1" applyAlignment="1">
      <alignment horizontal="center" vertical="center" wrapText="1"/>
    </xf>
    <xf numFmtId="49" fontId="18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9" fontId="16" fillId="19" borderId="16" xfId="0" applyNumberFormat="1" applyFont="1" applyFill="1" applyBorder="1" applyAlignment="1">
      <alignment horizontal="center" vertical="center" wrapText="1"/>
    </xf>
    <xf numFmtId="4" fontId="16" fillId="19" borderId="20" xfId="0" applyNumberFormat="1" applyFont="1" applyFill="1" applyBorder="1" applyAlignment="1">
      <alignment horizontal="center" vertical="center" wrapText="1"/>
    </xf>
    <xf numFmtId="0" fontId="16" fillId="19" borderId="15" xfId="0" applyFont="1" applyFill="1" applyBorder="1" applyAlignment="1">
      <alignment vertical="top" wrapText="1"/>
    </xf>
    <xf numFmtId="49" fontId="17" fillId="34" borderId="24" xfId="0" applyNumberFormat="1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wrapText="1"/>
    </xf>
    <xf numFmtId="0" fontId="17" fillId="40" borderId="28" xfId="0" applyFont="1" applyFill="1" applyBorder="1" applyAlignment="1">
      <alignment horizontal="center" vertical="center" wrapText="1"/>
    </xf>
    <xf numFmtId="49" fontId="15" fillId="40" borderId="19" xfId="0" applyNumberFormat="1" applyFont="1" applyFill="1" applyBorder="1" applyAlignment="1">
      <alignment horizontal="center" vertical="center" wrapText="1"/>
    </xf>
    <xf numFmtId="4" fontId="15" fillId="40" borderId="20" xfId="0" applyNumberFormat="1" applyFont="1" applyFill="1" applyBorder="1" applyAlignment="1">
      <alignment horizontal="center" vertical="center" wrapText="1"/>
    </xf>
    <xf numFmtId="0" fontId="17" fillId="40" borderId="15" xfId="0" applyFont="1" applyFill="1" applyBorder="1" applyAlignment="1">
      <alignment vertical="top" wrapText="1"/>
    </xf>
    <xf numFmtId="0" fontId="17" fillId="40" borderId="16" xfId="0" applyFont="1" applyFill="1" applyBorder="1" applyAlignment="1">
      <alignment horizontal="center" vertical="center" wrapText="1"/>
    </xf>
    <xf numFmtId="49" fontId="15" fillId="40" borderId="16" xfId="0" applyNumberFormat="1" applyFont="1" applyFill="1" applyBorder="1" applyAlignment="1">
      <alignment horizontal="center" vertical="center" wrapText="1"/>
    </xf>
    <xf numFmtId="49" fontId="15" fillId="40" borderId="28" xfId="0" applyNumberFormat="1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 vertical="center" wrapText="1"/>
    </xf>
    <xf numFmtId="0" fontId="75" fillId="40" borderId="15" xfId="57" applyFont="1" applyFill="1" applyBorder="1" applyAlignment="1">
      <alignment vertical="top" wrapText="1"/>
      <protection/>
    </xf>
    <xf numFmtId="0" fontId="18" fillId="40" borderId="16" xfId="0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center" vertical="center" wrapText="1"/>
    </xf>
    <xf numFmtId="4" fontId="16" fillId="40" borderId="17" xfId="0" applyNumberFormat="1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1" fontId="18" fillId="41" borderId="28" xfId="0" applyNumberFormat="1" applyFont="1" applyFill="1" applyBorder="1" applyAlignment="1">
      <alignment horizontal="center" vertical="center" wrapText="1"/>
    </xf>
    <xf numFmtId="2" fontId="18" fillId="41" borderId="16" xfId="0" applyNumberFormat="1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/>
    </xf>
    <xf numFmtId="49" fontId="15" fillId="42" borderId="16" xfId="0" applyNumberFormat="1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5" borderId="15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horizontal="center" wrapText="1"/>
    </xf>
    <xf numFmtId="0" fontId="15" fillId="0" borderId="38" xfId="0" applyFont="1" applyFill="1" applyBorder="1" applyAlignment="1">
      <alignment wrapText="1"/>
    </xf>
    <xf numFmtId="0" fontId="29" fillId="0" borderId="15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73" fillId="0" borderId="30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4" fontId="14" fillId="0" borderId="17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0" fontId="74" fillId="0" borderId="15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wrapText="1"/>
    </xf>
    <xf numFmtId="4" fontId="16" fillId="0" borderId="1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5" borderId="17" xfId="0" applyNumberFormat="1" applyFont="1" applyFill="1" applyBorder="1" applyAlignment="1">
      <alignment horizontal="center" vertical="center"/>
    </xf>
    <xf numFmtId="4" fontId="16" fillId="35" borderId="17" xfId="0" applyNumberFormat="1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vertical="center" wrapText="1"/>
    </xf>
    <xf numFmtId="2" fontId="15" fillId="35" borderId="15" xfId="0" applyNumberFormat="1" applyFont="1" applyFill="1" applyBorder="1" applyAlignment="1">
      <alignment wrapText="1"/>
    </xf>
    <xf numFmtId="0" fontId="18" fillId="35" borderId="30" xfId="0" applyFont="1" applyFill="1" applyBorder="1" applyAlignment="1">
      <alignment wrapText="1"/>
    </xf>
    <xf numFmtId="0" fontId="16" fillId="35" borderId="41" xfId="0" applyFont="1" applyFill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7" fillId="42" borderId="15" xfId="0" applyFont="1" applyFill="1" applyBorder="1" applyAlignment="1">
      <alignment vertical="top" wrapText="1"/>
    </xf>
    <xf numFmtId="0" fontId="18" fillId="42" borderId="15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4" fontId="15" fillId="0" borderId="3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8" fillId="42" borderId="21" xfId="0" applyFont="1" applyFill="1" applyBorder="1" applyAlignment="1">
      <alignment horizontal="left" vertical="center" wrapText="1"/>
    </xf>
    <xf numFmtId="2" fontId="15" fillId="42" borderId="15" xfId="0" applyNumberFormat="1" applyFont="1" applyFill="1" applyBorder="1" applyAlignment="1">
      <alignment wrapText="1"/>
    </xf>
    <xf numFmtId="0" fontId="15" fillId="42" borderId="41" xfId="0" applyFont="1" applyFill="1" applyBorder="1" applyAlignment="1">
      <alignment wrapText="1"/>
    </xf>
    <xf numFmtId="0" fontId="18" fillId="42" borderId="30" xfId="0" applyFont="1" applyFill="1" applyBorder="1" applyAlignment="1">
      <alignment wrapText="1"/>
    </xf>
    <xf numFmtId="0" fontId="18" fillId="42" borderId="30" xfId="0" applyFont="1" applyFill="1" applyBorder="1" applyAlignment="1">
      <alignment vertical="top" wrapText="1"/>
    </xf>
    <xf numFmtId="4" fontId="16" fillId="35" borderId="20" xfId="0" applyNumberFormat="1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6" fillId="0" borderId="16" xfId="0" applyFont="1" applyBorder="1" applyAlignment="1">
      <alignment/>
    </xf>
    <xf numFmtId="4" fontId="15" fillId="35" borderId="20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 wrapText="1"/>
    </xf>
    <xf numFmtId="0" fontId="74" fillId="35" borderId="49" xfId="0" applyFont="1" applyFill="1" applyBorder="1" applyAlignment="1">
      <alignment vertical="center" wrapText="1"/>
    </xf>
    <xf numFmtId="0" fontId="73" fillId="42" borderId="46" xfId="0" applyFont="1" applyFill="1" applyBorder="1" applyAlignment="1">
      <alignment horizontal="center" vertical="center" wrapText="1"/>
    </xf>
    <xf numFmtId="2" fontId="16" fillId="42" borderId="16" xfId="0" applyNumberFormat="1" applyFont="1" applyFill="1" applyBorder="1" applyAlignment="1">
      <alignment horizontal="center" vertical="center"/>
    </xf>
    <xf numFmtId="49" fontId="16" fillId="42" borderId="16" xfId="0" applyNumberFormat="1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 wrapText="1"/>
    </xf>
    <xf numFmtId="49" fontId="15" fillId="42" borderId="18" xfId="0" applyNumberFormat="1" applyFont="1" applyFill="1" applyBorder="1" applyAlignment="1">
      <alignment horizontal="center" vertical="center"/>
    </xf>
    <xf numFmtId="49" fontId="16" fillId="42" borderId="28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4" fontId="74" fillId="0" borderId="1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74" fillId="35" borderId="16" xfId="0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6" xfId="56" applyFont="1" applyBorder="1" applyAlignment="1">
      <alignment wrapText="1"/>
      <protection/>
    </xf>
    <xf numFmtId="0" fontId="16" fillId="0" borderId="16" xfId="62" applyFont="1" applyBorder="1" applyAlignment="1">
      <alignment wrapText="1"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73" fillId="0" borderId="16" xfId="0" applyFont="1" applyBorder="1" applyAlignment="1">
      <alignment wrapText="1"/>
    </xf>
    <xf numFmtId="49" fontId="16" fillId="35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73" fillId="35" borderId="15" xfId="0" applyFont="1" applyFill="1" applyBorder="1" applyAlignment="1">
      <alignment wrapText="1"/>
    </xf>
    <xf numFmtId="49" fontId="15" fillId="35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6" fillId="35" borderId="16" xfId="0" applyFont="1" applyFill="1" applyBorder="1" applyAlignment="1">
      <alignment horizontal="center" wrapText="1"/>
    </xf>
    <xf numFmtId="0" fontId="21" fillId="35" borderId="16" xfId="0" applyFont="1" applyFill="1" applyBorder="1" applyAlignment="1">
      <alignment vertical="center" wrapText="1"/>
    </xf>
    <xf numFmtId="0" fontId="15" fillId="35" borderId="28" xfId="0" applyFont="1" applyFill="1" applyBorder="1" applyAlignment="1">
      <alignment wrapText="1"/>
    </xf>
    <xf numFmtId="49" fontId="15" fillId="35" borderId="18" xfId="0" applyNumberFormat="1" applyFont="1" applyFill="1" applyBorder="1" applyAlignment="1">
      <alignment horizontal="center" vertical="center" wrapText="1"/>
    </xf>
    <xf numFmtId="49" fontId="33" fillId="35" borderId="16" xfId="0" applyNumberFormat="1" applyFont="1" applyFill="1" applyBorder="1" applyAlignment="1">
      <alignment horizontal="center" vertical="center" wrapText="1"/>
    </xf>
    <xf numFmtId="4" fontId="22" fillId="35" borderId="20" xfId="0" applyNumberFormat="1" applyFont="1" applyFill="1" applyBorder="1" applyAlignment="1">
      <alignment horizontal="center" vertical="center" wrapText="1"/>
    </xf>
    <xf numFmtId="4" fontId="16" fillId="35" borderId="39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justify" vertical="center" wrapText="1"/>
    </xf>
    <xf numFmtId="0" fontId="17" fillId="35" borderId="28" xfId="0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vertical="center" wrapText="1"/>
    </xf>
    <xf numFmtId="4" fontId="16" fillId="35" borderId="2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vertical="center" wrapText="1"/>
    </xf>
    <xf numFmtId="0" fontId="78" fillId="35" borderId="15" xfId="0" applyFont="1" applyFill="1" applyBorder="1" applyAlignment="1">
      <alignment vertical="top" wrapText="1"/>
    </xf>
    <xf numFmtId="0" fontId="4" fillId="42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34" fillId="35" borderId="0" xfId="0" applyFont="1" applyFill="1" applyBorder="1" applyAlignment="1">
      <alignment vertical="top" wrapText="1"/>
    </xf>
    <xf numFmtId="49" fontId="16" fillId="0" borderId="28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28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35" borderId="28" xfId="0" applyFont="1" applyFill="1" applyBorder="1" applyAlignment="1">
      <alignment wrapText="1"/>
    </xf>
    <xf numFmtId="0" fontId="21" fillId="35" borderId="28" xfId="0" applyFont="1" applyFill="1" applyBorder="1" applyAlignment="1">
      <alignment wrapText="1"/>
    </xf>
    <xf numFmtId="0" fontId="21" fillId="35" borderId="28" xfId="0" applyNumberFormat="1" applyFont="1" applyFill="1" applyBorder="1" applyAlignment="1">
      <alignment vertical="center" wrapText="1"/>
    </xf>
    <xf numFmtId="4" fontId="23" fillId="38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5" fillId="38" borderId="12" xfId="0" applyNumberFormat="1" applyFont="1" applyFill="1" applyBorder="1" applyAlignment="1">
      <alignment horizontal="center" vertical="center" wrapText="1"/>
    </xf>
    <xf numFmtId="2" fontId="14" fillId="43" borderId="44" xfId="0" applyNumberFormat="1" applyFont="1" applyFill="1" applyBorder="1" applyAlignment="1">
      <alignment horizontal="center" vertical="center" wrapText="1"/>
    </xf>
    <xf numFmtId="2" fontId="14" fillId="43" borderId="50" xfId="0" applyNumberFormat="1" applyFont="1" applyFill="1" applyBorder="1" applyAlignment="1">
      <alignment horizontal="center" vertical="center" wrapText="1"/>
    </xf>
    <xf numFmtId="2" fontId="14" fillId="43" borderId="45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4" fillId="33" borderId="51" xfId="0" applyNumberFormat="1" applyFont="1" applyFill="1" applyBorder="1" applyAlignment="1">
      <alignment horizontal="center" vertical="center" wrapText="1"/>
    </xf>
    <xf numFmtId="2" fontId="14" fillId="43" borderId="23" xfId="0" applyNumberFormat="1" applyFont="1" applyFill="1" applyBorder="1" applyAlignment="1">
      <alignment horizontal="center" vertical="center" wrapText="1"/>
    </xf>
    <xf numFmtId="2" fontId="14" fillId="43" borderId="25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35" borderId="28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wrapText="1"/>
    </xf>
    <xf numFmtId="4" fontId="15" fillId="38" borderId="12" xfId="0" applyNumberFormat="1" applyFont="1" applyFill="1" applyBorder="1" applyAlignment="1">
      <alignment horizont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2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35" borderId="18" xfId="0" applyFont="1" applyFill="1" applyBorder="1" applyAlignment="1">
      <alignment vertical="top" wrapText="1"/>
    </xf>
    <xf numFmtId="4" fontId="16" fillId="0" borderId="18" xfId="0" applyNumberFormat="1" applyFont="1" applyBorder="1" applyAlignment="1">
      <alignment horizontal="center"/>
    </xf>
    <xf numFmtId="0" fontId="15" fillId="38" borderId="23" xfId="0" applyFont="1" applyFill="1" applyBorder="1" applyAlignment="1">
      <alignment/>
    </xf>
    <xf numFmtId="49" fontId="15" fillId="38" borderId="25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7" fillId="0" borderId="16" xfId="0" applyFont="1" applyBorder="1" applyAlignment="1">
      <alignment vertical="top" wrapText="1"/>
    </xf>
    <xf numFmtId="0" fontId="17" fillId="35" borderId="16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73" fillId="35" borderId="43" xfId="0" applyFont="1" applyFill="1" applyBorder="1" applyAlignment="1">
      <alignment horizontal="justify" vertical="center" wrapText="1"/>
    </xf>
    <xf numFmtId="0" fontId="18" fillId="0" borderId="16" xfId="0" applyFont="1" applyBorder="1" applyAlignment="1">
      <alignment vertical="top" wrapText="1"/>
    </xf>
    <xf numFmtId="0" fontId="78" fillId="35" borderId="16" xfId="0" applyFont="1" applyFill="1" applyBorder="1" applyAlignment="1">
      <alignment vertical="top" wrapText="1"/>
    </xf>
    <xf numFmtId="0" fontId="15" fillId="35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2" fillId="35" borderId="16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wrapText="1"/>
    </xf>
    <xf numFmtId="0" fontId="34" fillId="0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wrapText="1"/>
    </xf>
    <xf numFmtId="0" fontId="74" fillId="0" borderId="16" xfId="0" applyFont="1" applyFill="1" applyBorder="1" applyAlignment="1">
      <alignment wrapText="1"/>
    </xf>
    <xf numFmtId="0" fontId="15" fillId="35" borderId="43" xfId="0" applyFont="1" applyFill="1" applyBorder="1" applyAlignment="1">
      <alignment wrapText="1"/>
    </xf>
    <xf numFmtId="0" fontId="16" fillId="0" borderId="43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12" fillId="35" borderId="15" xfId="0" applyFont="1" applyFill="1" applyBorder="1" applyAlignment="1">
      <alignment vertical="top" wrapText="1"/>
    </xf>
    <xf numFmtId="4" fontId="16" fillId="0" borderId="3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center" wrapText="1"/>
    </xf>
    <xf numFmtId="0" fontId="15" fillId="44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26.375" style="17" customWidth="1"/>
    <col min="4" max="4" width="28.50390625" style="17" customWidth="1"/>
    <col min="5" max="5" width="16.25390625" style="17" customWidth="1"/>
    <col min="6" max="6" width="5.50390625" style="0" customWidth="1"/>
    <col min="7" max="7" width="15.75390625" style="0" customWidth="1"/>
    <col min="8" max="8" width="6.50390625" style="0" customWidth="1"/>
  </cols>
  <sheetData>
    <row r="1" spans="3:5" ht="15">
      <c r="C1" s="13" t="s">
        <v>514</v>
      </c>
      <c r="D1" s="224"/>
      <c r="E1" s="224"/>
    </row>
    <row r="2" spans="3:5" ht="17.25" customHeight="1">
      <c r="C2" s="13" t="s">
        <v>736</v>
      </c>
      <c r="D2" s="224"/>
      <c r="E2" s="224"/>
    </row>
    <row r="3" spans="3:7" ht="68.25" customHeight="1">
      <c r="C3" s="544" t="s">
        <v>755</v>
      </c>
      <c r="D3" s="544"/>
      <c r="E3" s="544"/>
      <c r="F3" s="544"/>
      <c r="G3" s="544"/>
    </row>
    <row r="4" spans="3:6" ht="15">
      <c r="C4" s="545" t="s">
        <v>774</v>
      </c>
      <c r="D4" s="545"/>
      <c r="E4" s="545"/>
      <c r="F4" s="545"/>
    </row>
    <row r="5" ht="15">
      <c r="C5" s="13"/>
    </row>
    <row r="6" spans="1:5" ht="18" customHeight="1">
      <c r="A6" s="11"/>
      <c r="B6" s="370"/>
      <c r="C6" s="370"/>
      <c r="D6" s="370"/>
      <c r="E6" s="370"/>
    </row>
    <row r="7" spans="1:5" ht="18.75" customHeight="1">
      <c r="A7" s="543"/>
      <c r="B7" s="543"/>
      <c r="C7" s="543"/>
      <c r="D7" s="370"/>
      <c r="E7" s="370"/>
    </row>
    <row r="8" spans="1:5" ht="15" customHeight="1">
      <c r="A8" s="542" t="s">
        <v>756</v>
      </c>
      <c r="B8" s="542"/>
      <c r="C8" s="542"/>
      <c r="D8"/>
      <c r="E8"/>
    </row>
    <row r="9" spans="1:5" ht="41.25" customHeight="1">
      <c r="A9" s="542"/>
      <c r="B9" s="542"/>
      <c r="C9" s="542"/>
      <c r="D9"/>
      <c r="E9"/>
    </row>
    <row r="10" spans="1:5" ht="23.25" customHeight="1">
      <c r="A10" s="217"/>
      <c r="B10" s="217"/>
      <c r="C10" s="217"/>
      <c r="D10"/>
      <c r="E10"/>
    </row>
    <row r="11" spans="2:5" ht="18" thickBot="1">
      <c r="B11" s="2"/>
      <c r="C11" s="18"/>
      <c r="D11" s="18"/>
      <c r="E11" s="18"/>
    </row>
    <row r="12" spans="1:7" ht="57" customHeight="1" thickBot="1">
      <c r="A12" s="12" t="s">
        <v>74</v>
      </c>
      <c r="B12" s="24" t="s">
        <v>48</v>
      </c>
      <c r="C12" s="21" t="s">
        <v>656</v>
      </c>
      <c r="D12" s="511" t="s">
        <v>757</v>
      </c>
      <c r="E12" s="513" t="s">
        <v>724</v>
      </c>
      <c r="F12" s="486"/>
      <c r="G12" s="485"/>
    </row>
    <row r="13" spans="1:7" ht="41.25" customHeight="1">
      <c r="A13" s="104" t="s">
        <v>515</v>
      </c>
      <c r="B13" s="105" t="s">
        <v>327</v>
      </c>
      <c r="C13" s="163">
        <f>C17-C14</f>
        <v>3978489.180000007</v>
      </c>
      <c r="D13" s="163">
        <f>D17-D14</f>
        <v>2586487.279999979</v>
      </c>
      <c r="E13" s="512">
        <f aca="true" t="shared" si="0" ref="E13:E20">D13*100/C13</f>
        <v>65.0117962618155</v>
      </c>
      <c r="F13" s="481"/>
      <c r="G13" s="483"/>
    </row>
    <row r="14" spans="1:7" ht="36" customHeight="1">
      <c r="A14" s="25" t="s">
        <v>516</v>
      </c>
      <c r="B14" s="106" t="s">
        <v>218</v>
      </c>
      <c r="C14" s="162">
        <f>C15</f>
        <v>221721037.98</v>
      </c>
      <c r="D14" s="162">
        <f>D15</f>
        <v>50550676.77000001</v>
      </c>
      <c r="E14" s="508">
        <f t="shared" si="0"/>
        <v>22.799224300293893</v>
      </c>
      <c r="F14" s="481"/>
      <c r="G14" s="482"/>
    </row>
    <row r="15" spans="1:7" ht="36" customHeight="1">
      <c r="A15" s="25" t="s">
        <v>517</v>
      </c>
      <c r="B15" s="106" t="s">
        <v>219</v>
      </c>
      <c r="C15" s="162">
        <f>C16</f>
        <v>221721037.98</v>
      </c>
      <c r="D15" s="162">
        <f>D16</f>
        <v>50550676.77000001</v>
      </c>
      <c r="E15" s="508">
        <f t="shared" si="0"/>
        <v>22.799224300293893</v>
      </c>
      <c r="F15" s="481"/>
      <c r="G15" s="482"/>
    </row>
    <row r="16" spans="1:7" ht="40.5" customHeight="1">
      <c r="A16" s="25" t="s">
        <v>518</v>
      </c>
      <c r="B16" s="106" t="s">
        <v>573</v>
      </c>
      <c r="C16" s="369">
        <f>'Доходы 2023'!C123</f>
        <v>221721037.98</v>
      </c>
      <c r="D16" s="369">
        <f>'Доходы 2023'!D123</f>
        <v>50550676.77000001</v>
      </c>
      <c r="E16" s="508">
        <f t="shared" si="0"/>
        <v>22.799224300293893</v>
      </c>
      <c r="F16" s="481"/>
      <c r="G16" s="484"/>
    </row>
    <row r="17" spans="1:7" ht="39" customHeight="1">
      <c r="A17" s="25" t="s">
        <v>519</v>
      </c>
      <c r="B17" s="106" t="s">
        <v>220</v>
      </c>
      <c r="C17" s="162">
        <f>C18</f>
        <v>225699527.16</v>
      </c>
      <c r="D17" s="162">
        <f>D18</f>
        <v>53137164.04999999</v>
      </c>
      <c r="E17" s="508">
        <f t="shared" si="0"/>
        <v>23.543320944722527</v>
      </c>
      <c r="F17" s="481"/>
      <c r="G17" s="482"/>
    </row>
    <row r="18" spans="1:7" ht="36.75" customHeight="1">
      <c r="A18" s="25" t="s">
        <v>520</v>
      </c>
      <c r="B18" s="106" t="s">
        <v>221</v>
      </c>
      <c r="C18" s="162">
        <f>C19</f>
        <v>225699527.16</v>
      </c>
      <c r="D18" s="162">
        <f>D19</f>
        <v>53137164.04999999</v>
      </c>
      <c r="E18" s="508">
        <f t="shared" si="0"/>
        <v>23.543320944722527</v>
      </c>
      <c r="F18" s="481"/>
      <c r="G18" s="482"/>
    </row>
    <row r="19" spans="1:7" ht="49.5" customHeight="1" thickBot="1">
      <c r="A19" s="25" t="s">
        <v>521</v>
      </c>
      <c r="B19" s="216" t="s">
        <v>574</v>
      </c>
      <c r="C19" s="162">
        <f>'Ведом. 2023'!G413</f>
        <v>225699527.16</v>
      </c>
      <c r="D19" s="162">
        <f>'Ведом. 2023'!H413</f>
        <v>53137164.04999999</v>
      </c>
      <c r="E19" s="509">
        <f t="shared" si="0"/>
        <v>23.543320944722527</v>
      </c>
      <c r="F19" s="481"/>
      <c r="G19" s="482"/>
    </row>
    <row r="20" spans="1:7" ht="22.5" customHeight="1" thickBot="1">
      <c r="A20" s="124"/>
      <c r="B20" s="125" t="s">
        <v>112</v>
      </c>
      <c r="C20" s="126">
        <f>C13</f>
        <v>3978489.180000007</v>
      </c>
      <c r="D20" s="126">
        <f>D13</f>
        <v>2586487.279999979</v>
      </c>
      <c r="E20" s="510">
        <f t="shared" si="0"/>
        <v>65.0117962618155</v>
      </c>
      <c r="F20" s="481"/>
      <c r="G20" s="483"/>
    </row>
    <row r="26" ht="12.75">
      <c r="A26" s="447"/>
    </row>
  </sheetData>
  <sheetProtection/>
  <mergeCells count="4">
    <mergeCell ref="A8:C9"/>
    <mergeCell ref="A7:C7"/>
    <mergeCell ref="C3:G3"/>
    <mergeCell ref="C4:F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view="pageBreakPreview" zoomScale="70" zoomScaleNormal="70" zoomScaleSheetLayoutView="70" zoomScalePageLayoutView="0" workbookViewId="0" topLeftCell="A82">
      <selection activeCell="B4" sqref="B4:E4"/>
    </sheetView>
  </sheetViews>
  <sheetFormatPr defaultColWidth="9.00390625" defaultRowHeight="12.75"/>
  <cols>
    <col min="1" max="1" width="37.875" style="11" customWidth="1"/>
    <col min="2" max="2" width="84.625" style="11" customWidth="1"/>
    <col min="3" max="3" width="20.375" style="154" customWidth="1"/>
    <col min="4" max="4" width="19.50390625" style="154" customWidth="1"/>
    <col min="5" max="5" width="17.25390625" style="154" customWidth="1"/>
    <col min="6" max="6" width="0.37109375" style="0" customWidth="1"/>
    <col min="7" max="7" width="0.5" style="0" customWidth="1"/>
    <col min="8" max="8" width="8.875" style="0" hidden="1" customWidth="1"/>
  </cols>
  <sheetData>
    <row r="1" spans="2:6" ht="15" customHeight="1">
      <c r="B1" s="547" t="s">
        <v>737</v>
      </c>
      <c r="C1" s="547"/>
      <c r="D1" s="547"/>
      <c r="E1" s="547"/>
      <c r="F1" s="514"/>
    </row>
    <row r="2" spans="2:6" ht="17.25" customHeight="1">
      <c r="B2" s="547" t="s">
        <v>736</v>
      </c>
      <c r="C2" s="547"/>
      <c r="D2" s="547"/>
      <c r="E2" s="547"/>
      <c r="F2" s="514"/>
    </row>
    <row r="3" spans="2:6" ht="63" customHeight="1">
      <c r="B3" s="548" t="s">
        <v>755</v>
      </c>
      <c r="C3" s="548"/>
      <c r="D3" s="548"/>
      <c r="E3" s="548"/>
      <c r="F3" s="548"/>
    </row>
    <row r="4" spans="2:6" ht="18" customHeight="1">
      <c r="B4" s="547" t="s">
        <v>774</v>
      </c>
      <c r="C4" s="547"/>
      <c r="D4" s="547"/>
      <c r="E4" s="547"/>
      <c r="F4" s="514"/>
    </row>
    <row r="5" spans="1:5" ht="21.75" customHeight="1">
      <c r="A5"/>
      <c r="B5" s="160"/>
      <c r="C5" s="8"/>
      <c r="D5" s="8"/>
      <c r="E5" s="8"/>
    </row>
    <row r="6" spans="1:5" ht="20.25">
      <c r="A6" s="549" t="s">
        <v>40</v>
      </c>
      <c r="B6" s="549"/>
      <c r="C6" s="549"/>
      <c r="D6" s="549"/>
      <c r="E6" s="549"/>
    </row>
    <row r="7" spans="1:5" ht="20.25">
      <c r="A7" s="549" t="s">
        <v>513</v>
      </c>
      <c r="B7" s="549"/>
      <c r="C7" s="549"/>
      <c r="D7" s="549"/>
      <c r="E7" s="549"/>
    </row>
    <row r="8" spans="1:5" ht="20.25" customHeight="1">
      <c r="A8" s="546" t="s">
        <v>759</v>
      </c>
      <c r="B8" s="546"/>
      <c r="C8" s="546"/>
      <c r="D8" s="546"/>
      <c r="E8" s="546"/>
    </row>
    <row r="9" spans="1:5" ht="19.5" thickBot="1">
      <c r="A9" s="10"/>
      <c r="B9" s="10"/>
      <c r="E9" s="151" t="s">
        <v>575</v>
      </c>
    </row>
    <row r="10" spans="1:5" s="128" customFormat="1" ht="52.5" thickBot="1">
      <c r="A10" s="12" t="s">
        <v>109</v>
      </c>
      <c r="B10" s="487" t="s">
        <v>110</v>
      </c>
      <c r="C10" s="21" t="s">
        <v>657</v>
      </c>
      <c r="D10" s="21" t="s">
        <v>758</v>
      </c>
      <c r="E10" s="21" t="s">
        <v>725</v>
      </c>
    </row>
    <row r="11" spans="1:5" s="128" customFormat="1" ht="20.25" customHeight="1">
      <c r="A11" s="129" t="s">
        <v>111</v>
      </c>
      <c r="B11" s="130" t="s">
        <v>139</v>
      </c>
      <c r="C11" s="203">
        <f>C12+C30+C46+C20+C54+C56+C60</f>
        <v>20927200.16</v>
      </c>
      <c r="D11" s="203">
        <f>D12+D30+D46+D20</f>
        <v>6035308.62</v>
      </c>
      <c r="E11" s="207">
        <f aca="true" t="shared" si="0" ref="E11:E27">D11*100/C11</f>
        <v>28.839541715359594</v>
      </c>
    </row>
    <row r="12" spans="1:11" s="128" customFormat="1" ht="20.25">
      <c r="A12" s="131" t="s">
        <v>90</v>
      </c>
      <c r="B12" s="132" t="s">
        <v>41</v>
      </c>
      <c r="C12" s="204">
        <f>C13+C16</f>
        <v>4160000</v>
      </c>
      <c r="D12" s="204">
        <f>D13+D16</f>
        <v>1738797.64</v>
      </c>
      <c r="E12" s="207">
        <f t="shared" si="0"/>
        <v>41.79802019230769</v>
      </c>
      <c r="K12" s="2"/>
    </row>
    <row r="13" spans="1:11" s="128" customFormat="1" ht="20.25" customHeight="1" hidden="1">
      <c r="A13" s="131" t="s">
        <v>78</v>
      </c>
      <c r="B13" s="132" t="s">
        <v>130</v>
      </c>
      <c r="C13" s="204">
        <f>C14</f>
        <v>0</v>
      </c>
      <c r="D13" s="204">
        <f>D14</f>
        <v>0</v>
      </c>
      <c r="E13" s="207" t="e">
        <f t="shared" si="0"/>
        <v>#DIV/0!</v>
      </c>
      <c r="K13" s="2" t="s">
        <v>358</v>
      </c>
    </row>
    <row r="14" spans="1:5" s="128" customFormat="1" ht="55.5" customHeight="1" hidden="1">
      <c r="A14" s="133" t="s">
        <v>79</v>
      </c>
      <c r="B14" s="134" t="s">
        <v>46</v>
      </c>
      <c r="C14" s="205">
        <f>C15</f>
        <v>0</v>
      </c>
      <c r="D14" s="205">
        <f>D15</f>
        <v>0</v>
      </c>
      <c r="E14" s="207" t="e">
        <f t="shared" si="0"/>
        <v>#DIV/0!</v>
      </c>
    </row>
    <row r="15" spans="1:5" s="128" customFormat="1" ht="18.75" customHeight="1" hidden="1">
      <c r="A15" s="133" t="s">
        <v>91</v>
      </c>
      <c r="B15" s="134" t="s">
        <v>80</v>
      </c>
      <c r="C15" s="206">
        <v>0</v>
      </c>
      <c r="D15" s="206">
        <v>0</v>
      </c>
      <c r="E15" s="207" t="e">
        <f t="shared" si="0"/>
        <v>#DIV/0!</v>
      </c>
    </row>
    <row r="16" spans="1:5" s="128" customFormat="1" ht="20.25">
      <c r="A16" s="131" t="s">
        <v>92</v>
      </c>
      <c r="B16" s="132" t="s">
        <v>131</v>
      </c>
      <c r="C16" s="207">
        <f>C17+C18+C19</f>
        <v>4160000</v>
      </c>
      <c r="D16" s="207">
        <f>D17+D18+D19</f>
        <v>1738797.64</v>
      </c>
      <c r="E16" s="207">
        <f t="shared" si="0"/>
        <v>41.79802019230769</v>
      </c>
    </row>
    <row r="17" spans="1:5" s="128" customFormat="1" ht="150" customHeight="1">
      <c r="A17" s="133" t="s">
        <v>81</v>
      </c>
      <c r="B17" s="135" t="s">
        <v>719</v>
      </c>
      <c r="C17" s="206">
        <v>3706500</v>
      </c>
      <c r="D17" s="206">
        <v>1736366.97</v>
      </c>
      <c r="E17" s="206">
        <f t="shared" si="0"/>
        <v>46.84653905301497</v>
      </c>
    </row>
    <row r="18" spans="1:5" s="128" customFormat="1" ht="168" customHeight="1">
      <c r="A18" s="133" t="s">
        <v>82</v>
      </c>
      <c r="B18" s="134" t="s">
        <v>720</v>
      </c>
      <c r="C18" s="206">
        <v>28500</v>
      </c>
      <c r="D18" s="205">
        <v>-1524.48</v>
      </c>
      <c r="E18" s="206">
        <f t="shared" si="0"/>
        <v>-5.349052631578948</v>
      </c>
    </row>
    <row r="19" spans="1:5" s="128" customFormat="1" ht="66.75" customHeight="1">
      <c r="A19" s="133" t="s">
        <v>212</v>
      </c>
      <c r="B19" s="134" t="s">
        <v>689</v>
      </c>
      <c r="C19" s="206">
        <v>425000</v>
      </c>
      <c r="D19" s="205">
        <v>3955.15</v>
      </c>
      <c r="E19" s="206">
        <f t="shared" si="0"/>
        <v>0.9306235294117647</v>
      </c>
    </row>
    <row r="20" spans="1:5" s="128" customFormat="1" ht="60.75">
      <c r="A20" s="131" t="s">
        <v>246</v>
      </c>
      <c r="B20" s="132" t="s">
        <v>245</v>
      </c>
      <c r="C20" s="207">
        <f>C21</f>
        <v>5197900</v>
      </c>
      <c r="D20" s="207">
        <f>D21</f>
        <v>2832591.81</v>
      </c>
      <c r="E20" s="207">
        <f t="shared" si="0"/>
        <v>54.494926989745856</v>
      </c>
    </row>
    <row r="21" spans="1:5" s="128" customFormat="1" ht="42">
      <c r="A21" s="133" t="s">
        <v>690</v>
      </c>
      <c r="B21" s="134" t="s">
        <v>247</v>
      </c>
      <c r="C21" s="206">
        <f>C22+C24+C26+C28</f>
        <v>5197900</v>
      </c>
      <c r="D21" s="206">
        <f>D22+D24+D26+D28</f>
        <v>2832591.81</v>
      </c>
      <c r="E21" s="206">
        <f t="shared" si="0"/>
        <v>54.494926989745856</v>
      </c>
    </row>
    <row r="22" spans="1:5" s="128" customFormat="1" ht="105">
      <c r="A22" s="133" t="s">
        <v>241</v>
      </c>
      <c r="B22" s="134" t="s">
        <v>248</v>
      </c>
      <c r="C22" s="206">
        <f>C23</f>
        <v>2266300</v>
      </c>
      <c r="D22" s="206">
        <f>D23</f>
        <v>1460215.38</v>
      </c>
      <c r="E22" s="206">
        <f t="shared" si="0"/>
        <v>64.4316895380135</v>
      </c>
    </row>
    <row r="23" spans="1:5" s="128" customFormat="1" ht="130.5" customHeight="1">
      <c r="A23" s="133" t="s">
        <v>602</v>
      </c>
      <c r="B23" s="134" t="s">
        <v>691</v>
      </c>
      <c r="C23" s="206">
        <v>2266300</v>
      </c>
      <c r="D23" s="205">
        <v>1460215.38</v>
      </c>
      <c r="E23" s="206">
        <f t="shared" si="0"/>
        <v>64.4316895380135</v>
      </c>
    </row>
    <row r="24" spans="1:5" s="128" customFormat="1" ht="133.5" customHeight="1">
      <c r="A24" s="133" t="s">
        <v>242</v>
      </c>
      <c r="B24" s="134" t="s">
        <v>249</v>
      </c>
      <c r="C24" s="206">
        <f>C25</f>
        <v>20800</v>
      </c>
      <c r="D24" s="206">
        <f>D25</f>
        <v>7590.09</v>
      </c>
      <c r="E24" s="206">
        <f t="shared" si="0"/>
        <v>36.49081730769231</v>
      </c>
    </row>
    <row r="25" spans="1:5" s="128" customFormat="1" ht="184.5" customHeight="1">
      <c r="A25" s="133" t="s">
        <v>604</v>
      </c>
      <c r="B25" s="134" t="s">
        <v>692</v>
      </c>
      <c r="C25" s="206">
        <v>20800</v>
      </c>
      <c r="D25" s="205">
        <v>7590.09</v>
      </c>
      <c r="E25" s="206">
        <f t="shared" si="0"/>
        <v>36.49081730769231</v>
      </c>
    </row>
    <row r="26" spans="1:5" s="128" customFormat="1" ht="105">
      <c r="A26" s="133" t="s">
        <v>243</v>
      </c>
      <c r="B26" s="134" t="s">
        <v>250</v>
      </c>
      <c r="C26" s="206">
        <f>C27</f>
        <v>2910800</v>
      </c>
      <c r="D26" s="206">
        <f>D27</f>
        <v>1546977.72</v>
      </c>
      <c r="E26" s="206">
        <f t="shared" si="0"/>
        <v>53.146135770234984</v>
      </c>
    </row>
    <row r="27" spans="1:5" s="128" customFormat="1" ht="129" customHeight="1">
      <c r="A27" s="133" t="s">
        <v>603</v>
      </c>
      <c r="B27" s="134" t="s">
        <v>693</v>
      </c>
      <c r="C27" s="206">
        <v>2910800</v>
      </c>
      <c r="D27" s="205">
        <v>1546977.72</v>
      </c>
      <c r="E27" s="206">
        <f t="shared" si="0"/>
        <v>53.146135770234984</v>
      </c>
    </row>
    <row r="28" spans="1:5" s="128" customFormat="1" ht="106.5" customHeight="1">
      <c r="A28" s="133" t="s">
        <v>244</v>
      </c>
      <c r="B28" s="134" t="s">
        <v>251</v>
      </c>
      <c r="C28" s="206">
        <f>C29</f>
        <v>0</v>
      </c>
      <c r="D28" s="205">
        <f>D29</f>
        <v>-182191.38</v>
      </c>
      <c r="E28" s="206">
        <v>0</v>
      </c>
    </row>
    <row r="29" spans="1:5" s="128" customFormat="1" ht="176.25" customHeight="1">
      <c r="A29" s="133" t="s">
        <v>727</v>
      </c>
      <c r="B29" s="134" t="s">
        <v>726</v>
      </c>
      <c r="C29" s="206">
        <v>0</v>
      </c>
      <c r="D29" s="205">
        <v>-182191.38</v>
      </c>
      <c r="E29" s="206">
        <v>0</v>
      </c>
    </row>
    <row r="30" spans="1:5" s="128" customFormat="1" ht="25.5" customHeight="1">
      <c r="A30" s="131" t="s">
        <v>93</v>
      </c>
      <c r="B30" s="132" t="s">
        <v>42</v>
      </c>
      <c r="C30" s="207">
        <f>C44</f>
        <v>27200.16</v>
      </c>
      <c r="D30" s="207">
        <f>D44</f>
        <v>13897.83</v>
      </c>
      <c r="E30" s="206">
        <f aca="true" t="shared" si="1" ref="E30:E55">D30*100/C30</f>
        <v>51.09466267845483</v>
      </c>
    </row>
    <row r="31" spans="1:5" s="128" customFormat="1" ht="40.5" customHeight="1" hidden="1">
      <c r="A31" s="133" t="s">
        <v>94</v>
      </c>
      <c r="B31" s="136" t="s">
        <v>203</v>
      </c>
      <c r="C31" s="206">
        <f>C32+C35+C38</f>
        <v>0</v>
      </c>
      <c r="D31" s="206">
        <f>D32+D35+D38</f>
        <v>0</v>
      </c>
      <c r="E31" s="206" t="e">
        <f t="shared" si="1"/>
        <v>#DIV/0!</v>
      </c>
    </row>
    <row r="32" spans="1:5" s="128" customFormat="1" ht="40.5" customHeight="1" hidden="1">
      <c r="A32" s="133" t="s">
        <v>167</v>
      </c>
      <c r="B32" s="137" t="s">
        <v>95</v>
      </c>
      <c r="C32" s="206">
        <f>C33+C34</f>
        <v>0</v>
      </c>
      <c r="D32" s="206">
        <f>D33+D34</f>
        <v>0</v>
      </c>
      <c r="E32" s="206" t="e">
        <f t="shared" si="1"/>
        <v>#DIV/0!</v>
      </c>
    </row>
    <row r="33" spans="1:5" s="128" customFormat="1" ht="40.5" customHeight="1" hidden="1">
      <c r="A33" s="133" t="s">
        <v>168</v>
      </c>
      <c r="B33" s="137" t="s">
        <v>169</v>
      </c>
      <c r="C33" s="206"/>
      <c r="D33" s="206"/>
      <c r="E33" s="206" t="e">
        <f t="shared" si="1"/>
        <v>#DIV/0!</v>
      </c>
    </row>
    <row r="34" spans="1:5" s="128" customFormat="1" ht="60.75" customHeight="1" hidden="1">
      <c r="A34" s="133" t="s">
        <v>170</v>
      </c>
      <c r="B34" s="137" t="s">
        <v>171</v>
      </c>
      <c r="C34" s="206"/>
      <c r="D34" s="206"/>
      <c r="E34" s="206" t="e">
        <f t="shared" si="1"/>
        <v>#DIV/0!</v>
      </c>
    </row>
    <row r="35" spans="1:5" s="128" customFormat="1" ht="40.5" customHeight="1" hidden="1">
      <c r="A35" s="133" t="s">
        <v>172</v>
      </c>
      <c r="B35" s="137" t="s">
        <v>97</v>
      </c>
      <c r="C35" s="206">
        <f>C36+C37</f>
        <v>0</v>
      </c>
      <c r="D35" s="206">
        <f>D36+D37</f>
        <v>0</v>
      </c>
      <c r="E35" s="206" t="e">
        <f t="shared" si="1"/>
        <v>#DIV/0!</v>
      </c>
    </row>
    <row r="36" spans="1:5" s="128" customFormat="1" ht="40.5" customHeight="1" hidden="1">
      <c r="A36" s="133" t="s">
        <v>173</v>
      </c>
      <c r="B36" s="137" t="s">
        <v>97</v>
      </c>
      <c r="C36" s="206"/>
      <c r="D36" s="206"/>
      <c r="E36" s="206" t="e">
        <f t="shared" si="1"/>
        <v>#DIV/0!</v>
      </c>
    </row>
    <row r="37" spans="1:5" s="128" customFormat="1" ht="60.75" customHeight="1" hidden="1">
      <c r="A37" s="133" t="s">
        <v>174</v>
      </c>
      <c r="B37" s="137" t="s">
        <v>175</v>
      </c>
      <c r="C37" s="206"/>
      <c r="D37" s="206"/>
      <c r="E37" s="206" t="e">
        <f t="shared" si="1"/>
        <v>#DIV/0!</v>
      </c>
    </row>
    <row r="38" spans="1:5" s="128" customFormat="1" ht="40.5" customHeight="1" hidden="1">
      <c r="A38" s="133" t="s">
        <v>176</v>
      </c>
      <c r="B38" s="138" t="s">
        <v>177</v>
      </c>
      <c r="C38" s="206">
        <f>C39+C40</f>
        <v>0</v>
      </c>
      <c r="D38" s="206">
        <f>D39+D40</f>
        <v>0</v>
      </c>
      <c r="E38" s="206" t="e">
        <f t="shared" si="1"/>
        <v>#DIV/0!</v>
      </c>
    </row>
    <row r="39" spans="1:5" s="128" customFormat="1" ht="40.5" customHeight="1" hidden="1">
      <c r="A39" s="133" t="s">
        <v>178</v>
      </c>
      <c r="B39" s="138" t="s">
        <v>177</v>
      </c>
      <c r="C39" s="206"/>
      <c r="D39" s="206"/>
      <c r="E39" s="206" t="e">
        <f t="shared" si="1"/>
        <v>#DIV/0!</v>
      </c>
    </row>
    <row r="40" spans="1:5" s="128" customFormat="1" ht="60.75" customHeight="1" hidden="1">
      <c r="A40" s="133" t="s">
        <v>179</v>
      </c>
      <c r="B40" s="138" t="s">
        <v>180</v>
      </c>
      <c r="C40" s="206"/>
      <c r="D40" s="206"/>
      <c r="E40" s="206" t="e">
        <f t="shared" si="1"/>
        <v>#DIV/0!</v>
      </c>
    </row>
    <row r="41" spans="1:5" s="128" customFormat="1" ht="26.25" customHeight="1" hidden="1">
      <c r="A41" s="133" t="s">
        <v>182</v>
      </c>
      <c r="B41" s="137" t="s">
        <v>43</v>
      </c>
      <c r="C41" s="206">
        <f>C42+C43</f>
        <v>0</v>
      </c>
      <c r="D41" s="206">
        <f>D42+D43</f>
        <v>0</v>
      </c>
      <c r="E41" s="206" t="e">
        <f t="shared" si="1"/>
        <v>#DIV/0!</v>
      </c>
    </row>
    <row r="42" spans="1:5" s="128" customFormat="1" ht="26.25" customHeight="1" hidden="1">
      <c r="A42" s="133" t="s">
        <v>183</v>
      </c>
      <c r="B42" s="137" t="s">
        <v>43</v>
      </c>
      <c r="C42" s="206"/>
      <c r="D42" s="206"/>
      <c r="E42" s="206" t="e">
        <f t="shared" si="1"/>
        <v>#DIV/0!</v>
      </c>
    </row>
    <row r="43" spans="1:5" s="128" customFormat="1" ht="33.75" customHeight="1" hidden="1">
      <c r="A43" s="133" t="s">
        <v>184</v>
      </c>
      <c r="B43" s="137" t="s">
        <v>185</v>
      </c>
      <c r="C43" s="206">
        <v>0</v>
      </c>
      <c r="D43" s="206">
        <v>0</v>
      </c>
      <c r="E43" s="206" t="e">
        <f t="shared" si="1"/>
        <v>#DIV/0!</v>
      </c>
    </row>
    <row r="44" spans="1:5" s="128" customFormat="1" ht="27" customHeight="1">
      <c r="A44" s="133" t="s">
        <v>98</v>
      </c>
      <c r="B44" s="134" t="s">
        <v>44</v>
      </c>
      <c r="C44" s="206">
        <f>C45</f>
        <v>27200.16</v>
      </c>
      <c r="D44" s="206">
        <f>D45</f>
        <v>13897.83</v>
      </c>
      <c r="E44" s="206">
        <f t="shared" si="1"/>
        <v>51.09466267845483</v>
      </c>
    </row>
    <row r="45" spans="1:5" s="128" customFormat="1" ht="25.5" customHeight="1">
      <c r="A45" s="139" t="s">
        <v>181</v>
      </c>
      <c r="B45" s="140" t="s">
        <v>44</v>
      </c>
      <c r="C45" s="206">
        <v>27200.16</v>
      </c>
      <c r="D45" s="205">
        <v>13897.83</v>
      </c>
      <c r="E45" s="206">
        <f t="shared" si="1"/>
        <v>51.09466267845483</v>
      </c>
    </row>
    <row r="46" spans="1:5" s="128" customFormat="1" ht="24" customHeight="1">
      <c r="A46" s="318" t="s">
        <v>498</v>
      </c>
      <c r="B46" s="319" t="s">
        <v>499</v>
      </c>
      <c r="C46" s="207">
        <f>C47+C49</f>
        <v>11516600</v>
      </c>
      <c r="D46" s="207">
        <f>D47+D49</f>
        <v>1450021.34</v>
      </c>
      <c r="E46" s="207">
        <f t="shared" si="1"/>
        <v>12.590706805828109</v>
      </c>
    </row>
    <row r="47" spans="1:5" s="128" customFormat="1" ht="26.25" customHeight="1">
      <c r="A47" s="318" t="s">
        <v>500</v>
      </c>
      <c r="B47" s="319" t="s">
        <v>501</v>
      </c>
      <c r="C47" s="207">
        <f>C48</f>
        <v>3286000</v>
      </c>
      <c r="D47" s="207">
        <f>D48</f>
        <v>199046.73</v>
      </c>
      <c r="E47" s="207">
        <f t="shared" si="1"/>
        <v>6.057417224589166</v>
      </c>
    </row>
    <row r="48" spans="1:5" s="128" customFormat="1" ht="63" customHeight="1">
      <c r="A48" s="139" t="s">
        <v>502</v>
      </c>
      <c r="B48" s="140" t="s">
        <v>512</v>
      </c>
      <c r="C48" s="206">
        <v>3286000</v>
      </c>
      <c r="D48" s="205">
        <v>199046.73</v>
      </c>
      <c r="E48" s="206">
        <f t="shared" si="1"/>
        <v>6.057417224589166</v>
      </c>
    </row>
    <row r="49" spans="1:5" s="128" customFormat="1" ht="21.75" customHeight="1">
      <c r="A49" s="318" t="s">
        <v>503</v>
      </c>
      <c r="B49" s="319" t="s">
        <v>504</v>
      </c>
      <c r="C49" s="207">
        <f>C50+C52</f>
        <v>8230600</v>
      </c>
      <c r="D49" s="207">
        <f>D50+D52</f>
        <v>1250974.61</v>
      </c>
      <c r="E49" s="207">
        <f t="shared" si="1"/>
        <v>15.19906944815688</v>
      </c>
    </row>
    <row r="50" spans="1:5" s="128" customFormat="1" ht="25.5" customHeight="1">
      <c r="A50" s="318" t="s">
        <v>510</v>
      </c>
      <c r="B50" s="319" t="s">
        <v>509</v>
      </c>
      <c r="C50" s="207">
        <f>C51</f>
        <v>3100000</v>
      </c>
      <c r="D50" s="207">
        <f>D51</f>
        <v>750484.18</v>
      </c>
      <c r="E50" s="207">
        <f t="shared" si="1"/>
        <v>24.209167096774195</v>
      </c>
    </row>
    <row r="51" spans="1:5" s="128" customFormat="1" ht="49.5" customHeight="1">
      <c r="A51" s="139" t="s">
        <v>505</v>
      </c>
      <c r="B51" s="140" t="s">
        <v>506</v>
      </c>
      <c r="C51" s="206">
        <v>3100000</v>
      </c>
      <c r="D51" s="205">
        <v>750484.18</v>
      </c>
      <c r="E51" s="206">
        <f t="shared" si="1"/>
        <v>24.209167096774195</v>
      </c>
    </row>
    <row r="52" spans="1:5" s="128" customFormat="1" ht="29.25" customHeight="1">
      <c r="A52" s="318" t="s">
        <v>600</v>
      </c>
      <c r="B52" s="319" t="s">
        <v>511</v>
      </c>
      <c r="C52" s="207">
        <f>C53</f>
        <v>5130600</v>
      </c>
      <c r="D52" s="207">
        <f>D53</f>
        <v>500490.43</v>
      </c>
      <c r="E52" s="207">
        <f t="shared" si="1"/>
        <v>9.7550077963591</v>
      </c>
    </row>
    <row r="53" spans="1:5" s="128" customFormat="1" ht="45" customHeight="1">
      <c r="A53" s="139" t="s">
        <v>507</v>
      </c>
      <c r="B53" s="140" t="s">
        <v>508</v>
      </c>
      <c r="C53" s="206">
        <v>5130600</v>
      </c>
      <c r="D53" s="205">
        <v>500490.43</v>
      </c>
      <c r="E53" s="206">
        <f t="shared" si="1"/>
        <v>9.7550077963591</v>
      </c>
    </row>
    <row r="54" spans="1:5" s="128" customFormat="1" ht="72" customHeight="1">
      <c r="A54" s="318" t="s">
        <v>96</v>
      </c>
      <c r="B54" s="467" t="s">
        <v>765</v>
      </c>
      <c r="C54" s="204">
        <f>C55</f>
        <v>500</v>
      </c>
      <c r="D54" s="204">
        <v>0</v>
      </c>
      <c r="E54" s="207">
        <f t="shared" si="1"/>
        <v>0</v>
      </c>
    </row>
    <row r="55" spans="1:5" s="128" customFormat="1" ht="93.75" customHeight="1">
      <c r="A55" s="139" t="s">
        <v>766</v>
      </c>
      <c r="B55" s="469" t="s">
        <v>767</v>
      </c>
      <c r="C55" s="205">
        <v>500</v>
      </c>
      <c r="D55" s="205">
        <v>0</v>
      </c>
      <c r="E55" s="206">
        <f t="shared" si="1"/>
        <v>0</v>
      </c>
    </row>
    <row r="56" spans="1:5" s="128" customFormat="1" ht="45.75" customHeight="1">
      <c r="A56" s="318" t="s">
        <v>226</v>
      </c>
      <c r="B56" s="489" t="s">
        <v>227</v>
      </c>
      <c r="C56" s="204">
        <f aca="true" t="shared" si="2" ref="C56:D58">C57</f>
        <v>20000</v>
      </c>
      <c r="D56" s="204">
        <f t="shared" si="2"/>
        <v>16544</v>
      </c>
      <c r="E56" s="207">
        <v>0</v>
      </c>
    </row>
    <row r="57" spans="1:5" s="128" customFormat="1" ht="18.75" customHeight="1">
      <c r="A57" s="139" t="s">
        <v>228</v>
      </c>
      <c r="B57" s="490" t="s">
        <v>229</v>
      </c>
      <c r="C57" s="205">
        <f t="shared" si="2"/>
        <v>20000</v>
      </c>
      <c r="D57" s="205">
        <f t="shared" si="2"/>
        <v>16544</v>
      </c>
      <c r="E57" s="206">
        <v>0</v>
      </c>
    </row>
    <row r="58" spans="1:5" s="128" customFormat="1" ht="22.5" customHeight="1">
      <c r="A58" s="139" t="s">
        <v>230</v>
      </c>
      <c r="B58" s="490" t="s">
        <v>231</v>
      </c>
      <c r="C58" s="205">
        <f t="shared" si="2"/>
        <v>20000</v>
      </c>
      <c r="D58" s="205">
        <f t="shared" si="2"/>
        <v>16544</v>
      </c>
      <c r="E58" s="206">
        <v>0</v>
      </c>
    </row>
    <row r="59" spans="1:5" s="128" customFormat="1" ht="42" customHeight="1">
      <c r="A59" s="139" t="s">
        <v>728</v>
      </c>
      <c r="B59" s="490" t="s">
        <v>731</v>
      </c>
      <c r="C59" s="205">
        <v>20000</v>
      </c>
      <c r="D59" s="205">
        <v>16544</v>
      </c>
      <c r="E59" s="206">
        <v>0</v>
      </c>
    </row>
    <row r="60" spans="1:5" s="128" customFormat="1" ht="42.75" customHeight="1">
      <c r="A60" s="318" t="s">
        <v>77</v>
      </c>
      <c r="B60" s="132" t="s">
        <v>57</v>
      </c>
      <c r="C60" s="204">
        <f aca="true" t="shared" si="3" ref="C60:D62">C61</f>
        <v>5000</v>
      </c>
      <c r="D60" s="204">
        <f t="shared" si="3"/>
        <v>1806.04</v>
      </c>
      <c r="E60" s="207">
        <v>0</v>
      </c>
    </row>
    <row r="61" spans="1:5" s="128" customFormat="1" ht="84" customHeight="1">
      <c r="A61" s="139" t="s">
        <v>733</v>
      </c>
      <c r="B61" s="491" t="s">
        <v>732</v>
      </c>
      <c r="C61" s="205">
        <f t="shared" si="3"/>
        <v>5000</v>
      </c>
      <c r="D61" s="205">
        <f t="shared" si="3"/>
        <v>1806.04</v>
      </c>
      <c r="E61" s="206">
        <v>0</v>
      </c>
    </row>
    <row r="62" spans="1:5" s="128" customFormat="1" ht="87" customHeight="1">
      <c r="A62" s="139" t="s">
        <v>730</v>
      </c>
      <c r="B62" s="491" t="s">
        <v>734</v>
      </c>
      <c r="C62" s="205">
        <f t="shared" si="3"/>
        <v>5000</v>
      </c>
      <c r="D62" s="205">
        <f t="shared" si="3"/>
        <v>1806.04</v>
      </c>
      <c r="E62" s="206">
        <v>0</v>
      </c>
    </row>
    <row r="63" spans="1:5" s="128" customFormat="1" ht="117" customHeight="1">
      <c r="A63" s="139" t="s">
        <v>729</v>
      </c>
      <c r="B63" s="469" t="s">
        <v>735</v>
      </c>
      <c r="C63" s="205">
        <v>5000</v>
      </c>
      <c r="D63" s="205">
        <v>1806.04</v>
      </c>
      <c r="E63" s="206">
        <v>0</v>
      </c>
    </row>
    <row r="64" spans="1:5" s="128" customFormat="1" ht="27" customHeight="1">
      <c r="A64" s="131" t="s">
        <v>119</v>
      </c>
      <c r="B64" s="132" t="s">
        <v>58</v>
      </c>
      <c r="C64" s="204">
        <f>C65+C120</f>
        <v>200793837.82</v>
      </c>
      <c r="D64" s="204">
        <f>D65+D120</f>
        <v>44497018.11000001</v>
      </c>
      <c r="E64" s="207">
        <f aca="true" t="shared" si="4" ref="E64:E103">D64*100/C64</f>
        <v>22.16054964290737</v>
      </c>
    </row>
    <row r="65" spans="1:5" s="128" customFormat="1" ht="44.25" customHeight="1">
      <c r="A65" s="131" t="s">
        <v>120</v>
      </c>
      <c r="B65" s="132" t="s">
        <v>583</v>
      </c>
      <c r="C65" s="204">
        <f>C66+C71+C84</f>
        <v>199793837.82</v>
      </c>
      <c r="D65" s="204">
        <f>D66+D71+D84</f>
        <v>43497018.11000001</v>
      </c>
      <c r="E65" s="207">
        <f t="shared" si="4"/>
        <v>21.770950788376027</v>
      </c>
    </row>
    <row r="66" spans="1:5" s="128" customFormat="1" ht="42.75" customHeight="1">
      <c r="A66" s="131" t="s">
        <v>593</v>
      </c>
      <c r="B66" s="132" t="s">
        <v>585</v>
      </c>
      <c r="C66" s="204">
        <f>C67+C69</f>
        <v>16770800</v>
      </c>
      <c r="D66" s="204">
        <f>D67+D69</f>
        <v>8385420</v>
      </c>
      <c r="E66" s="207">
        <f t="shared" si="4"/>
        <v>50.00011925489542</v>
      </c>
    </row>
    <row r="67" spans="1:5" s="128" customFormat="1" ht="71.25" customHeight="1">
      <c r="A67" s="133" t="s">
        <v>686</v>
      </c>
      <c r="B67" s="134" t="s">
        <v>704</v>
      </c>
      <c r="C67" s="205">
        <f>C68</f>
        <v>16119800</v>
      </c>
      <c r="D67" s="205">
        <f>D68</f>
        <v>8059920</v>
      </c>
      <c r="E67" s="206">
        <f t="shared" si="4"/>
        <v>50.00012407101825</v>
      </c>
    </row>
    <row r="68" spans="1:8" s="128" customFormat="1" ht="63" customHeight="1">
      <c r="A68" s="133" t="s">
        <v>685</v>
      </c>
      <c r="B68" s="134" t="s">
        <v>705</v>
      </c>
      <c r="C68" s="206">
        <v>16119800</v>
      </c>
      <c r="D68" s="205">
        <v>8059920</v>
      </c>
      <c r="E68" s="206">
        <f t="shared" si="4"/>
        <v>50.00012407101825</v>
      </c>
      <c r="G68" s="219"/>
      <c r="H68" s="219"/>
    </row>
    <row r="69" spans="1:5" s="128" customFormat="1" ht="27" customHeight="1">
      <c r="A69" s="318" t="s">
        <v>678</v>
      </c>
      <c r="B69" s="467" t="s">
        <v>694</v>
      </c>
      <c r="C69" s="207">
        <f>C70</f>
        <v>651000</v>
      </c>
      <c r="D69" s="204">
        <f>D70</f>
        <v>325500</v>
      </c>
      <c r="E69" s="207">
        <f t="shared" si="4"/>
        <v>50</v>
      </c>
    </row>
    <row r="70" spans="1:5" s="128" customFormat="1" ht="27" customHeight="1">
      <c r="A70" s="139" t="s">
        <v>677</v>
      </c>
      <c r="B70" s="469" t="s">
        <v>676</v>
      </c>
      <c r="C70" s="206">
        <v>651000</v>
      </c>
      <c r="D70" s="205">
        <v>325500</v>
      </c>
      <c r="E70" s="206">
        <f t="shared" si="4"/>
        <v>50</v>
      </c>
    </row>
    <row r="71" spans="1:5" s="128" customFormat="1" ht="60" customHeight="1">
      <c r="A71" s="131" t="s">
        <v>640</v>
      </c>
      <c r="B71" s="467" t="s">
        <v>672</v>
      </c>
      <c r="C71" s="203">
        <f>C72+C74+C76+C82</f>
        <v>182596627.84</v>
      </c>
      <c r="D71" s="203">
        <f>D72+D74+D76+D82</f>
        <v>34912385.050000004</v>
      </c>
      <c r="E71" s="207">
        <f t="shared" si="4"/>
        <v>19.11995060532658</v>
      </c>
    </row>
    <row r="72" spans="1:5" s="128" customFormat="1" ht="99" customHeight="1">
      <c r="A72" s="133" t="s">
        <v>638</v>
      </c>
      <c r="B72" s="140" t="s">
        <v>695</v>
      </c>
      <c r="C72" s="208">
        <f>C73</f>
        <v>132100000</v>
      </c>
      <c r="D72" s="208">
        <f>D73</f>
        <v>1616933</v>
      </c>
      <c r="E72" s="206">
        <f t="shared" si="4"/>
        <v>1.2240219530658591</v>
      </c>
    </row>
    <row r="73" spans="1:5" s="128" customFormat="1" ht="93" customHeight="1">
      <c r="A73" s="133" t="s">
        <v>639</v>
      </c>
      <c r="B73" s="137" t="s">
        <v>572</v>
      </c>
      <c r="C73" s="208">
        <v>132100000</v>
      </c>
      <c r="D73" s="208">
        <v>1616933</v>
      </c>
      <c r="E73" s="206">
        <f t="shared" si="4"/>
        <v>1.2240219530658591</v>
      </c>
    </row>
    <row r="74" spans="1:5" s="128" customFormat="1" ht="52.5" customHeight="1">
      <c r="A74" s="134" t="s">
        <v>708</v>
      </c>
      <c r="B74" s="137" t="s">
        <v>721</v>
      </c>
      <c r="C74" s="208">
        <f>C75</f>
        <v>41551000</v>
      </c>
      <c r="D74" s="208">
        <f>D75</f>
        <v>30236199.45</v>
      </c>
      <c r="E74" s="206">
        <f t="shared" si="4"/>
        <v>72.76888510505162</v>
      </c>
    </row>
    <row r="75" spans="1:12" s="128" customFormat="1" ht="63" customHeight="1">
      <c r="A75" s="134" t="s">
        <v>709</v>
      </c>
      <c r="B75" s="137" t="s">
        <v>675</v>
      </c>
      <c r="C75" s="208">
        <v>41551000</v>
      </c>
      <c r="D75" s="208">
        <v>30236199.45</v>
      </c>
      <c r="E75" s="206">
        <f t="shared" si="4"/>
        <v>72.76888510505162</v>
      </c>
      <c r="F75" s="473"/>
      <c r="G75" s="471"/>
      <c r="H75" s="471"/>
      <c r="I75" s="472"/>
      <c r="J75" s="472"/>
      <c r="K75" s="472"/>
      <c r="L75" s="472"/>
    </row>
    <row r="76" spans="1:5" s="128" customFormat="1" ht="48" customHeight="1">
      <c r="A76" s="134" t="s">
        <v>707</v>
      </c>
      <c r="B76" s="137" t="s">
        <v>722</v>
      </c>
      <c r="C76" s="208">
        <f>C77</f>
        <v>8586000</v>
      </c>
      <c r="D76" s="208">
        <f>D77</f>
        <v>2710491</v>
      </c>
      <c r="E76" s="206">
        <f t="shared" si="4"/>
        <v>31.568728162124387</v>
      </c>
    </row>
    <row r="77" spans="1:5" s="128" customFormat="1" ht="49.5" customHeight="1">
      <c r="A77" s="134" t="s">
        <v>706</v>
      </c>
      <c r="B77" s="137" t="s">
        <v>723</v>
      </c>
      <c r="C77" s="462">
        <v>8586000</v>
      </c>
      <c r="D77" s="208">
        <v>2710491</v>
      </c>
      <c r="E77" s="206">
        <f t="shared" si="4"/>
        <v>31.568728162124387</v>
      </c>
    </row>
    <row r="78" spans="1:5" s="128" customFormat="1" ht="3" customHeight="1" hidden="1">
      <c r="A78" s="455" t="s">
        <v>651</v>
      </c>
      <c r="B78" s="458" t="s">
        <v>652</v>
      </c>
      <c r="C78" s="462">
        <f>C79</f>
        <v>0</v>
      </c>
      <c r="D78" s="208"/>
      <c r="E78" s="206" t="e">
        <f t="shared" si="4"/>
        <v>#DIV/0!</v>
      </c>
    </row>
    <row r="79" spans="1:5" s="128" customFormat="1" ht="60.75" customHeight="1" hidden="1">
      <c r="A79" s="156" t="s">
        <v>650</v>
      </c>
      <c r="B79" s="456" t="s">
        <v>592</v>
      </c>
      <c r="C79" s="462">
        <v>0</v>
      </c>
      <c r="D79" s="208"/>
      <c r="E79" s="206" t="e">
        <f t="shared" si="4"/>
        <v>#DIV/0!</v>
      </c>
    </row>
    <row r="80" spans="1:5" s="128" customFormat="1" ht="60.75" customHeight="1" hidden="1">
      <c r="A80" s="156" t="s">
        <v>663</v>
      </c>
      <c r="B80" s="464" t="s">
        <v>665</v>
      </c>
      <c r="C80" s="462">
        <f>C81</f>
        <v>0</v>
      </c>
      <c r="D80" s="208"/>
      <c r="E80" s="206" t="e">
        <f t="shared" si="4"/>
        <v>#DIV/0!</v>
      </c>
    </row>
    <row r="81" spans="1:5" s="128" customFormat="1" ht="3" customHeight="1" hidden="1">
      <c r="A81" s="156" t="s">
        <v>662</v>
      </c>
      <c r="B81" s="456" t="s">
        <v>664</v>
      </c>
      <c r="C81" s="462">
        <v>0</v>
      </c>
      <c r="D81" s="208"/>
      <c r="E81" s="206" t="e">
        <f t="shared" si="4"/>
        <v>#DIV/0!</v>
      </c>
    </row>
    <row r="82" spans="1:5" s="128" customFormat="1" ht="32.25" customHeight="1">
      <c r="A82" s="133" t="s">
        <v>633</v>
      </c>
      <c r="B82" s="134" t="s">
        <v>85</v>
      </c>
      <c r="C82" s="206">
        <f>C83</f>
        <v>359627.84</v>
      </c>
      <c r="D82" s="205">
        <f>D83</f>
        <v>348761.6</v>
      </c>
      <c r="E82" s="206">
        <f t="shared" si="4"/>
        <v>96.97847641606388</v>
      </c>
    </row>
    <row r="83" spans="1:6" s="128" customFormat="1" ht="29.25" customHeight="1">
      <c r="A83" s="133" t="s">
        <v>632</v>
      </c>
      <c r="B83" s="134" t="s">
        <v>634</v>
      </c>
      <c r="C83" s="206">
        <v>359627.84</v>
      </c>
      <c r="D83" s="205">
        <v>348761.6</v>
      </c>
      <c r="E83" s="206">
        <f t="shared" si="4"/>
        <v>96.97847641606388</v>
      </c>
      <c r="F83" s="473"/>
    </row>
    <row r="84" spans="1:5" s="128" customFormat="1" ht="45" customHeight="1">
      <c r="A84" s="131" t="s">
        <v>594</v>
      </c>
      <c r="B84" s="132" t="s">
        <v>584</v>
      </c>
      <c r="C84" s="204">
        <f>C87+C89+C111</f>
        <v>426409.98</v>
      </c>
      <c r="D84" s="204">
        <f>D87+D89+D111</f>
        <v>199213.06</v>
      </c>
      <c r="E84" s="207">
        <f t="shared" si="4"/>
        <v>46.71866732575068</v>
      </c>
    </row>
    <row r="85" spans="1:5" s="128" customFormat="1" ht="0" customHeight="1" hidden="1">
      <c r="A85" s="133" t="s">
        <v>135</v>
      </c>
      <c r="B85" s="134" t="s">
        <v>136</v>
      </c>
      <c r="C85" s="204"/>
      <c r="D85" s="204"/>
      <c r="E85" s="206" t="e">
        <f t="shared" si="4"/>
        <v>#DIV/0!</v>
      </c>
    </row>
    <row r="86" spans="1:5" s="128" customFormat="1" ht="45" customHeight="1" hidden="1">
      <c r="A86" s="133" t="s">
        <v>134</v>
      </c>
      <c r="B86" s="134" t="s">
        <v>147</v>
      </c>
      <c r="C86" s="205"/>
      <c r="D86" s="205"/>
      <c r="E86" s="206" t="e">
        <f t="shared" si="4"/>
        <v>#DIV/0!</v>
      </c>
    </row>
    <row r="87" spans="1:5" s="128" customFormat="1" ht="47.25" customHeight="1">
      <c r="A87" s="131" t="s">
        <v>636</v>
      </c>
      <c r="B87" s="132" t="s">
        <v>637</v>
      </c>
      <c r="C87" s="204">
        <f>C88</f>
        <v>1000</v>
      </c>
      <c r="D87" s="204">
        <f>D88</f>
        <v>1000</v>
      </c>
      <c r="E87" s="207">
        <f t="shared" si="4"/>
        <v>100</v>
      </c>
    </row>
    <row r="88" spans="1:5" s="128" customFormat="1" ht="47.25" customHeight="1">
      <c r="A88" s="133" t="s">
        <v>635</v>
      </c>
      <c r="B88" s="134" t="s">
        <v>599</v>
      </c>
      <c r="C88" s="205">
        <v>1000</v>
      </c>
      <c r="D88" s="205">
        <v>1000</v>
      </c>
      <c r="E88" s="206">
        <f t="shared" si="4"/>
        <v>100</v>
      </c>
    </row>
    <row r="89" spans="1:5" s="128" customFormat="1" ht="69.75" customHeight="1">
      <c r="A89" s="131" t="s">
        <v>595</v>
      </c>
      <c r="B89" s="132" t="s">
        <v>718</v>
      </c>
      <c r="C89" s="204">
        <f>C90</f>
        <v>412500</v>
      </c>
      <c r="D89" s="204">
        <f>D90</f>
        <v>188278.53</v>
      </c>
      <c r="E89" s="207">
        <f t="shared" si="4"/>
        <v>45.64328</v>
      </c>
    </row>
    <row r="90" spans="1:5" s="128" customFormat="1" ht="72" customHeight="1">
      <c r="A90" s="133" t="s">
        <v>596</v>
      </c>
      <c r="B90" s="134" t="s">
        <v>716</v>
      </c>
      <c r="C90" s="205">
        <v>412500</v>
      </c>
      <c r="D90" s="205">
        <v>188278.53</v>
      </c>
      <c r="E90" s="206">
        <f t="shared" si="4"/>
        <v>45.64328</v>
      </c>
    </row>
    <row r="91" spans="1:5" s="128" customFormat="1" ht="27" customHeight="1" hidden="1">
      <c r="A91" s="133" t="s">
        <v>6</v>
      </c>
      <c r="B91" s="134" t="s">
        <v>114</v>
      </c>
      <c r="C91" s="204">
        <f>C92</f>
        <v>0</v>
      </c>
      <c r="D91" s="204">
        <f>D92</f>
        <v>0</v>
      </c>
      <c r="E91" s="206" t="e">
        <f t="shared" si="4"/>
        <v>#DIV/0!</v>
      </c>
    </row>
    <row r="92" spans="1:5" s="128" customFormat="1" ht="33.75" customHeight="1" hidden="1">
      <c r="A92" s="133" t="s">
        <v>7</v>
      </c>
      <c r="B92" s="134" t="s">
        <v>59</v>
      </c>
      <c r="C92" s="205"/>
      <c r="D92" s="205"/>
      <c r="E92" s="206" t="e">
        <f t="shared" si="4"/>
        <v>#DIV/0!</v>
      </c>
    </row>
    <row r="93" spans="1:5" s="128" customFormat="1" ht="36" customHeight="1" hidden="1">
      <c r="A93" s="133" t="s">
        <v>8</v>
      </c>
      <c r="B93" s="145" t="s">
        <v>140</v>
      </c>
      <c r="C93" s="204">
        <f>C94</f>
        <v>0</v>
      </c>
      <c r="D93" s="204">
        <f>D94</f>
        <v>466805000</v>
      </c>
      <c r="E93" s="206" t="e">
        <f t="shared" si="4"/>
        <v>#DIV/0!</v>
      </c>
    </row>
    <row r="94" spans="1:5" s="128" customFormat="1" ht="47.25" customHeight="1" hidden="1">
      <c r="A94" s="133" t="s">
        <v>9</v>
      </c>
      <c r="B94" s="145" t="s">
        <v>141</v>
      </c>
      <c r="C94" s="205"/>
      <c r="D94" s="205">
        <v>466805000</v>
      </c>
      <c r="E94" s="206" t="e">
        <f t="shared" si="4"/>
        <v>#DIV/0!</v>
      </c>
    </row>
    <row r="95" spans="1:5" s="128" customFormat="1" ht="29.25" customHeight="1" hidden="1">
      <c r="A95" s="133" t="s">
        <v>10</v>
      </c>
      <c r="B95" s="134" t="s">
        <v>115</v>
      </c>
      <c r="C95" s="204">
        <f>C96</f>
        <v>0</v>
      </c>
      <c r="D95" s="204">
        <f>D96</f>
        <v>12537000</v>
      </c>
      <c r="E95" s="206" t="e">
        <f t="shared" si="4"/>
        <v>#DIV/0!</v>
      </c>
    </row>
    <row r="96" spans="1:5" s="128" customFormat="1" ht="43.5" customHeight="1" hidden="1">
      <c r="A96" s="133" t="s">
        <v>11</v>
      </c>
      <c r="B96" s="134" t="s">
        <v>123</v>
      </c>
      <c r="C96" s="205"/>
      <c r="D96" s="205">
        <v>12537000</v>
      </c>
      <c r="E96" s="206" t="e">
        <f t="shared" si="4"/>
        <v>#DIV/0!</v>
      </c>
    </row>
    <row r="97" spans="1:5" s="128" customFormat="1" ht="30" customHeight="1" hidden="1">
      <c r="A97" s="133" t="s">
        <v>12</v>
      </c>
      <c r="B97" s="134" t="s">
        <v>19</v>
      </c>
      <c r="C97" s="204">
        <f>C98</f>
        <v>0</v>
      </c>
      <c r="D97" s="204">
        <f>D98</f>
        <v>36748000</v>
      </c>
      <c r="E97" s="206" t="e">
        <f t="shared" si="4"/>
        <v>#DIV/0!</v>
      </c>
    </row>
    <row r="98" spans="1:5" s="128" customFormat="1" ht="32.25" customHeight="1" hidden="1">
      <c r="A98" s="133" t="s">
        <v>13</v>
      </c>
      <c r="B98" s="135" t="s">
        <v>20</v>
      </c>
      <c r="C98" s="205"/>
      <c r="D98" s="205">
        <v>36748000</v>
      </c>
      <c r="E98" s="206" t="e">
        <f t="shared" si="4"/>
        <v>#DIV/0!</v>
      </c>
    </row>
    <row r="99" spans="1:5" s="128" customFormat="1" ht="33.75" customHeight="1" hidden="1">
      <c r="A99" s="133" t="s">
        <v>14</v>
      </c>
      <c r="B99" s="135" t="s">
        <v>165</v>
      </c>
      <c r="C99" s="204">
        <f>C100</f>
        <v>0</v>
      </c>
      <c r="D99" s="204">
        <f>D100</f>
        <v>8951000</v>
      </c>
      <c r="E99" s="206" t="e">
        <f t="shared" si="4"/>
        <v>#DIV/0!</v>
      </c>
    </row>
    <row r="100" spans="1:5" s="128" customFormat="1" ht="36" customHeight="1" hidden="1">
      <c r="A100" s="133" t="s">
        <v>15</v>
      </c>
      <c r="B100" s="135" t="s">
        <v>164</v>
      </c>
      <c r="C100" s="205"/>
      <c r="D100" s="205">
        <v>8951000</v>
      </c>
      <c r="E100" s="206" t="e">
        <f t="shared" si="4"/>
        <v>#DIV/0!</v>
      </c>
    </row>
    <row r="101" spans="1:5" s="128" customFormat="1" ht="27.75" customHeight="1" hidden="1">
      <c r="A101" s="131" t="s">
        <v>124</v>
      </c>
      <c r="B101" s="132" t="s">
        <v>4</v>
      </c>
      <c r="C101" s="204"/>
      <c r="D101" s="204">
        <f>D102+D104+D110+D112+D114+D116+D118</f>
        <v>19869.06</v>
      </c>
      <c r="E101" s="206" t="e">
        <f t="shared" si="4"/>
        <v>#DIV/0!</v>
      </c>
    </row>
    <row r="102" spans="1:5" s="128" customFormat="1" ht="33.75" customHeight="1" hidden="1">
      <c r="A102" s="133" t="s">
        <v>121</v>
      </c>
      <c r="B102" s="134" t="s">
        <v>63</v>
      </c>
      <c r="C102" s="204">
        <f>C103</f>
        <v>0</v>
      </c>
      <c r="D102" s="204">
        <f>D103</f>
        <v>0</v>
      </c>
      <c r="E102" s="206" t="e">
        <f t="shared" si="4"/>
        <v>#DIV/0!</v>
      </c>
    </row>
    <row r="103" spans="1:5" s="128" customFormat="1" ht="30" customHeight="1" hidden="1">
      <c r="A103" s="133" t="s">
        <v>122</v>
      </c>
      <c r="B103" s="134" t="s">
        <v>37</v>
      </c>
      <c r="C103" s="205"/>
      <c r="D103" s="205"/>
      <c r="E103" s="206" t="e">
        <f t="shared" si="4"/>
        <v>#DIV/0!</v>
      </c>
    </row>
    <row r="104" spans="1:5" s="128" customFormat="1" ht="20.25" customHeight="1" hidden="1">
      <c r="A104" s="133" t="s">
        <v>16</v>
      </c>
      <c r="B104" s="145" t="s">
        <v>38</v>
      </c>
      <c r="C104" s="204">
        <f>C105</f>
        <v>0</v>
      </c>
      <c r="D104" s="204">
        <f>D105</f>
        <v>0</v>
      </c>
      <c r="E104" s="206" t="e">
        <f aca="true" t="shared" si="5" ref="E104:E123">D104*100/C104</f>
        <v>#DIV/0!</v>
      </c>
    </row>
    <row r="105" spans="1:5" s="128" customFormat="1" ht="25.5" customHeight="1" hidden="1">
      <c r="A105" s="133" t="s">
        <v>17</v>
      </c>
      <c r="B105" s="145" t="s">
        <v>73</v>
      </c>
      <c r="C105" s="205"/>
      <c r="D105" s="205"/>
      <c r="E105" s="206" t="e">
        <f t="shared" si="5"/>
        <v>#DIV/0!</v>
      </c>
    </row>
    <row r="106" spans="1:5" s="128" customFormat="1" ht="29.25" customHeight="1" hidden="1">
      <c r="A106" s="133" t="s">
        <v>83</v>
      </c>
      <c r="B106" s="134" t="s">
        <v>133</v>
      </c>
      <c r="C106" s="204"/>
      <c r="D106" s="204"/>
      <c r="E106" s="206" t="e">
        <f t="shared" si="5"/>
        <v>#DIV/0!</v>
      </c>
    </row>
    <row r="107" spans="1:5" s="128" customFormat="1" ht="39" customHeight="1" hidden="1">
      <c r="A107" s="133" t="s">
        <v>84</v>
      </c>
      <c r="B107" s="134" t="s">
        <v>5</v>
      </c>
      <c r="C107" s="205"/>
      <c r="D107" s="205"/>
      <c r="E107" s="206" t="e">
        <f t="shared" si="5"/>
        <v>#DIV/0!</v>
      </c>
    </row>
    <row r="108" spans="1:5" s="128" customFormat="1" ht="32.25" customHeight="1" hidden="1">
      <c r="A108" s="133" t="s">
        <v>143</v>
      </c>
      <c r="B108" s="134" t="s">
        <v>144</v>
      </c>
      <c r="C108" s="204"/>
      <c r="D108" s="204"/>
      <c r="E108" s="206" t="e">
        <f t="shared" si="5"/>
        <v>#DIV/0!</v>
      </c>
    </row>
    <row r="109" spans="1:5" s="128" customFormat="1" ht="43.5" customHeight="1" hidden="1">
      <c r="A109" s="133" t="s">
        <v>148</v>
      </c>
      <c r="B109" s="134" t="s">
        <v>117</v>
      </c>
      <c r="C109" s="205"/>
      <c r="D109" s="205"/>
      <c r="E109" s="206" t="e">
        <f t="shared" si="5"/>
        <v>#DIV/0!</v>
      </c>
    </row>
    <row r="110" spans="1:5" s="143" customFormat="1" ht="37.5" customHeight="1" hidden="1">
      <c r="A110" s="141" t="s">
        <v>107</v>
      </c>
      <c r="B110" s="142" t="s">
        <v>108</v>
      </c>
      <c r="C110" s="204"/>
      <c r="D110" s="204">
        <f>D111</f>
        <v>9934.53</v>
      </c>
      <c r="E110" s="206" t="e">
        <f t="shared" si="5"/>
        <v>#DIV/0!</v>
      </c>
    </row>
    <row r="111" spans="1:5" s="143" customFormat="1" ht="40.5">
      <c r="A111" s="144" t="s">
        <v>597</v>
      </c>
      <c r="B111" s="488" t="s">
        <v>586</v>
      </c>
      <c r="C111" s="204">
        <f>C112</f>
        <v>12909.98</v>
      </c>
      <c r="D111" s="204">
        <f>D112</f>
        <v>9934.53</v>
      </c>
      <c r="E111" s="207">
        <f t="shared" si="5"/>
        <v>76.95232680453418</v>
      </c>
    </row>
    <row r="112" spans="1:6" s="143" customFormat="1" ht="52.5" customHeight="1">
      <c r="A112" s="133" t="s">
        <v>598</v>
      </c>
      <c r="B112" s="211" t="s">
        <v>717</v>
      </c>
      <c r="C112" s="205">
        <v>12909.98</v>
      </c>
      <c r="D112" s="205">
        <v>9934.53</v>
      </c>
      <c r="E112" s="206">
        <f t="shared" si="5"/>
        <v>76.95232680453418</v>
      </c>
      <c r="F112" s="479"/>
    </row>
    <row r="113" spans="1:5" s="143" customFormat="1" ht="0" customHeight="1" hidden="1">
      <c r="A113" s="133" t="s">
        <v>232</v>
      </c>
      <c r="B113" s="146" t="s">
        <v>233</v>
      </c>
      <c r="C113" s="205"/>
      <c r="D113" s="205"/>
      <c r="E113" s="206" t="e">
        <f t="shared" si="5"/>
        <v>#DIV/0!</v>
      </c>
    </row>
    <row r="114" spans="1:5" s="128" customFormat="1" ht="21.75" customHeight="1" hidden="1">
      <c r="A114" s="133" t="s">
        <v>323</v>
      </c>
      <c r="B114" s="137" t="s">
        <v>324</v>
      </c>
      <c r="C114" s="204">
        <f>C115</f>
        <v>0</v>
      </c>
      <c r="D114" s="204">
        <f>D115</f>
        <v>0</v>
      </c>
      <c r="E114" s="206" t="e">
        <f t="shared" si="5"/>
        <v>#DIV/0!</v>
      </c>
    </row>
    <row r="115" spans="1:5" s="128" customFormat="1" ht="18" customHeight="1" hidden="1">
      <c r="A115" s="133" t="s">
        <v>322</v>
      </c>
      <c r="B115" s="137" t="s">
        <v>321</v>
      </c>
      <c r="C115" s="205"/>
      <c r="D115" s="205"/>
      <c r="E115" s="206" t="e">
        <f t="shared" si="5"/>
        <v>#DIV/0!</v>
      </c>
    </row>
    <row r="116" spans="1:5" s="128" customFormat="1" ht="41.25" customHeight="1" hidden="1">
      <c r="A116" s="133" t="s">
        <v>329</v>
      </c>
      <c r="B116" s="137" t="s">
        <v>331</v>
      </c>
      <c r="C116" s="204">
        <f>C117</f>
        <v>0</v>
      </c>
      <c r="D116" s="204">
        <f>D117</f>
        <v>0</v>
      </c>
      <c r="E116" s="206" t="e">
        <f t="shared" si="5"/>
        <v>#DIV/0!</v>
      </c>
    </row>
    <row r="117" spans="1:5" s="128" customFormat="1" ht="41.25" customHeight="1" hidden="1">
      <c r="A117" s="133" t="s">
        <v>328</v>
      </c>
      <c r="B117" s="137" t="s">
        <v>330</v>
      </c>
      <c r="C117" s="205"/>
      <c r="D117" s="205"/>
      <c r="E117" s="206" t="e">
        <f t="shared" si="5"/>
        <v>#DIV/0!</v>
      </c>
    </row>
    <row r="118" spans="1:5" s="128" customFormat="1" ht="1.5" customHeight="1" hidden="1" thickBot="1">
      <c r="A118" s="133" t="s">
        <v>83</v>
      </c>
      <c r="B118" s="137" t="s">
        <v>332</v>
      </c>
      <c r="C118" s="204">
        <f>C119</f>
        <v>0</v>
      </c>
      <c r="D118" s="204">
        <f>D119</f>
        <v>0</v>
      </c>
      <c r="E118" s="206" t="e">
        <f t="shared" si="5"/>
        <v>#DIV/0!</v>
      </c>
    </row>
    <row r="119" spans="1:5" s="128" customFormat="1" ht="51.75" customHeight="1" hidden="1" thickBot="1">
      <c r="A119" s="133" t="s">
        <v>84</v>
      </c>
      <c r="B119" s="137" t="s">
        <v>333</v>
      </c>
      <c r="C119" s="205"/>
      <c r="D119" s="205"/>
      <c r="E119" s="206" t="e">
        <f t="shared" si="5"/>
        <v>#DIV/0!</v>
      </c>
    </row>
    <row r="120" spans="1:5" s="128" customFormat="1" ht="39" customHeight="1">
      <c r="A120" s="538" t="s">
        <v>608</v>
      </c>
      <c r="B120" s="538" t="s">
        <v>75</v>
      </c>
      <c r="C120" s="204">
        <f>C121</f>
        <v>1000000</v>
      </c>
      <c r="D120" s="204">
        <f>D121</f>
        <v>1000000</v>
      </c>
      <c r="E120" s="206">
        <f t="shared" si="5"/>
        <v>100</v>
      </c>
    </row>
    <row r="121" spans="1:5" s="128" customFormat="1" ht="37.5" customHeight="1">
      <c r="A121" s="135" t="s">
        <v>768</v>
      </c>
      <c r="B121" s="539" t="s">
        <v>133</v>
      </c>
      <c r="C121" s="205">
        <f>C122</f>
        <v>1000000</v>
      </c>
      <c r="D121" s="205">
        <f>D122</f>
        <v>1000000</v>
      </c>
      <c r="E121" s="206">
        <f t="shared" si="5"/>
        <v>100</v>
      </c>
    </row>
    <row r="122" spans="1:5" s="128" customFormat="1" ht="42.75" customHeight="1" thickBot="1">
      <c r="A122" s="135" t="s">
        <v>769</v>
      </c>
      <c r="B122" s="135" t="s">
        <v>770</v>
      </c>
      <c r="C122" s="209">
        <v>1000000</v>
      </c>
      <c r="D122" s="209">
        <v>1000000</v>
      </c>
      <c r="E122" s="206">
        <f t="shared" si="5"/>
        <v>100</v>
      </c>
    </row>
    <row r="123" spans="1:5" s="128" customFormat="1" ht="27" customHeight="1" thickBot="1">
      <c r="A123" s="147" t="s">
        <v>39</v>
      </c>
      <c r="B123" s="148" t="s">
        <v>60</v>
      </c>
      <c r="C123" s="210">
        <f>C11+C64</f>
        <v>221721037.98</v>
      </c>
      <c r="D123" s="210">
        <f>D11+D56+D60+D64</f>
        <v>50550676.77000001</v>
      </c>
      <c r="E123" s="492">
        <f t="shared" si="5"/>
        <v>22.799224300293893</v>
      </c>
    </row>
    <row r="124" spans="1:5" s="128" customFormat="1" ht="12.75" customHeight="1" hidden="1">
      <c r="A124" s="149"/>
      <c r="B124" s="149" t="s">
        <v>64</v>
      </c>
      <c r="C124" s="152"/>
      <c r="D124" s="152"/>
      <c r="E124" s="152"/>
    </row>
    <row r="125" spans="1:5" s="128" customFormat="1" ht="20.25" hidden="1">
      <c r="A125" s="149"/>
      <c r="B125" s="149" t="s">
        <v>65</v>
      </c>
      <c r="C125" s="152"/>
      <c r="D125" s="152"/>
      <c r="E125" s="152"/>
    </row>
    <row r="126" spans="1:5" s="128" customFormat="1" ht="20.25" hidden="1">
      <c r="A126" s="149"/>
      <c r="B126" s="149" t="s">
        <v>66</v>
      </c>
      <c r="C126" s="152"/>
      <c r="D126" s="152"/>
      <c r="E126" s="152"/>
    </row>
    <row r="127" spans="1:5" s="128" customFormat="1" ht="20.25" hidden="1">
      <c r="A127" s="149"/>
      <c r="B127" s="149" t="s">
        <v>67</v>
      </c>
      <c r="C127" s="152"/>
      <c r="D127" s="152"/>
      <c r="E127" s="152"/>
    </row>
    <row r="128" spans="1:5" s="128" customFormat="1" ht="20.25" hidden="1">
      <c r="A128" s="149"/>
      <c r="B128" s="149" t="s">
        <v>68</v>
      </c>
      <c r="C128" s="152"/>
      <c r="D128" s="152"/>
      <c r="E128" s="152"/>
    </row>
    <row r="129" spans="1:5" s="128" customFormat="1" ht="20.25" hidden="1">
      <c r="A129" s="149"/>
      <c r="B129" s="149" t="s">
        <v>69</v>
      </c>
      <c r="C129" s="152"/>
      <c r="D129" s="152"/>
      <c r="E129" s="152"/>
    </row>
    <row r="130" spans="1:5" s="128" customFormat="1" ht="20.25" hidden="1">
      <c r="A130" s="149"/>
      <c r="B130" s="149"/>
      <c r="C130" s="152"/>
      <c r="D130" s="152"/>
      <c r="E130" s="152"/>
    </row>
    <row r="131" spans="1:5" s="128" customFormat="1" ht="20.25" hidden="1">
      <c r="A131" s="149"/>
      <c r="B131" s="149" t="s">
        <v>125</v>
      </c>
      <c r="C131" s="153"/>
      <c r="D131" s="153"/>
      <c r="E131" s="153"/>
    </row>
    <row r="132" spans="1:5" s="128" customFormat="1" ht="20.25" hidden="1">
      <c r="A132" s="149"/>
      <c r="B132" s="150" t="s">
        <v>142</v>
      </c>
      <c r="C132" s="153"/>
      <c r="D132" s="153"/>
      <c r="E132" s="153"/>
    </row>
    <row r="133" spans="1:5" s="128" customFormat="1" ht="20.25" hidden="1">
      <c r="A133" s="149"/>
      <c r="B133" s="149"/>
      <c r="C133" s="152"/>
      <c r="D133" s="152"/>
      <c r="E133" s="152"/>
    </row>
    <row r="134" spans="1:5" s="128" customFormat="1" ht="20.25" hidden="1">
      <c r="A134" s="149"/>
      <c r="B134" s="149"/>
      <c r="C134" s="152"/>
      <c r="D134" s="152"/>
      <c r="E134" s="152"/>
    </row>
    <row r="135" spans="1:5" s="128" customFormat="1" ht="20.25" hidden="1">
      <c r="A135" s="149"/>
      <c r="B135" s="149"/>
      <c r="C135" s="153"/>
      <c r="D135" s="153"/>
      <c r="E135" s="153"/>
    </row>
    <row r="136" spans="1:5" s="128" customFormat="1" ht="20.25" hidden="1">
      <c r="A136" s="149"/>
      <c r="B136" s="149"/>
      <c r="C136" s="154"/>
      <c r="D136" s="154"/>
      <c r="E136" s="154"/>
    </row>
    <row r="137" spans="1:5" s="128" customFormat="1" ht="20.25" hidden="1">
      <c r="A137" s="149"/>
      <c r="B137" s="149"/>
      <c r="C137" s="154"/>
      <c r="D137" s="154"/>
      <c r="E137" s="154"/>
    </row>
    <row r="138" spans="1:5" s="128" customFormat="1" ht="20.25" hidden="1">
      <c r="A138" s="149"/>
      <c r="B138" s="149"/>
      <c r="C138" s="154"/>
      <c r="D138" s="154"/>
      <c r="E138" s="154"/>
    </row>
    <row r="139" spans="1:5" s="128" customFormat="1" ht="20.25" hidden="1">
      <c r="A139" s="149"/>
      <c r="B139" s="149"/>
      <c r="C139" s="154"/>
      <c r="D139" s="154"/>
      <c r="E139" s="154"/>
    </row>
    <row r="140" spans="1:5" s="128" customFormat="1" ht="20.25">
      <c r="A140" s="149"/>
      <c r="B140" s="149"/>
      <c r="C140" s="154"/>
      <c r="D140" s="154"/>
      <c r="E140" s="154"/>
    </row>
    <row r="141" spans="3:5" ht="18" hidden="1">
      <c r="C141" s="154">
        <v>203607600</v>
      </c>
      <c r="D141" s="154">
        <v>203607600</v>
      </c>
      <c r="E141" s="154">
        <v>203607600</v>
      </c>
    </row>
    <row r="142" spans="3:5" ht="18" hidden="1">
      <c r="C142" s="154" t="e">
        <f>#REF!+#REF!</f>
        <v>#REF!</v>
      </c>
      <c r="D142" s="154" t="e">
        <f>#REF!+#REF!</f>
        <v>#REF!</v>
      </c>
      <c r="E142" s="154" t="e">
        <f>#REF!+#REF!</f>
        <v>#REF!</v>
      </c>
    </row>
    <row r="143" spans="3:5" ht="18" hidden="1">
      <c r="C143" s="154" t="e">
        <f>C123-C142</f>
        <v>#REF!</v>
      </c>
      <c r="D143" s="154" t="e">
        <f>D123-D142</f>
        <v>#REF!</v>
      </c>
      <c r="E143" s="154" t="e">
        <f>E123-E142</f>
        <v>#REF!</v>
      </c>
    </row>
    <row r="144" ht="18" hidden="1"/>
    <row r="145" spans="3:5" ht="18" hidden="1">
      <c r="C145" s="154" t="e">
        <f>C141+C142</f>
        <v>#REF!</v>
      </c>
      <c r="D145" s="154" t="e">
        <f>D141+D142</f>
        <v>#REF!</v>
      </c>
      <c r="E145" s="154" t="e">
        <f>E141+E142</f>
        <v>#REF!</v>
      </c>
    </row>
    <row r="146" spans="3:5" ht="18" hidden="1">
      <c r="C146" s="154">
        <f>C123-C20</f>
        <v>216523137.98</v>
      </c>
      <c r="D146" s="154">
        <f>D123-D20</f>
        <v>47718084.96000001</v>
      </c>
      <c r="E146" s="154">
        <f>E123-E20</f>
        <v>-31.695702689451963</v>
      </c>
    </row>
    <row r="147" ht="18" hidden="1"/>
    <row r="148" ht="18" hidden="1">
      <c r="C148" s="154">
        <f>C11+C67</f>
        <v>37047000.16</v>
      </c>
    </row>
    <row r="149" ht="18" hidden="1"/>
    <row r="150" ht="18" hidden="1"/>
    <row r="151" ht="18" hidden="1"/>
    <row r="152" ht="18" hidden="1"/>
    <row r="153" ht="18" hidden="1"/>
    <row r="154" spans="2:5" ht="18" hidden="1">
      <c r="B154" s="311" t="s">
        <v>488</v>
      </c>
      <c r="C154" s="154">
        <v>308000</v>
      </c>
      <c r="D154" s="154">
        <v>308000</v>
      </c>
      <c r="E154" s="154">
        <v>308000</v>
      </c>
    </row>
    <row r="155" spans="2:5" ht="18" hidden="1">
      <c r="B155" s="11" t="s">
        <v>489</v>
      </c>
      <c r="C155" s="154">
        <v>338635000</v>
      </c>
      <c r="D155" s="154">
        <v>338635000</v>
      </c>
      <c r="E155" s="154">
        <v>338635000</v>
      </c>
    </row>
    <row r="156" spans="2:5" ht="18" hidden="1">
      <c r="B156" s="11" t="s">
        <v>490</v>
      </c>
      <c r="C156" s="154">
        <v>85935000</v>
      </c>
      <c r="D156" s="154">
        <v>85935000</v>
      </c>
      <c r="E156" s="154">
        <v>85935000</v>
      </c>
    </row>
    <row r="157" spans="2:5" ht="18" hidden="1">
      <c r="B157" s="11" t="s">
        <v>491</v>
      </c>
      <c r="C157" s="154">
        <v>36750000</v>
      </c>
      <c r="D157" s="154">
        <v>36750000</v>
      </c>
      <c r="E157" s="154">
        <v>36750000</v>
      </c>
    </row>
    <row r="158" spans="2:5" ht="18" hidden="1">
      <c r="B158" s="11" t="s">
        <v>492</v>
      </c>
      <c r="C158" s="154">
        <v>4027000</v>
      </c>
      <c r="D158" s="154">
        <v>4027000</v>
      </c>
      <c r="E158" s="154">
        <v>4027000</v>
      </c>
    </row>
    <row r="159" spans="2:5" ht="18" hidden="1">
      <c r="B159" s="11" t="s">
        <v>493</v>
      </c>
      <c r="C159" s="154">
        <v>307000</v>
      </c>
      <c r="D159" s="154">
        <v>307000</v>
      </c>
      <c r="E159" s="154">
        <v>307000</v>
      </c>
    </row>
    <row r="160" spans="2:5" ht="18" hidden="1">
      <c r="B160" s="11" t="s">
        <v>494</v>
      </c>
      <c r="C160" s="154">
        <v>361000</v>
      </c>
      <c r="D160" s="154">
        <v>361000</v>
      </c>
      <c r="E160" s="154">
        <v>361000</v>
      </c>
    </row>
    <row r="161" spans="2:5" ht="18" hidden="1">
      <c r="B161" s="11" t="s">
        <v>495</v>
      </c>
      <c r="C161" s="154">
        <v>420000</v>
      </c>
      <c r="D161" s="154">
        <v>420000</v>
      </c>
      <c r="E161" s="154">
        <v>420000</v>
      </c>
    </row>
    <row r="162" spans="2:5" ht="18" hidden="1">
      <c r="B162" s="11" t="s">
        <v>496</v>
      </c>
      <c r="C162" s="154">
        <v>62000</v>
      </c>
      <c r="D162" s="154">
        <v>62000</v>
      </c>
      <c r="E162" s="154">
        <v>62000</v>
      </c>
    </row>
    <row r="163" ht="18" hidden="1"/>
    <row r="164" spans="3:5" ht="18" hidden="1">
      <c r="C164" s="154">
        <f>SUM(C154:C163)</f>
        <v>466805000</v>
      </c>
      <c r="D164" s="154">
        <f>SUM(D154:D163)</f>
        <v>466805000</v>
      </c>
      <c r="E164" s="154">
        <f>SUM(E154:E163)</f>
        <v>466805000</v>
      </c>
    </row>
    <row r="165" ht="18" hidden="1"/>
  </sheetData>
  <sheetProtection/>
  <mergeCells count="7">
    <mergeCell ref="A8:E8"/>
    <mergeCell ref="B2:E2"/>
    <mergeCell ref="B1:E1"/>
    <mergeCell ref="B3:F3"/>
    <mergeCell ref="B4:E4"/>
    <mergeCell ref="A6:E6"/>
    <mergeCell ref="A7:E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0"/>
  <sheetViews>
    <sheetView tabSelected="1" zoomScale="70" zoomScaleNormal="70" zoomScaleSheetLayoutView="80" zoomScalePageLayoutView="0" workbookViewId="0" topLeftCell="A152">
      <selection activeCell="M14" sqref="M14"/>
    </sheetView>
  </sheetViews>
  <sheetFormatPr defaultColWidth="9.00390625" defaultRowHeight="12.75"/>
  <cols>
    <col min="1" max="1" width="58.125" style="199" customWidth="1"/>
    <col min="2" max="2" width="7.25390625" style="16" customWidth="1"/>
    <col min="3" max="3" width="5.625" style="7" customWidth="1"/>
    <col min="4" max="4" width="5.75390625" style="7" customWidth="1"/>
    <col min="5" max="5" width="15.25390625" style="7" customWidth="1"/>
    <col min="6" max="6" width="5.375" style="7" customWidth="1"/>
    <col min="7" max="7" width="18.00390625" style="20" customWidth="1"/>
    <col min="8" max="8" width="15.875" style="20" customWidth="1"/>
    <col min="9" max="9" width="11.25390625" style="20" customWidth="1"/>
    <col min="10" max="10" width="14.875" style="0" bestFit="1" customWidth="1"/>
    <col min="11" max="11" width="12.625" style="0" bestFit="1" customWidth="1"/>
  </cols>
  <sheetData>
    <row r="1" spans="2:11" ht="16.5">
      <c r="B1" s="13"/>
      <c r="C1" s="13"/>
      <c r="D1" s="13"/>
      <c r="E1" s="545" t="s">
        <v>738</v>
      </c>
      <c r="F1" s="545"/>
      <c r="G1" s="545"/>
      <c r="H1" s="545"/>
      <c r="I1" s="545"/>
      <c r="J1" s="545"/>
      <c r="K1" s="545"/>
    </row>
    <row r="2" spans="2:11" ht="20.25" customHeight="1">
      <c r="B2" s="13"/>
      <c r="C2" s="13"/>
      <c r="D2" s="13"/>
      <c r="E2" s="545" t="s">
        <v>736</v>
      </c>
      <c r="F2" s="545"/>
      <c r="G2" s="545"/>
      <c r="H2" s="545"/>
      <c r="I2" s="545"/>
      <c r="J2" s="545"/>
      <c r="K2" s="545"/>
    </row>
    <row r="3" spans="2:11" ht="20.25" customHeight="1">
      <c r="B3" s="13"/>
      <c r="C3" s="13"/>
      <c r="D3" s="13"/>
      <c r="E3" s="387" t="s">
        <v>741</v>
      </c>
      <c r="F3" s="387"/>
      <c r="G3" s="387"/>
      <c r="H3" s="387"/>
      <c r="I3" s="387"/>
      <c r="J3" s="387"/>
      <c r="K3" s="387"/>
    </row>
    <row r="4" spans="2:11" ht="20.25" customHeight="1">
      <c r="B4" s="13"/>
      <c r="C4" s="13"/>
      <c r="D4" s="13"/>
      <c r="E4" s="387" t="s">
        <v>739</v>
      </c>
      <c r="F4" s="387"/>
      <c r="G4" s="387"/>
      <c r="H4" s="387"/>
      <c r="I4" s="387"/>
      <c r="J4" s="387"/>
      <c r="K4" s="387"/>
    </row>
    <row r="5" spans="2:11" ht="24.75" customHeight="1">
      <c r="B5" s="13"/>
      <c r="C5" s="13"/>
      <c r="D5" s="13"/>
      <c r="E5" s="387" t="s">
        <v>740</v>
      </c>
      <c r="F5" s="387"/>
      <c r="G5" s="387"/>
      <c r="H5" s="387"/>
      <c r="I5" s="387"/>
      <c r="J5" s="387"/>
      <c r="K5" s="387"/>
    </row>
    <row r="6" spans="2:11" ht="24" customHeight="1">
      <c r="B6" s="13"/>
      <c r="C6" s="13"/>
      <c r="D6" s="13"/>
      <c r="E6" s="387" t="s">
        <v>760</v>
      </c>
      <c r="F6" s="387"/>
      <c r="G6" s="387"/>
      <c r="H6" s="387"/>
      <c r="I6" s="387"/>
      <c r="J6" s="387"/>
      <c r="K6" s="387"/>
    </row>
    <row r="7" spans="2:11" ht="21.75" customHeight="1">
      <c r="B7" s="13"/>
      <c r="C7" s="13"/>
      <c r="D7" s="13"/>
      <c r="E7" s="545" t="s">
        <v>774</v>
      </c>
      <c r="F7" s="545"/>
      <c r="G7" s="545"/>
      <c r="H7" s="545"/>
      <c r="I7" s="545"/>
      <c r="J7" s="545"/>
      <c r="K7" s="545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160"/>
      <c r="C9" s="8"/>
      <c r="D9" s="8"/>
      <c r="E9" s="8"/>
      <c r="F9"/>
      <c r="G9"/>
      <c r="H9"/>
      <c r="I9"/>
    </row>
    <row r="10" spans="1:9" ht="17.25">
      <c r="A10" s="550" t="s">
        <v>88</v>
      </c>
      <c r="B10" s="550"/>
      <c r="C10" s="550"/>
      <c r="D10" s="550"/>
      <c r="E10" s="550"/>
      <c r="F10" s="550"/>
      <c r="G10" s="550"/>
      <c r="H10" s="550"/>
      <c r="I10" s="550"/>
    </row>
    <row r="11" spans="1:9" ht="16.5">
      <c r="A11" s="551" t="s">
        <v>522</v>
      </c>
      <c r="B11" s="551"/>
      <c r="C11" s="551"/>
      <c r="D11" s="551"/>
      <c r="E11" s="551"/>
      <c r="F11" s="551"/>
      <c r="G11" s="551"/>
      <c r="H11" s="551"/>
      <c r="I11" s="551"/>
    </row>
    <row r="12" spans="1:9" ht="17.25">
      <c r="A12" s="552" t="s">
        <v>773</v>
      </c>
      <c r="B12" s="552"/>
      <c r="C12" s="552"/>
      <c r="D12" s="552"/>
      <c r="E12" s="552"/>
      <c r="F12" s="552"/>
      <c r="G12" s="552"/>
      <c r="H12" s="552"/>
      <c r="I12" s="552"/>
    </row>
    <row r="13" spans="2:9" ht="15" customHeight="1" thickBot="1">
      <c r="B13" s="14"/>
      <c r="C13" s="6" t="s">
        <v>47</v>
      </c>
      <c r="D13" s="5"/>
      <c r="E13" s="5"/>
      <c r="F13" s="5"/>
      <c r="G13" s="19"/>
      <c r="H13" s="19"/>
      <c r="I13" s="19" t="s">
        <v>575</v>
      </c>
    </row>
    <row r="14" spans="1:9" ht="78" customHeight="1" thickBot="1">
      <c r="A14" s="495" t="s">
        <v>48</v>
      </c>
      <c r="B14" s="496"/>
      <c r="C14" s="497" t="s">
        <v>49</v>
      </c>
      <c r="D14" s="497" t="s">
        <v>50</v>
      </c>
      <c r="E14" s="497" t="s">
        <v>51</v>
      </c>
      <c r="F14" s="497" t="s">
        <v>52</v>
      </c>
      <c r="G14" s="498" t="s">
        <v>657</v>
      </c>
      <c r="H14" s="499" t="s">
        <v>757</v>
      </c>
      <c r="I14" s="498" t="s">
        <v>725</v>
      </c>
    </row>
    <row r="15" spans="1:9" ht="24" customHeight="1" hidden="1" thickBot="1">
      <c r="A15" s="66" t="s">
        <v>204</v>
      </c>
      <c r="B15" s="67">
        <v>901</v>
      </c>
      <c r="C15" s="68"/>
      <c r="D15" s="68"/>
      <c r="E15" s="68"/>
      <c r="F15" s="68"/>
      <c r="G15" s="69">
        <f>G16+G33</f>
        <v>0</v>
      </c>
      <c r="H15" s="69">
        <f>H16+H33</f>
        <v>4228800</v>
      </c>
      <c r="I15" s="69">
        <f>I16+I33</f>
        <v>4228800</v>
      </c>
    </row>
    <row r="16" spans="1:9" ht="17.25" hidden="1" thickBot="1">
      <c r="A16" s="44" t="s">
        <v>99</v>
      </c>
      <c r="B16" s="70">
        <v>901</v>
      </c>
      <c r="C16" s="46" t="s">
        <v>25</v>
      </c>
      <c r="D16" s="46"/>
      <c r="E16" s="46"/>
      <c r="F16" s="46"/>
      <c r="G16" s="71">
        <f>G17+G26</f>
        <v>0</v>
      </c>
      <c r="H16" s="71">
        <f>H17+H26</f>
        <v>4228400</v>
      </c>
      <c r="I16" s="71">
        <f>I17+I26</f>
        <v>4228400</v>
      </c>
    </row>
    <row r="17" spans="1:9" ht="8.25" customHeight="1" hidden="1" thickBot="1">
      <c r="A17" s="30" t="s">
        <v>214</v>
      </c>
      <c r="B17" s="72">
        <v>901</v>
      </c>
      <c r="C17" s="31" t="s">
        <v>25</v>
      </c>
      <c r="D17" s="32" t="s">
        <v>34</v>
      </c>
      <c r="E17" s="32"/>
      <c r="F17" s="32"/>
      <c r="G17" s="33">
        <f aca="true" t="shared" si="0" ref="G17:I18">G18</f>
        <v>0</v>
      </c>
      <c r="H17" s="33">
        <f t="shared" si="0"/>
        <v>3186700</v>
      </c>
      <c r="I17" s="33">
        <f t="shared" si="0"/>
        <v>3186700</v>
      </c>
    </row>
    <row r="18" spans="1:9" s="102" customFormat="1" ht="67.5" hidden="1" thickBot="1">
      <c r="A18" s="30" t="s">
        <v>320</v>
      </c>
      <c r="B18" s="72">
        <v>901</v>
      </c>
      <c r="C18" s="31" t="s">
        <v>25</v>
      </c>
      <c r="D18" s="32" t="s">
        <v>34</v>
      </c>
      <c r="E18" s="243" t="s">
        <v>336</v>
      </c>
      <c r="F18" s="238"/>
      <c r="G18" s="33">
        <f t="shared" si="0"/>
        <v>0</v>
      </c>
      <c r="H18" s="33">
        <f t="shared" si="0"/>
        <v>3186700</v>
      </c>
      <c r="I18" s="33">
        <f t="shared" si="0"/>
        <v>3186700</v>
      </c>
    </row>
    <row r="19" spans="1:9" s="102" customFormat="1" ht="51" hidden="1" thickBot="1">
      <c r="A19" s="30" t="s">
        <v>294</v>
      </c>
      <c r="B19" s="72">
        <v>901</v>
      </c>
      <c r="C19" s="31" t="s">
        <v>25</v>
      </c>
      <c r="D19" s="32" t="s">
        <v>34</v>
      </c>
      <c r="E19" s="32" t="s">
        <v>337</v>
      </c>
      <c r="F19" s="238"/>
      <c r="G19" s="33">
        <f>G20+G22</f>
        <v>0</v>
      </c>
      <c r="H19" s="33">
        <f>H20+H22</f>
        <v>3186700</v>
      </c>
      <c r="I19" s="33">
        <f>I20+I22</f>
        <v>3186700</v>
      </c>
    </row>
    <row r="20" spans="1:9" s="102" customFormat="1" ht="51" hidden="1" thickBot="1">
      <c r="A20" s="30" t="s">
        <v>252</v>
      </c>
      <c r="B20" s="72">
        <v>901</v>
      </c>
      <c r="C20" s="31" t="s">
        <v>25</v>
      </c>
      <c r="D20" s="32" t="s">
        <v>34</v>
      </c>
      <c r="E20" s="32" t="s">
        <v>338</v>
      </c>
      <c r="F20" s="238"/>
      <c r="G20" s="33">
        <f>G21</f>
        <v>0</v>
      </c>
      <c r="H20" s="33">
        <f>H21</f>
        <v>1274600</v>
      </c>
      <c r="I20" s="33">
        <f>I21</f>
        <v>1274600</v>
      </c>
    </row>
    <row r="21" spans="1:9" s="102" customFormat="1" ht="33.75" hidden="1" thickBot="1">
      <c r="A21" s="27" t="s">
        <v>253</v>
      </c>
      <c r="B21" s="73">
        <v>901</v>
      </c>
      <c r="C21" s="28" t="s">
        <v>25</v>
      </c>
      <c r="D21" s="29" t="s">
        <v>34</v>
      </c>
      <c r="E21" s="29" t="s">
        <v>338</v>
      </c>
      <c r="F21" s="29" t="s">
        <v>254</v>
      </c>
      <c r="G21" s="52"/>
      <c r="H21" s="52">
        <f>1192600+82000</f>
        <v>1274600</v>
      </c>
      <c r="I21" s="52">
        <f>1192600+82000</f>
        <v>1274600</v>
      </c>
    </row>
    <row r="22" spans="1:9" s="102" customFormat="1" ht="17.25" hidden="1" thickBot="1">
      <c r="A22" s="30" t="s">
        <v>255</v>
      </c>
      <c r="B22" s="72">
        <v>901</v>
      </c>
      <c r="C22" s="31" t="s">
        <v>25</v>
      </c>
      <c r="D22" s="32" t="s">
        <v>34</v>
      </c>
      <c r="E22" s="32" t="s">
        <v>339</v>
      </c>
      <c r="F22" s="29"/>
      <c r="G22" s="57">
        <f>G23+G24+G25</f>
        <v>0</v>
      </c>
      <c r="H22" s="57">
        <f>H23+H24+H25</f>
        <v>1912100</v>
      </c>
      <c r="I22" s="57">
        <f>I23+I24+I25</f>
        <v>1912100</v>
      </c>
    </row>
    <row r="23" spans="1:9" s="102" customFormat="1" ht="33.75" hidden="1" thickBot="1">
      <c r="A23" s="27" t="s">
        <v>253</v>
      </c>
      <c r="B23" s="73">
        <v>901</v>
      </c>
      <c r="C23" s="28" t="s">
        <v>25</v>
      </c>
      <c r="D23" s="29" t="s">
        <v>34</v>
      </c>
      <c r="E23" s="29" t="s">
        <v>339</v>
      </c>
      <c r="F23" s="29" t="s">
        <v>254</v>
      </c>
      <c r="G23" s="52"/>
      <c r="H23" s="52">
        <f>955000+288400+10000+85500</f>
        <v>1338900</v>
      </c>
      <c r="I23" s="52">
        <f>955000+288400+10000+85500</f>
        <v>1338900</v>
      </c>
    </row>
    <row r="24" spans="1:9" s="102" customFormat="1" ht="51" hidden="1" thickBot="1">
      <c r="A24" s="175" t="s">
        <v>256</v>
      </c>
      <c r="B24" s="73">
        <v>901</v>
      </c>
      <c r="C24" s="28" t="s">
        <v>25</v>
      </c>
      <c r="D24" s="29" t="s">
        <v>34</v>
      </c>
      <c r="E24" s="29" t="s">
        <v>339</v>
      </c>
      <c r="F24" s="29" t="s">
        <v>257</v>
      </c>
      <c r="G24" s="52"/>
      <c r="H24" s="52">
        <v>564900</v>
      </c>
      <c r="I24" s="52">
        <v>564900</v>
      </c>
    </row>
    <row r="25" spans="1:9" s="102" customFormat="1" ht="17.25" hidden="1" thickBot="1">
      <c r="A25" s="176" t="s">
        <v>258</v>
      </c>
      <c r="B25" s="73">
        <v>901</v>
      </c>
      <c r="C25" s="28" t="s">
        <v>25</v>
      </c>
      <c r="D25" s="29" t="s">
        <v>34</v>
      </c>
      <c r="E25" s="29" t="s">
        <v>339</v>
      </c>
      <c r="F25" s="29" t="s">
        <v>259</v>
      </c>
      <c r="G25" s="52"/>
      <c r="H25" s="52">
        <v>8300</v>
      </c>
      <c r="I25" s="52">
        <v>8300</v>
      </c>
    </row>
    <row r="26" spans="1:9" ht="51" hidden="1" thickBot="1">
      <c r="A26" s="30" t="s">
        <v>126</v>
      </c>
      <c r="B26" s="75">
        <v>901</v>
      </c>
      <c r="C26" s="31" t="s">
        <v>25</v>
      </c>
      <c r="D26" s="31" t="s">
        <v>31</v>
      </c>
      <c r="E26" s="32"/>
      <c r="F26" s="32"/>
      <c r="G26" s="57">
        <f aca="true" t="shared" si="1" ref="G26:I27">G27</f>
        <v>0</v>
      </c>
      <c r="H26" s="57">
        <f t="shared" si="1"/>
        <v>1041700</v>
      </c>
      <c r="I26" s="57">
        <f t="shared" si="1"/>
        <v>1041700</v>
      </c>
    </row>
    <row r="27" spans="1:9" ht="36" customHeight="1" hidden="1" thickBot="1">
      <c r="A27" s="27" t="s">
        <v>320</v>
      </c>
      <c r="B27" s="73">
        <v>901</v>
      </c>
      <c r="C27" s="28" t="s">
        <v>25</v>
      </c>
      <c r="D27" s="28" t="s">
        <v>31</v>
      </c>
      <c r="E27" s="236" t="s">
        <v>336</v>
      </c>
      <c r="F27" s="29"/>
      <c r="G27" s="52">
        <f t="shared" si="1"/>
        <v>0</v>
      </c>
      <c r="H27" s="52">
        <f t="shared" si="1"/>
        <v>1041700</v>
      </c>
      <c r="I27" s="52">
        <f t="shared" si="1"/>
        <v>1041700</v>
      </c>
    </row>
    <row r="28" spans="1:9" s="232" customFormat="1" ht="33.75" hidden="1" thickBot="1">
      <c r="A28" s="30" t="s">
        <v>293</v>
      </c>
      <c r="B28" s="72">
        <v>901</v>
      </c>
      <c r="C28" s="31" t="s">
        <v>25</v>
      </c>
      <c r="D28" s="31" t="s">
        <v>31</v>
      </c>
      <c r="E28" s="56" t="s">
        <v>342</v>
      </c>
      <c r="F28" s="32"/>
      <c r="G28" s="57">
        <f>G29+G31</f>
        <v>0</v>
      </c>
      <c r="H28" s="57">
        <f>H29+H31</f>
        <v>1041700</v>
      </c>
      <c r="I28" s="57">
        <f>I29+I31</f>
        <v>1041700</v>
      </c>
    </row>
    <row r="29" spans="1:9" s="102" customFormat="1" ht="23.25" customHeight="1" hidden="1" thickBot="1">
      <c r="A29" s="27" t="s">
        <v>260</v>
      </c>
      <c r="B29" s="73">
        <v>901</v>
      </c>
      <c r="C29" s="28" t="s">
        <v>25</v>
      </c>
      <c r="D29" s="28" t="s">
        <v>31</v>
      </c>
      <c r="E29" s="38" t="s">
        <v>343</v>
      </c>
      <c r="F29" s="28"/>
      <c r="G29" s="52">
        <f>G30</f>
        <v>0</v>
      </c>
      <c r="H29" s="52">
        <f>H30</f>
        <v>667100</v>
      </c>
      <c r="I29" s="52">
        <f>I30</f>
        <v>667100</v>
      </c>
    </row>
    <row r="30" spans="1:9" s="102" customFormat="1" ht="33.75" hidden="1" thickBot="1">
      <c r="A30" s="27" t="s">
        <v>253</v>
      </c>
      <c r="B30" s="73">
        <v>901</v>
      </c>
      <c r="C30" s="28" t="s">
        <v>25</v>
      </c>
      <c r="D30" s="28" t="s">
        <v>31</v>
      </c>
      <c r="E30" s="38" t="s">
        <v>343</v>
      </c>
      <c r="F30" s="29" t="s">
        <v>254</v>
      </c>
      <c r="G30" s="52"/>
      <c r="H30" s="52">
        <f>624200+42900</f>
        <v>667100</v>
      </c>
      <c r="I30" s="52">
        <f>624200+42900</f>
        <v>667100</v>
      </c>
    </row>
    <row r="31" spans="1:9" s="102" customFormat="1" ht="17.25" hidden="1" thickBot="1">
      <c r="A31" s="27" t="s">
        <v>255</v>
      </c>
      <c r="B31" s="73">
        <v>901</v>
      </c>
      <c r="C31" s="28" t="s">
        <v>25</v>
      </c>
      <c r="D31" s="28" t="s">
        <v>31</v>
      </c>
      <c r="E31" s="38" t="s">
        <v>467</v>
      </c>
      <c r="F31" s="28"/>
      <c r="G31" s="52">
        <f>G32</f>
        <v>0</v>
      </c>
      <c r="H31" s="52">
        <f>H32</f>
        <v>374600</v>
      </c>
      <c r="I31" s="52">
        <f>I32</f>
        <v>374600</v>
      </c>
    </row>
    <row r="32" spans="1:9" s="102" customFormat="1" ht="33.75" hidden="1" thickBot="1">
      <c r="A32" s="27" t="s">
        <v>253</v>
      </c>
      <c r="B32" s="73">
        <v>901</v>
      </c>
      <c r="C32" s="28" t="s">
        <v>25</v>
      </c>
      <c r="D32" s="28" t="s">
        <v>31</v>
      </c>
      <c r="E32" s="38" t="s">
        <v>467</v>
      </c>
      <c r="F32" s="29" t="s">
        <v>254</v>
      </c>
      <c r="G32" s="52"/>
      <c r="H32" s="52">
        <f>350500+24100</f>
        <v>374600</v>
      </c>
      <c r="I32" s="52">
        <f>350500+24100</f>
        <v>374600</v>
      </c>
    </row>
    <row r="33" spans="1:9" ht="3" customHeight="1" hidden="1" thickBot="1">
      <c r="A33" s="30" t="s">
        <v>53</v>
      </c>
      <c r="B33" s="72">
        <v>901</v>
      </c>
      <c r="C33" s="32" t="s">
        <v>24</v>
      </c>
      <c r="D33" s="32"/>
      <c r="E33" s="38"/>
      <c r="F33" s="38"/>
      <c r="G33" s="118">
        <f aca="true" t="shared" si="2" ref="G33:I37">G34</f>
        <v>0</v>
      </c>
      <c r="H33" s="118">
        <f t="shared" si="2"/>
        <v>400</v>
      </c>
      <c r="I33" s="118">
        <f t="shared" si="2"/>
        <v>400</v>
      </c>
    </row>
    <row r="34" spans="1:9" ht="33.75" hidden="1" thickBot="1">
      <c r="A34" s="172" t="s">
        <v>225</v>
      </c>
      <c r="B34" s="72">
        <v>901</v>
      </c>
      <c r="C34" s="32" t="s">
        <v>24</v>
      </c>
      <c r="D34" s="32" t="s">
        <v>29</v>
      </c>
      <c r="E34" s="56"/>
      <c r="F34" s="56"/>
      <c r="G34" s="118">
        <f t="shared" si="2"/>
        <v>0</v>
      </c>
      <c r="H34" s="118">
        <f t="shared" si="2"/>
        <v>400</v>
      </c>
      <c r="I34" s="118">
        <f t="shared" si="2"/>
        <v>400</v>
      </c>
    </row>
    <row r="35" spans="1:9" s="102" customFormat="1" ht="67.5" hidden="1" thickBot="1">
      <c r="A35" s="268" t="s">
        <v>371</v>
      </c>
      <c r="B35" s="72">
        <v>901</v>
      </c>
      <c r="C35" s="32" t="s">
        <v>24</v>
      </c>
      <c r="D35" s="32" t="s">
        <v>29</v>
      </c>
      <c r="E35" s="282" t="s">
        <v>357</v>
      </c>
      <c r="F35" s="223"/>
      <c r="G35" s="118">
        <f t="shared" si="2"/>
        <v>0</v>
      </c>
      <c r="H35" s="118">
        <f t="shared" si="2"/>
        <v>400</v>
      </c>
      <c r="I35" s="118">
        <f t="shared" si="2"/>
        <v>400</v>
      </c>
    </row>
    <row r="36" spans="1:9" s="102" customFormat="1" ht="33.75" hidden="1" thickBot="1">
      <c r="A36" s="214" t="s">
        <v>469</v>
      </c>
      <c r="B36" s="73">
        <v>901</v>
      </c>
      <c r="C36" s="29" t="s">
        <v>24</v>
      </c>
      <c r="D36" s="29" t="s">
        <v>29</v>
      </c>
      <c r="E36" s="274" t="s">
        <v>470</v>
      </c>
      <c r="F36" s="238"/>
      <c r="G36" s="184">
        <f t="shared" si="2"/>
        <v>0</v>
      </c>
      <c r="H36" s="184">
        <f t="shared" si="2"/>
        <v>400</v>
      </c>
      <c r="I36" s="184">
        <f t="shared" si="2"/>
        <v>400</v>
      </c>
    </row>
    <row r="37" spans="1:9" s="102" customFormat="1" ht="33.75" hidden="1" thickBot="1">
      <c r="A37" s="214" t="s">
        <v>487</v>
      </c>
      <c r="B37" s="73">
        <v>901</v>
      </c>
      <c r="C37" s="29" t="s">
        <v>24</v>
      </c>
      <c r="D37" s="29" t="s">
        <v>29</v>
      </c>
      <c r="E37" s="274" t="s">
        <v>471</v>
      </c>
      <c r="F37" s="238"/>
      <c r="G37" s="184">
        <f t="shared" si="2"/>
        <v>0</v>
      </c>
      <c r="H37" s="184">
        <f t="shared" si="2"/>
        <v>400</v>
      </c>
      <c r="I37" s="184">
        <f t="shared" si="2"/>
        <v>400</v>
      </c>
    </row>
    <row r="38" spans="1:9" s="102" customFormat="1" ht="51" hidden="1" thickBot="1">
      <c r="A38" s="260" t="s">
        <v>256</v>
      </c>
      <c r="B38" s="73">
        <v>901</v>
      </c>
      <c r="C38" s="29" t="s">
        <v>24</v>
      </c>
      <c r="D38" s="29" t="s">
        <v>29</v>
      </c>
      <c r="E38" s="274" t="s">
        <v>471</v>
      </c>
      <c r="F38" s="238">
        <v>240</v>
      </c>
      <c r="G38" s="184"/>
      <c r="H38" s="184">
        <v>400</v>
      </c>
      <c r="I38" s="184">
        <v>400</v>
      </c>
    </row>
    <row r="39" spans="1:9" ht="33" customHeight="1" thickBot="1">
      <c r="A39" s="66" t="s">
        <v>601</v>
      </c>
      <c r="B39" s="341" t="s">
        <v>524</v>
      </c>
      <c r="C39" s="68"/>
      <c r="D39" s="68"/>
      <c r="E39" s="68"/>
      <c r="F39" s="68"/>
      <c r="G39" s="69"/>
      <c r="H39" s="69"/>
      <c r="I39" s="69"/>
    </row>
    <row r="40" spans="1:9" ht="16.5">
      <c r="A40" s="44" t="s">
        <v>99</v>
      </c>
      <c r="B40" s="74" t="s">
        <v>524</v>
      </c>
      <c r="C40" s="46" t="s">
        <v>25</v>
      </c>
      <c r="D40" s="46"/>
      <c r="E40" s="46"/>
      <c r="F40" s="46"/>
      <c r="G40" s="94">
        <f>G41+G46+G59</f>
        <v>7888001</v>
      </c>
      <c r="H40" s="94">
        <f>H41+H46+H59</f>
        <v>4546530.29</v>
      </c>
      <c r="I40" s="398">
        <f aca="true" t="shared" si="3" ref="I40:I66">H40*100/G40</f>
        <v>57.638561278072864</v>
      </c>
    </row>
    <row r="41" spans="1:9" ht="39" customHeight="1">
      <c r="A41" s="30" t="s">
        <v>56</v>
      </c>
      <c r="B41" s="75" t="s">
        <v>524</v>
      </c>
      <c r="C41" s="31" t="s">
        <v>25</v>
      </c>
      <c r="D41" s="32" t="s">
        <v>30</v>
      </c>
      <c r="E41" s="32"/>
      <c r="F41" s="32"/>
      <c r="G41" s="57">
        <f aca="true" t="shared" si="4" ref="G41:H44">G42</f>
        <v>1603758</v>
      </c>
      <c r="H41" s="57">
        <f t="shared" si="4"/>
        <v>1351631.85</v>
      </c>
      <c r="I41" s="398">
        <f t="shared" si="3"/>
        <v>84.27904022926153</v>
      </c>
    </row>
    <row r="42" spans="1:9" s="1" customFormat="1" ht="69.75" customHeight="1">
      <c r="A42" s="30" t="s">
        <v>320</v>
      </c>
      <c r="B42" s="72" t="s">
        <v>524</v>
      </c>
      <c r="C42" s="31" t="s">
        <v>25</v>
      </c>
      <c r="D42" s="31" t="s">
        <v>30</v>
      </c>
      <c r="E42" s="243" t="s">
        <v>336</v>
      </c>
      <c r="F42" s="32"/>
      <c r="G42" s="57">
        <f t="shared" si="4"/>
        <v>1603758</v>
      </c>
      <c r="H42" s="57">
        <f t="shared" si="4"/>
        <v>1351631.85</v>
      </c>
      <c r="I42" s="398">
        <f t="shared" si="3"/>
        <v>84.27904022926153</v>
      </c>
    </row>
    <row r="43" spans="1:9" s="232" customFormat="1" ht="36" customHeight="1">
      <c r="A43" s="30" t="s">
        <v>295</v>
      </c>
      <c r="B43" s="72" t="s">
        <v>524</v>
      </c>
      <c r="C43" s="31" t="s">
        <v>25</v>
      </c>
      <c r="D43" s="31" t="s">
        <v>30</v>
      </c>
      <c r="E43" s="32" t="s">
        <v>334</v>
      </c>
      <c r="F43" s="32"/>
      <c r="G43" s="57">
        <f t="shared" si="4"/>
        <v>1603758</v>
      </c>
      <c r="H43" s="57">
        <f t="shared" si="4"/>
        <v>1351631.85</v>
      </c>
      <c r="I43" s="398">
        <f t="shared" si="3"/>
        <v>84.27904022926153</v>
      </c>
    </row>
    <row r="44" spans="1:9" s="102" customFormat="1" ht="16.5">
      <c r="A44" s="27" t="s">
        <v>118</v>
      </c>
      <c r="B44" s="73" t="s">
        <v>524</v>
      </c>
      <c r="C44" s="28" t="s">
        <v>25</v>
      </c>
      <c r="D44" s="28" t="s">
        <v>30</v>
      </c>
      <c r="E44" s="29" t="s">
        <v>335</v>
      </c>
      <c r="F44" s="29"/>
      <c r="G44" s="52">
        <f t="shared" si="4"/>
        <v>1603758</v>
      </c>
      <c r="H44" s="52">
        <f t="shared" si="4"/>
        <v>1351631.85</v>
      </c>
      <c r="I44" s="398">
        <f t="shared" si="3"/>
        <v>84.27904022926153</v>
      </c>
    </row>
    <row r="45" spans="1:9" s="102" customFormat="1" ht="35.25" customHeight="1">
      <c r="A45" s="27" t="s">
        <v>253</v>
      </c>
      <c r="B45" s="73" t="s">
        <v>524</v>
      </c>
      <c r="C45" s="28" t="s">
        <v>25</v>
      </c>
      <c r="D45" s="28" t="s">
        <v>30</v>
      </c>
      <c r="E45" s="29" t="s">
        <v>335</v>
      </c>
      <c r="F45" s="29" t="s">
        <v>254</v>
      </c>
      <c r="G45" s="52">
        <v>1603758</v>
      </c>
      <c r="H45" s="52">
        <v>1351631.85</v>
      </c>
      <c r="I45" s="398">
        <f t="shared" si="3"/>
        <v>84.27904022926153</v>
      </c>
    </row>
    <row r="46" spans="1:9" ht="71.25" customHeight="1">
      <c r="A46" s="30" t="s">
        <v>153</v>
      </c>
      <c r="B46" s="100" t="s">
        <v>524</v>
      </c>
      <c r="C46" s="45" t="s">
        <v>25</v>
      </c>
      <c r="D46" s="79" t="s">
        <v>28</v>
      </c>
      <c r="E46" s="79"/>
      <c r="F46" s="79"/>
      <c r="G46" s="60">
        <f>G47</f>
        <v>6134243</v>
      </c>
      <c r="H46" s="60">
        <f>H47</f>
        <v>3194898.44</v>
      </c>
      <c r="I46" s="398">
        <f t="shared" si="3"/>
        <v>52.08301073172354</v>
      </c>
    </row>
    <row r="47" spans="1:9" ht="72.75" customHeight="1">
      <c r="A47" s="30" t="s">
        <v>320</v>
      </c>
      <c r="B47" s="72" t="s">
        <v>524</v>
      </c>
      <c r="C47" s="31" t="s">
        <v>25</v>
      </c>
      <c r="D47" s="31" t="s">
        <v>28</v>
      </c>
      <c r="E47" s="243" t="s">
        <v>336</v>
      </c>
      <c r="F47" s="29"/>
      <c r="G47" s="57">
        <f>G48</f>
        <v>6134243</v>
      </c>
      <c r="H47" s="57">
        <f>H48</f>
        <v>3194898.44</v>
      </c>
      <c r="I47" s="398">
        <f t="shared" si="3"/>
        <v>52.08301073172354</v>
      </c>
    </row>
    <row r="48" spans="1:9" s="1" customFormat="1" ht="20.25" customHeight="1">
      <c r="A48" s="30" t="s">
        <v>296</v>
      </c>
      <c r="B48" s="72" t="s">
        <v>524</v>
      </c>
      <c r="C48" s="31" t="s">
        <v>25</v>
      </c>
      <c r="D48" s="31" t="s">
        <v>28</v>
      </c>
      <c r="E48" s="56" t="s">
        <v>340</v>
      </c>
      <c r="F48" s="32"/>
      <c r="G48" s="118">
        <f>G49+G53+G54+G57</f>
        <v>6134243</v>
      </c>
      <c r="H48" s="118">
        <f>H49+H53+H54+H57</f>
        <v>3194898.44</v>
      </c>
      <c r="I48" s="398">
        <f t="shared" si="3"/>
        <v>52.08301073172354</v>
      </c>
    </row>
    <row r="49" spans="1:9" s="102" customFormat="1" ht="16.5">
      <c r="A49" s="27" t="s">
        <v>255</v>
      </c>
      <c r="B49" s="73" t="s">
        <v>524</v>
      </c>
      <c r="C49" s="28" t="s">
        <v>25</v>
      </c>
      <c r="D49" s="28" t="s">
        <v>28</v>
      </c>
      <c r="E49" s="38" t="s">
        <v>341</v>
      </c>
      <c r="F49" s="29"/>
      <c r="G49" s="52">
        <f>G50+G51+G55+G56</f>
        <v>6114427</v>
      </c>
      <c r="H49" s="52">
        <f>H50+H51+H55+H56</f>
        <v>3186058.44</v>
      </c>
      <c r="I49" s="398">
        <f t="shared" si="3"/>
        <v>52.107228363344596</v>
      </c>
    </row>
    <row r="50" spans="1:9" s="102" customFormat="1" ht="40.5" customHeight="1">
      <c r="A50" s="27" t="s">
        <v>253</v>
      </c>
      <c r="B50" s="73" t="s">
        <v>524</v>
      </c>
      <c r="C50" s="28" t="s">
        <v>25</v>
      </c>
      <c r="D50" s="28" t="s">
        <v>28</v>
      </c>
      <c r="E50" s="38" t="s">
        <v>341</v>
      </c>
      <c r="F50" s="29" t="s">
        <v>254</v>
      </c>
      <c r="G50" s="396">
        <v>2788100</v>
      </c>
      <c r="H50" s="52">
        <v>2115100.59</v>
      </c>
      <c r="I50" s="398">
        <f t="shared" si="3"/>
        <v>75.86171909185467</v>
      </c>
    </row>
    <row r="51" spans="1:10" s="102" customFormat="1" ht="30" customHeight="1">
      <c r="A51" s="175" t="s">
        <v>256</v>
      </c>
      <c r="B51" s="73" t="s">
        <v>524</v>
      </c>
      <c r="C51" s="28" t="s">
        <v>25</v>
      </c>
      <c r="D51" s="28" t="s">
        <v>28</v>
      </c>
      <c r="E51" s="38" t="s">
        <v>341</v>
      </c>
      <c r="F51" s="29" t="s">
        <v>257</v>
      </c>
      <c r="G51" s="396">
        <v>2796327</v>
      </c>
      <c r="H51" s="52">
        <v>1068957.85</v>
      </c>
      <c r="I51" s="398">
        <f t="shared" si="3"/>
        <v>38.22721198200354</v>
      </c>
      <c r="J51" s="406"/>
    </row>
    <row r="52" spans="1:10" s="102" customFormat="1" ht="51" customHeight="1">
      <c r="A52" s="453" t="s">
        <v>684</v>
      </c>
      <c r="B52" s="435" t="s">
        <v>524</v>
      </c>
      <c r="C52" s="121" t="s">
        <v>25</v>
      </c>
      <c r="D52" s="121" t="s">
        <v>28</v>
      </c>
      <c r="E52" s="397" t="s">
        <v>340</v>
      </c>
      <c r="F52" s="397"/>
      <c r="G52" s="396">
        <f>G53+G54</f>
        <v>18816</v>
      </c>
      <c r="H52" s="396">
        <f>H53+H54</f>
        <v>7840</v>
      </c>
      <c r="I52" s="398">
        <f t="shared" si="3"/>
        <v>41.666666666666664</v>
      </c>
      <c r="J52" s="406"/>
    </row>
    <row r="53" spans="1:10" s="102" customFormat="1" ht="33" customHeight="1">
      <c r="A53" s="453" t="s">
        <v>256</v>
      </c>
      <c r="B53" s="435" t="s">
        <v>524</v>
      </c>
      <c r="C53" s="121" t="s">
        <v>25</v>
      </c>
      <c r="D53" s="121" t="s">
        <v>28</v>
      </c>
      <c r="E53" s="397" t="s">
        <v>679</v>
      </c>
      <c r="F53" s="397" t="s">
        <v>257</v>
      </c>
      <c r="G53" s="396">
        <v>18627.84</v>
      </c>
      <c r="H53" s="52">
        <v>7761.6</v>
      </c>
      <c r="I53" s="398">
        <f t="shared" si="3"/>
        <v>41.666666666666664</v>
      </c>
      <c r="J53" s="406"/>
    </row>
    <row r="54" spans="1:10" s="102" customFormat="1" ht="30" customHeight="1">
      <c r="A54" s="453" t="s">
        <v>256</v>
      </c>
      <c r="B54" s="435" t="s">
        <v>524</v>
      </c>
      <c r="C54" s="121" t="s">
        <v>25</v>
      </c>
      <c r="D54" s="121" t="s">
        <v>28</v>
      </c>
      <c r="E54" s="397" t="s">
        <v>680</v>
      </c>
      <c r="F54" s="397" t="s">
        <v>257</v>
      </c>
      <c r="G54" s="396">
        <v>188.16</v>
      </c>
      <c r="H54" s="52">
        <v>78.4</v>
      </c>
      <c r="I54" s="398">
        <f t="shared" si="3"/>
        <v>41.66666666666667</v>
      </c>
      <c r="J54" s="406"/>
    </row>
    <row r="55" spans="1:9" s="102" customFormat="1" ht="24.75" customHeight="1">
      <c r="A55" s="176" t="s">
        <v>310</v>
      </c>
      <c r="B55" s="73" t="s">
        <v>524</v>
      </c>
      <c r="C55" s="28" t="s">
        <v>25</v>
      </c>
      <c r="D55" s="28" t="s">
        <v>28</v>
      </c>
      <c r="E55" s="38" t="s">
        <v>341</v>
      </c>
      <c r="F55" s="29" t="s">
        <v>309</v>
      </c>
      <c r="G55" s="396">
        <v>70000</v>
      </c>
      <c r="H55" s="52">
        <v>0</v>
      </c>
      <c r="I55" s="398">
        <f t="shared" si="3"/>
        <v>0</v>
      </c>
    </row>
    <row r="56" spans="1:9" s="102" customFormat="1" ht="21" customHeight="1">
      <c r="A56" s="176" t="s">
        <v>258</v>
      </c>
      <c r="B56" s="73" t="s">
        <v>524</v>
      </c>
      <c r="C56" s="28" t="s">
        <v>25</v>
      </c>
      <c r="D56" s="28" t="s">
        <v>28</v>
      </c>
      <c r="E56" s="38" t="s">
        <v>341</v>
      </c>
      <c r="F56" s="29" t="s">
        <v>259</v>
      </c>
      <c r="G56" s="396">
        <v>460000</v>
      </c>
      <c r="H56" s="52">
        <v>2000</v>
      </c>
      <c r="I56" s="398">
        <f t="shared" si="3"/>
        <v>0.43478260869565216</v>
      </c>
    </row>
    <row r="57" spans="1:9" s="102" customFormat="1" ht="61.5" customHeight="1">
      <c r="A57" s="449" t="s">
        <v>325</v>
      </c>
      <c r="B57" s="73" t="s">
        <v>524</v>
      </c>
      <c r="C57" s="28" t="s">
        <v>25</v>
      </c>
      <c r="D57" s="28" t="s">
        <v>28</v>
      </c>
      <c r="E57" s="38" t="s">
        <v>641</v>
      </c>
      <c r="F57" s="29"/>
      <c r="G57" s="52">
        <f>G58</f>
        <v>1000</v>
      </c>
      <c r="H57" s="52">
        <f>H58</f>
        <v>1000</v>
      </c>
      <c r="I57" s="398">
        <f t="shared" si="3"/>
        <v>100</v>
      </c>
    </row>
    <row r="58" spans="1:9" s="102" customFormat="1" ht="33.75" customHeight="1">
      <c r="A58" s="175" t="s">
        <v>256</v>
      </c>
      <c r="B58" s="73" t="s">
        <v>524</v>
      </c>
      <c r="C58" s="28" t="s">
        <v>25</v>
      </c>
      <c r="D58" s="28" t="s">
        <v>28</v>
      </c>
      <c r="E58" s="38" t="s">
        <v>641</v>
      </c>
      <c r="F58" s="29" t="s">
        <v>257</v>
      </c>
      <c r="G58" s="52">
        <v>1000</v>
      </c>
      <c r="H58" s="52">
        <v>1000</v>
      </c>
      <c r="I58" s="398">
        <f t="shared" si="3"/>
        <v>100</v>
      </c>
    </row>
    <row r="59" spans="1:9" s="158" customFormat="1" ht="18" customHeight="1">
      <c r="A59" s="157" t="s">
        <v>209</v>
      </c>
      <c r="B59" s="72" t="s">
        <v>524</v>
      </c>
      <c r="C59" s="240" t="s">
        <v>25</v>
      </c>
      <c r="D59" s="240" t="s">
        <v>33</v>
      </c>
      <c r="E59" s="240"/>
      <c r="F59" s="240"/>
      <c r="G59" s="118">
        <f aca="true" t="shared" si="5" ref="G59:H62">G60</f>
        <v>150000</v>
      </c>
      <c r="H59" s="118">
        <f t="shared" si="5"/>
        <v>0</v>
      </c>
      <c r="I59" s="398">
        <f t="shared" si="3"/>
        <v>0</v>
      </c>
    </row>
    <row r="60" spans="1:9" s="102" customFormat="1" ht="49.5" customHeight="1">
      <c r="A60" s="251" t="s">
        <v>623</v>
      </c>
      <c r="B60" s="72" t="s">
        <v>524</v>
      </c>
      <c r="C60" s="240" t="s">
        <v>25</v>
      </c>
      <c r="D60" s="240" t="s">
        <v>33</v>
      </c>
      <c r="E60" s="366" t="s">
        <v>531</v>
      </c>
      <c r="F60" s="220"/>
      <c r="G60" s="118">
        <f t="shared" si="5"/>
        <v>150000</v>
      </c>
      <c r="H60" s="118">
        <f t="shared" si="5"/>
        <v>0</v>
      </c>
      <c r="I60" s="398">
        <f t="shared" si="3"/>
        <v>0</v>
      </c>
    </row>
    <row r="61" spans="1:9" s="102" customFormat="1" ht="33">
      <c r="A61" s="213" t="s">
        <v>392</v>
      </c>
      <c r="B61" s="73" t="s">
        <v>524</v>
      </c>
      <c r="C61" s="241" t="s">
        <v>25</v>
      </c>
      <c r="D61" s="241" t="s">
        <v>33</v>
      </c>
      <c r="E61" s="277" t="s">
        <v>532</v>
      </c>
      <c r="F61" s="238"/>
      <c r="G61" s="52">
        <f t="shared" si="5"/>
        <v>150000</v>
      </c>
      <c r="H61" s="52">
        <f t="shared" si="5"/>
        <v>0</v>
      </c>
      <c r="I61" s="398">
        <f t="shared" si="3"/>
        <v>0</v>
      </c>
    </row>
    <row r="62" spans="1:9" s="102" customFormat="1" ht="19.5" customHeight="1">
      <c r="A62" s="213" t="s">
        <v>210</v>
      </c>
      <c r="B62" s="73" t="s">
        <v>524</v>
      </c>
      <c r="C62" s="241" t="s">
        <v>25</v>
      </c>
      <c r="D62" s="241" t="s">
        <v>33</v>
      </c>
      <c r="E62" s="277" t="s">
        <v>533</v>
      </c>
      <c r="F62" s="238"/>
      <c r="G62" s="52">
        <f t="shared" si="5"/>
        <v>150000</v>
      </c>
      <c r="H62" s="52">
        <f t="shared" si="5"/>
        <v>0</v>
      </c>
      <c r="I62" s="398">
        <f t="shared" si="3"/>
        <v>0</v>
      </c>
    </row>
    <row r="63" spans="1:9" s="102" customFormat="1" ht="23.25" customHeight="1">
      <c r="A63" s="176" t="s">
        <v>261</v>
      </c>
      <c r="B63" s="73" t="s">
        <v>524</v>
      </c>
      <c r="C63" s="241" t="s">
        <v>25</v>
      </c>
      <c r="D63" s="241" t="s">
        <v>33</v>
      </c>
      <c r="E63" s="277" t="s">
        <v>533</v>
      </c>
      <c r="F63" s="238">
        <v>870</v>
      </c>
      <c r="G63" s="52">
        <v>150000</v>
      </c>
      <c r="H63" s="52">
        <v>0</v>
      </c>
      <c r="I63" s="398">
        <f t="shared" si="3"/>
        <v>0</v>
      </c>
    </row>
    <row r="64" spans="1:9" s="1" customFormat="1" ht="18" customHeight="1">
      <c r="A64" s="30" t="s">
        <v>158</v>
      </c>
      <c r="B64" s="72" t="s">
        <v>524</v>
      </c>
      <c r="C64" s="31" t="s">
        <v>30</v>
      </c>
      <c r="D64" s="31"/>
      <c r="E64" s="243"/>
      <c r="F64" s="32"/>
      <c r="G64" s="395">
        <f>G65</f>
        <v>412500</v>
      </c>
      <c r="H64" s="395">
        <f>H65</f>
        <v>188278.53</v>
      </c>
      <c r="I64" s="398">
        <f t="shared" si="3"/>
        <v>45.64328</v>
      </c>
    </row>
    <row r="65" spans="1:9" ht="17.25" customHeight="1">
      <c r="A65" s="30" t="s">
        <v>159</v>
      </c>
      <c r="B65" s="72" t="s">
        <v>524</v>
      </c>
      <c r="C65" s="32" t="s">
        <v>30</v>
      </c>
      <c r="D65" s="32" t="s">
        <v>34</v>
      </c>
      <c r="E65" s="56"/>
      <c r="F65" s="220"/>
      <c r="G65" s="395">
        <f>G66</f>
        <v>412500</v>
      </c>
      <c r="H65" s="395">
        <f>H66</f>
        <v>188278.53</v>
      </c>
      <c r="I65" s="398">
        <f t="shared" si="3"/>
        <v>45.64328</v>
      </c>
    </row>
    <row r="66" spans="1:9" ht="50.25" customHeight="1">
      <c r="A66" s="175" t="s">
        <v>320</v>
      </c>
      <c r="B66" s="76" t="s">
        <v>524</v>
      </c>
      <c r="C66" s="29" t="s">
        <v>30</v>
      </c>
      <c r="D66" s="29" t="s">
        <v>34</v>
      </c>
      <c r="E66" s="393" t="s">
        <v>336</v>
      </c>
      <c r="F66" s="29"/>
      <c r="G66" s="396">
        <f aca="true" t="shared" si="6" ref="G66:H68">G67</f>
        <v>412500</v>
      </c>
      <c r="H66" s="396">
        <f t="shared" si="6"/>
        <v>188278.53</v>
      </c>
      <c r="I66" s="398">
        <f t="shared" si="3"/>
        <v>45.64328</v>
      </c>
    </row>
    <row r="67" spans="1:9" ht="18" customHeight="1">
      <c r="A67" s="81" t="s">
        <v>100</v>
      </c>
      <c r="B67" s="76" t="s">
        <v>524</v>
      </c>
      <c r="C67" s="29" t="s">
        <v>30</v>
      </c>
      <c r="D67" s="29" t="s">
        <v>34</v>
      </c>
      <c r="E67" s="393" t="s">
        <v>348</v>
      </c>
      <c r="F67" s="29"/>
      <c r="G67" s="396">
        <f t="shared" si="6"/>
        <v>412500</v>
      </c>
      <c r="H67" s="396">
        <f t="shared" si="6"/>
        <v>188278.53</v>
      </c>
      <c r="I67" s="398">
        <f aca="true" t="shared" si="7" ref="I67:I119">H67*100/G67</f>
        <v>45.64328</v>
      </c>
    </row>
    <row r="68" spans="1:9" ht="34.5" customHeight="1">
      <c r="A68" s="175" t="s">
        <v>160</v>
      </c>
      <c r="B68" s="76" t="s">
        <v>524</v>
      </c>
      <c r="C68" s="29" t="s">
        <v>30</v>
      </c>
      <c r="D68" s="29" t="s">
        <v>34</v>
      </c>
      <c r="E68" s="393" t="s">
        <v>468</v>
      </c>
      <c r="F68" s="29"/>
      <c r="G68" s="396">
        <f t="shared" si="6"/>
        <v>412500</v>
      </c>
      <c r="H68" s="396">
        <f t="shared" si="6"/>
        <v>188278.53</v>
      </c>
      <c r="I68" s="398">
        <f t="shared" si="7"/>
        <v>45.64328</v>
      </c>
    </row>
    <row r="69" spans="1:9" ht="33" customHeight="1">
      <c r="A69" s="194" t="s">
        <v>253</v>
      </c>
      <c r="B69" s="77" t="s">
        <v>524</v>
      </c>
      <c r="C69" s="38" t="s">
        <v>30</v>
      </c>
      <c r="D69" s="38" t="s">
        <v>34</v>
      </c>
      <c r="E69" s="38" t="s">
        <v>468</v>
      </c>
      <c r="F69" s="38" t="s">
        <v>254</v>
      </c>
      <c r="G69" s="396">
        <v>412500</v>
      </c>
      <c r="H69" s="52">
        <v>188278.53</v>
      </c>
      <c r="I69" s="398">
        <f t="shared" si="7"/>
        <v>45.64328</v>
      </c>
    </row>
    <row r="70" spans="1:9" ht="37.5" customHeight="1">
      <c r="A70" s="520" t="s">
        <v>70</v>
      </c>
      <c r="B70" s="75" t="s">
        <v>524</v>
      </c>
      <c r="C70" s="32" t="s">
        <v>34</v>
      </c>
      <c r="D70" s="32"/>
      <c r="E70" s="56"/>
      <c r="F70" s="32"/>
      <c r="G70" s="118">
        <f>G71+G80</f>
        <v>447959</v>
      </c>
      <c r="H70" s="118">
        <f>H71+H80</f>
        <v>70471</v>
      </c>
      <c r="I70" s="398">
        <f t="shared" si="7"/>
        <v>15.731573648481223</v>
      </c>
    </row>
    <row r="71" spans="1:9" ht="39" customHeight="1">
      <c r="A71" s="521" t="s">
        <v>667</v>
      </c>
      <c r="B71" s="75" t="s">
        <v>524</v>
      </c>
      <c r="C71" s="31" t="s">
        <v>34</v>
      </c>
      <c r="D71" s="31" t="s">
        <v>32</v>
      </c>
      <c r="E71" s="201"/>
      <c r="F71" s="48"/>
      <c r="G71" s="183">
        <f>G72</f>
        <v>173469</v>
      </c>
      <c r="H71" s="183">
        <f>H72</f>
        <v>70471</v>
      </c>
      <c r="I71" s="398">
        <f t="shared" si="7"/>
        <v>40.624549631346234</v>
      </c>
    </row>
    <row r="72" spans="1:9" s="102" customFormat="1" ht="88.5" customHeight="1">
      <c r="A72" s="521" t="s">
        <v>623</v>
      </c>
      <c r="B72" s="75" t="s">
        <v>524</v>
      </c>
      <c r="C72" s="31" t="s">
        <v>34</v>
      </c>
      <c r="D72" s="31" t="s">
        <v>32</v>
      </c>
      <c r="E72" s="366" t="s">
        <v>531</v>
      </c>
      <c r="F72" s="220"/>
      <c r="G72" s="118">
        <f>G73</f>
        <v>173469</v>
      </c>
      <c r="H72" s="118">
        <f>H73</f>
        <v>70471</v>
      </c>
      <c r="I72" s="398">
        <f t="shared" si="7"/>
        <v>40.624549631346234</v>
      </c>
    </row>
    <row r="73" spans="1:9" s="102" customFormat="1" ht="33" customHeight="1">
      <c r="A73" s="522" t="s">
        <v>392</v>
      </c>
      <c r="B73" s="76" t="s">
        <v>524</v>
      </c>
      <c r="C73" s="28" t="s">
        <v>34</v>
      </c>
      <c r="D73" s="28" t="s">
        <v>32</v>
      </c>
      <c r="E73" s="38" t="s">
        <v>532</v>
      </c>
      <c r="F73" s="220"/>
      <c r="G73" s="184">
        <f>G74+G76+G78</f>
        <v>173469</v>
      </c>
      <c r="H73" s="184">
        <f>H74+H76+H78</f>
        <v>70471</v>
      </c>
      <c r="I73" s="398">
        <f t="shared" si="7"/>
        <v>40.624549631346234</v>
      </c>
    </row>
    <row r="74" spans="1:9" s="102" customFormat="1" ht="50.25">
      <c r="A74" s="522" t="s">
        <v>525</v>
      </c>
      <c r="B74" s="76" t="s">
        <v>524</v>
      </c>
      <c r="C74" s="28" t="s">
        <v>34</v>
      </c>
      <c r="D74" s="28" t="s">
        <v>32</v>
      </c>
      <c r="E74" s="38" t="s">
        <v>535</v>
      </c>
      <c r="F74" s="220"/>
      <c r="G74" s="184">
        <f>G75</f>
        <v>100000</v>
      </c>
      <c r="H74" s="184">
        <f>H75</f>
        <v>61471</v>
      </c>
      <c r="I74" s="398">
        <f t="shared" si="7"/>
        <v>61.471</v>
      </c>
    </row>
    <row r="75" spans="1:9" s="102" customFormat="1" ht="33.75" customHeight="1">
      <c r="A75" s="522" t="s">
        <v>256</v>
      </c>
      <c r="B75" s="76" t="s">
        <v>524</v>
      </c>
      <c r="C75" s="28" t="s">
        <v>34</v>
      </c>
      <c r="D75" s="28" t="s">
        <v>32</v>
      </c>
      <c r="E75" s="38" t="s">
        <v>535</v>
      </c>
      <c r="F75" s="220">
        <v>240</v>
      </c>
      <c r="G75" s="184">
        <v>100000</v>
      </c>
      <c r="H75" s="184">
        <v>61471</v>
      </c>
      <c r="I75" s="398">
        <f t="shared" si="7"/>
        <v>61.471</v>
      </c>
    </row>
    <row r="76" spans="1:9" s="102" customFormat="1" ht="75" customHeight="1">
      <c r="A76" s="523" t="s">
        <v>700</v>
      </c>
      <c r="B76" s="434" t="s">
        <v>524</v>
      </c>
      <c r="C76" s="121" t="s">
        <v>34</v>
      </c>
      <c r="D76" s="121" t="s">
        <v>32</v>
      </c>
      <c r="E76" s="397" t="s">
        <v>643</v>
      </c>
      <c r="F76" s="410"/>
      <c r="G76" s="398">
        <f>G77</f>
        <v>72000</v>
      </c>
      <c r="H76" s="398">
        <f>H77</f>
        <v>9000</v>
      </c>
      <c r="I76" s="398">
        <f t="shared" si="7"/>
        <v>12.5</v>
      </c>
    </row>
    <row r="77" spans="1:9" s="102" customFormat="1" ht="33" customHeight="1">
      <c r="A77" s="522" t="s">
        <v>256</v>
      </c>
      <c r="B77" s="434" t="s">
        <v>524</v>
      </c>
      <c r="C77" s="121" t="s">
        <v>34</v>
      </c>
      <c r="D77" s="121" t="s">
        <v>32</v>
      </c>
      <c r="E77" s="397" t="s">
        <v>643</v>
      </c>
      <c r="F77" s="410">
        <v>240</v>
      </c>
      <c r="G77" s="398">
        <v>72000</v>
      </c>
      <c r="H77" s="184">
        <v>9000</v>
      </c>
      <c r="I77" s="398">
        <f t="shared" si="7"/>
        <v>12.5</v>
      </c>
    </row>
    <row r="78" spans="1:9" s="102" customFormat="1" ht="57" customHeight="1">
      <c r="A78" s="523" t="s">
        <v>644</v>
      </c>
      <c r="B78" s="434" t="s">
        <v>524</v>
      </c>
      <c r="C78" s="121" t="s">
        <v>34</v>
      </c>
      <c r="D78" s="121" t="s">
        <v>32</v>
      </c>
      <c r="E78" s="397" t="s">
        <v>654</v>
      </c>
      <c r="F78" s="410"/>
      <c r="G78" s="398">
        <f>G79</f>
        <v>1469</v>
      </c>
      <c r="H78" s="398">
        <f>H79</f>
        <v>0</v>
      </c>
      <c r="I78" s="398">
        <f t="shared" si="7"/>
        <v>0</v>
      </c>
    </row>
    <row r="79" spans="1:9" s="102" customFormat="1" ht="33.75" customHeight="1">
      <c r="A79" s="522" t="s">
        <v>256</v>
      </c>
      <c r="B79" s="434" t="s">
        <v>524</v>
      </c>
      <c r="C79" s="121" t="s">
        <v>34</v>
      </c>
      <c r="D79" s="121" t="s">
        <v>32</v>
      </c>
      <c r="E79" s="397" t="s">
        <v>654</v>
      </c>
      <c r="F79" s="410">
        <v>240</v>
      </c>
      <c r="G79" s="398">
        <v>1469</v>
      </c>
      <c r="H79" s="184">
        <v>0</v>
      </c>
      <c r="I79" s="398">
        <f t="shared" si="7"/>
        <v>0</v>
      </c>
    </row>
    <row r="80" spans="1:9" s="102" customFormat="1" ht="36" customHeight="1">
      <c r="A80" s="521" t="s">
        <v>667</v>
      </c>
      <c r="B80" s="465" t="s">
        <v>524</v>
      </c>
      <c r="C80" s="96" t="s">
        <v>34</v>
      </c>
      <c r="D80" s="96" t="s">
        <v>32</v>
      </c>
      <c r="E80" s="95"/>
      <c r="F80" s="442"/>
      <c r="G80" s="97">
        <f>G81</f>
        <v>274490</v>
      </c>
      <c r="H80" s="97">
        <f>H81</f>
        <v>0</v>
      </c>
      <c r="I80" s="398">
        <f t="shared" si="7"/>
        <v>0</v>
      </c>
    </row>
    <row r="81" spans="1:9" s="102" customFormat="1" ht="87" customHeight="1">
      <c r="A81" s="521" t="s">
        <v>623</v>
      </c>
      <c r="B81" s="435" t="s">
        <v>524</v>
      </c>
      <c r="C81" s="121" t="s">
        <v>34</v>
      </c>
      <c r="D81" s="121" t="s">
        <v>32</v>
      </c>
      <c r="E81" s="397" t="s">
        <v>532</v>
      </c>
      <c r="F81" s="410"/>
      <c r="G81" s="398">
        <f>G82+G84</f>
        <v>274490</v>
      </c>
      <c r="H81" s="398">
        <f>H82+H84</f>
        <v>0</v>
      </c>
      <c r="I81" s="398">
        <f t="shared" si="7"/>
        <v>0</v>
      </c>
    </row>
    <row r="82" spans="1:9" s="102" customFormat="1" ht="36" customHeight="1">
      <c r="A82" s="522" t="s">
        <v>606</v>
      </c>
      <c r="B82" s="435" t="s">
        <v>524</v>
      </c>
      <c r="C82" s="121" t="s">
        <v>34</v>
      </c>
      <c r="D82" s="121" t="s">
        <v>32</v>
      </c>
      <c r="E82" s="397" t="s">
        <v>642</v>
      </c>
      <c r="F82" s="410"/>
      <c r="G82" s="398">
        <f>G83</f>
        <v>269000</v>
      </c>
      <c r="H82" s="398">
        <f>H83</f>
        <v>0</v>
      </c>
      <c r="I82" s="398">
        <f t="shared" si="7"/>
        <v>0</v>
      </c>
    </row>
    <row r="83" spans="1:9" s="102" customFormat="1" ht="36.75" customHeight="1">
      <c r="A83" s="522" t="s">
        <v>256</v>
      </c>
      <c r="B83" s="435" t="s">
        <v>524</v>
      </c>
      <c r="C83" s="121" t="s">
        <v>34</v>
      </c>
      <c r="D83" s="121" t="s">
        <v>32</v>
      </c>
      <c r="E83" s="397" t="s">
        <v>642</v>
      </c>
      <c r="F83" s="410">
        <v>240</v>
      </c>
      <c r="G83" s="398">
        <v>269000</v>
      </c>
      <c r="H83" s="184">
        <v>0</v>
      </c>
      <c r="I83" s="398">
        <f t="shared" si="7"/>
        <v>0</v>
      </c>
    </row>
    <row r="84" spans="1:9" s="102" customFormat="1" ht="33" customHeight="1">
      <c r="A84" s="522" t="s">
        <v>606</v>
      </c>
      <c r="B84" s="435" t="s">
        <v>524</v>
      </c>
      <c r="C84" s="121" t="s">
        <v>34</v>
      </c>
      <c r="D84" s="121" t="s">
        <v>32</v>
      </c>
      <c r="E84" s="397" t="s">
        <v>653</v>
      </c>
      <c r="F84" s="410"/>
      <c r="G84" s="398">
        <f>G85</f>
        <v>5490</v>
      </c>
      <c r="H84" s="398">
        <f>H85</f>
        <v>0</v>
      </c>
      <c r="I84" s="398">
        <f t="shared" si="7"/>
        <v>0</v>
      </c>
    </row>
    <row r="85" spans="1:9" s="102" customFormat="1" ht="33" customHeight="1">
      <c r="A85" s="522" t="s">
        <v>256</v>
      </c>
      <c r="B85" s="435" t="s">
        <v>524</v>
      </c>
      <c r="C85" s="121" t="s">
        <v>34</v>
      </c>
      <c r="D85" s="121" t="s">
        <v>32</v>
      </c>
      <c r="E85" s="397" t="s">
        <v>653</v>
      </c>
      <c r="F85" s="410">
        <v>240</v>
      </c>
      <c r="G85" s="398">
        <v>5490</v>
      </c>
      <c r="H85" s="184">
        <v>0</v>
      </c>
      <c r="I85" s="398">
        <f t="shared" si="7"/>
        <v>0</v>
      </c>
    </row>
    <row r="86" spans="1:9" ht="18" customHeight="1">
      <c r="A86" s="520" t="s">
        <v>101</v>
      </c>
      <c r="B86" s="72" t="s">
        <v>524</v>
      </c>
      <c r="C86" s="32" t="s">
        <v>28</v>
      </c>
      <c r="D86" s="32"/>
      <c r="E86" s="56"/>
      <c r="F86" s="32"/>
      <c r="G86" s="118">
        <f>G117+G87</f>
        <v>193567191</v>
      </c>
      <c r="H86" s="118">
        <f>H117+H87</f>
        <v>38592296.849999994</v>
      </c>
      <c r="I86" s="398">
        <f t="shared" si="7"/>
        <v>19.93741638271746</v>
      </c>
    </row>
    <row r="87" spans="1:9" ht="16.5">
      <c r="A87" s="520" t="s">
        <v>150</v>
      </c>
      <c r="B87" s="72" t="s">
        <v>524</v>
      </c>
      <c r="C87" s="32" t="s">
        <v>28</v>
      </c>
      <c r="D87" s="32" t="s">
        <v>26</v>
      </c>
      <c r="E87" s="56"/>
      <c r="F87" s="32"/>
      <c r="G87" s="94">
        <f>G88</f>
        <v>190054261</v>
      </c>
      <c r="H87" s="94">
        <f>H88</f>
        <v>37146725.48</v>
      </c>
      <c r="I87" s="398">
        <f t="shared" si="7"/>
        <v>19.545326310784475</v>
      </c>
    </row>
    <row r="88" spans="1:9" ht="18.75" customHeight="1">
      <c r="A88" s="520" t="s">
        <v>625</v>
      </c>
      <c r="B88" s="72" t="s">
        <v>524</v>
      </c>
      <c r="C88" s="32" t="s">
        <v>28</v>
      </c>
      <c r="D88" s="32" t="s">
        <v>26</v>
      </c>
      <c r="E88" s="56" t="s">
        <v>536</v>
      </c>
      <c r="F88" s="32"/>
      <c r="G88" s="94">
        <f>G89+G95+G98+G103+G109+G114</f>
        <v>190054261</v>
      </c>
      <c r="H88" s="94">
        <f>H89+H95+H98+H103+H109+H114</f>
        <v>37146725.48</v>
      </c>
      <c r="I88" s="398">
        <f t="shared" si="7"/>
        <v>19.545326310784475</v>
      </c>
    </row>
    <row r="89" spans="1:9" ht="33" customHeight="1">
      <c r="A89" s="524" t="s">
        <v>436</v>
      </c>
      <c r="B89" s="73" t="s">
        <v>524</v>
      </c>
      <c r="C89" s="29" t="s">
        <v>28</v>
      </c>
      <c r="D89" s="29" t="s">
        <v>26</v>
      </c>
      <c r="E89" s="38" t="s">
        <v>537</v>
      </c>
      <c r="F89" s="29"/>
      <c r="G89" s="93">
        <f>G90</f>
        <v>5976900</v>
      </c>
      <c r="H89" s="93">
        <f>H90</f>
        <v>2176072.79</v>
      </c>
      <c r="I89" s="398">
        <f t="shared" si="7"/>
        <v>36.40805082902508</v>
      </c>
    </row>
    <row r="90" spans="1:9" ht="50.25">
      <c r="A90" s="524" t="s">
        <v>286</v>
      </c>
      <c r="B90" s="73" t="s">
        <v>524</v>
      </c>
      <c r="C90" s="29" t="s">
        <v>28</v>
      </c>
      <c r="D90" s="29" t="s">
        <v>26</v>
      </c>
      <c r="E90" s="38" t="s">
        <v>538</v>
      </c>
      <c r="F90" s="29"/>
      <c r="G90" s="93">
        <f>G91+G92</f>
        <v>5976900</v>
      </c>
      <c r="H90" s="93">
        <f>H91+H92</f>
        <v>2176072.79</v>
      </c>
      <c r="I90" s="398">
        <f t="shared" si="7"/>
        <v>36.40805082902508</v>
      </c>
    </row>
    <row r="91" spans="1:9" ht="50.25">
      <c r="A91" s="524" t="s">
        <v>256</v>
      </c>
      <c r="B91" s="73" t="s">
        <v>524</v>
      </c>
      <c r="C91" s="29" t="s">
        <v>28</v>
      </c>
      <c r="D91" s="29" t="s">
        <v>26</v>
      </c>
      <c r="E91" s="38" t="s">
        <v>538</v>
      </c>
      <c r="F91" s="29">
        <v>240</v>
      </c>
      <c r="G91" s="93">
        <v>5111900</v>
      </c>
      <c r="H91" s="93">
        <v>1311072.79</v>
      </c>
      <c r="I91" s="398">
        <f t="shared" si="7"/>
        <v>25.64746552162601</v>
      </c>
    </row>
    <row r="92" spans="1:9" ht="53.25" customHeight="1">
      <c r="A92" s="524" t="s">
        <v>286</v>
      </c>
      <c r="B92" s="73" t="s">
        <v>524</v>
      </c>
      <c r="C92" s="29" t="s">
        <v>28</v>
      </c>
      <c r="D92" s="29" t="s">
        <v>26</v>
      </c>
      <c r="E92" s="38" t="s">
        <v>538</v>
      </c>
      <c r="F92" s="397"/>
      <c r="G92" s="421">
        <f>G93</f>
        <v>865000</v>
      </c>
      <c r="H92" s="421">
        <f>H93</f>
        <v>865000</v>
      </c>
      <c r="I92" s="398">
        <f t="shared" si="7"/>
        <v>100</v>
      </c>
    </row>
    <row r="93" spans="1:9" ht="53.25" customHeight="1">
      <c r="A93" s="525" t="s">
        <v>682</v>
      </c>
      <c r="B93" s="73" t="s">
        <v>524</v>
      </c>
      <c r="C93" s="29" t="s">
        <v>28</v>
      </c>
      <c r="D93" s="29" t="s">
        <v>26</v>
      </c>
      <c r="E93" s="38" t="s">
        <v>538</v>
      </c>
      <c r="F93" s="397"/>
      <c r="G93" s="421">
        <f>G94</f>
        <v>865000</v>
      </c>
      <c r="H93" s="421">
        <f>H94</f>
        <v>865000</v>
      </c>
      <c r="I93" s="398">
        <f t="shared" si="7"/>
        <v>100</v>
      </c>
    </row>
    <row r="94" spans="1:9" ht="39.75" customHeight="1">
      <c r="A94" s="522" t="s">
        <v>666</v>
      </c>
      <c r="B94" s="73" t="s">
        <v>524</v>
      </c>
      <c r="C94" s="29" t="s">
        <v>28</v>
      </c>
      <c r="D94" s="29" t="s">
        <v>26</v>
      </c>
      <c r="E94" s="38" t="s">
        <v>538</v>
      </c>
      <c r="F94" s="397" t="s">
        <v>658</v>
      </c>
      <c r="G94" s="421">
        <v>865000</v>
      </c>
      <c r="H94" s="93">
        <v>865000</v>
      </c>
      <c r="I94" s="398">
        <f t="shared" si="7"/>
        <v>100</v>
      </c>
    </row>
    <row r="95" spans="1:9" ht="23.25" customHeight="1">
      <c r="A95" s="521" t="s">
        <v>609</v>
      </c>
      <c r="B95" s="72" t="s">
        <v>524</v>
      </c>
      <c r="C95" s="32" t="s">
        <v>28</v>
      </c>
      <c r="D95" s="32" t="s">
        <v>26</v>
      </c>
      <c r="E95" s="95" t="s">
        <v>612</v>
      </c>
      <c r="F95" s="95"/>
      <c r="G95" s="426">
        <f>G96</f>
        <v>8672000</v>
      </c>
      <c r="H95" s="426">
        <f>H96</f>
        <v>2795556.92</v>
      </c>
      <c r="I95" s="398">
        <f t="shared" si="7"/>
        <v>32.236588099631</v>
      </c>
    </row>
    <row r="96" spans="1:9" ht="39" customHeight="1">
      <c r="A96" s="522" t="s">
        <v>610</v>
      </c>
      <c r="B96" s="73" t="s">
        <v>524</v>
      </c>
      <c r="C96" s="29" t="s">
        <v>28</v>
      </c>
      <c r="D96" s="29" t="s">
        <v>26</v>
      </c>
      <c r="E96" s="397" t="s">
        <v>611</v>
      </c>
      <c r="F96" s="461"/>
      <c r="G96" s="421">
        <f>G97</f>
        <v>8672000</v>
      </c>
      <c r="H96" s="421">
        <f>H97</f>
        <v>2795556.92</v>
      </c>
      <c r="I96" s="398">
        <f t="shared" si="7"/>
        <v>32.236588099631</v>
      </c>
    </row>
    <row r="97" spans="1:10" ht="35.25" customHeight="1">
      <c r="A97" s="524" t="s">
        <v>256</v>
      </c>
      <c r="B97" s="73" t="s">
        <v>524</v>
      </c>
      <c r="C97" s="29" t="s">
        <v>28</v>
      </c>
      <c r="D97" s="29" t="s">
        <v>26</v>
      </c>
      <c r="E97" s="397" t="s">
        <v>611</v>
      </c>
      <c r="F97" s="397" t="s">
        <v>257</v>
      </c>
      <c r="G97" s="421">
        <v>8672000</v>
      </c>
      <c r="H97" s="421">
        <v>2795556.92</v>
      </c>
      <c r="I97" s="398">
        <f t="shared" si="7"/>
        <v>32.236588099631</v>
      </c>
      <c r="J97" s="407"/>
    </row>
    <row r="98" spans="1:9" ht="23.25" customHeight="1">
      <c r="A98" s="520" t="s">
        <v>625</v>
      </c>
      <c r="B98" s="72" t="s">
        <v>524</v>
      </c>
      <c r="C98" s="32" t="s">
        <v>28</v>
      </c>
      <c r="D98" s="32" t="s">
        <v>26</v>
      </c>
      <c r="E98" s="56" t="s">
        <v>536</v>
      </c>
      <c r="F98" s="95"/>
      <c r="G98" s="426">
        <f>G99+G101</f>
        <v>10101015</v>
      </c>
      <c r="H98" s="426">
        <f>H99+H101</f>
        <v>1633267</v>
      </c>
      <c r="I98" s="398">
        <f t="shared" si="7"/>
        <v>16.169335457872304</v>
      </c>
    </row>
    <row r="99" spans="1:9" ht="99" customHeight="1">
      <c r="A99" s="450" t="s">
        <v>701</v>
      </c>
      <c r="B99" s="73" t="s">
        <v>524</v>
      </c>
      <c r="C99" s="29" t="s">
        <v>28</v>
      </c>
      <c r="D99" s="29" t="s">
        <v>26</v>
      </c>
      <c r="E99" s="397" t="s">
        <v>645</v>
      </c>
      <c r="F99" s="397"/>
      <c r="G99" s="421">
        <f>G100</f>
        <v>10000000</v>
      </c>
      <c r="H99" s="421">
        <f>H100</f>
        <v>1616933</v>
      </c>
      <c r="I99" s="398">
        <f t="shared" si="7"/>
        <v>16.16933</v>
      </c>
    </row>
    <row r="100" spans="1:9" ht="36.75" customHeight="1">
      <c r="A100" s="524" t="s">
        <v>256</v>
      </c>
      <c r="B100" s="73" t="s">
        <v>524</v>
      </c>
      <c r="C100" s="29" t="s">
        <v>28</v>
      </c>
      <c r="D100" s="29" t="s">
        <v>26</v>
      </c>
      <c r="E100" s="397" t="s">
        <v>645</v>
      </c>
      <c r="F100" s="397" t="s">
        <v>257</v>
      </c>
      <c r="G100" s="421">
        <v>10000000</v>
      </c>
      <c r="H100" s="93">
        <v>1616933</v>
      </c>
      <c r="I100" s="398">
        <f t="shared" si="7"/>
        <v>16.16933</v>
      </c>
    </row>
    <row r="101" spans="1:14" ht="94.5" customHeight="1">
      <c r="A101" s="450" t="s">
        <v>701</v>
      </c>
      <c r="B101" s="73" t="s">
        <v>524</v>
      </c>
      <c r="C101" s="29" t="s">
        <v>28</v>
      </c>
      <c r="D101" s="29" t="s">
        <v>26</v>
      </c>
      <c r="E101" s="397" t="s">
        <v>655</v>
      </c>
      <c r="F101" s="397"/>
      <c r="G101" s="421">
        <f>G102</f>
        <v>101015</v>
      </c>
      <c r="H101" s="421">
        <f>H102</f>
        <v>16334</v>
      </c>
      <c r="I101" s="398">
        <f t="shared" si="7"/>
        <v>16.16987576102559</v>
      </c>
      <c r="N101" s="474"/>
    </row>
    <row r="102" spans="1:9" ht="35.25" customHeight="1">
      <c r="A102" s="524" t="s">
        <v>256</v>
      </c>
      <c r="B102" s="73" t="s">
        <v>524</v>
      </c>
      <c r="C102" s="29" t="s">
        <v>28</v>
      </c>
      <c r="D102" s="29" t="s">
        <v>26</v>
      </c>
      <c r="E102" s="397" t="s">
        <v>655</v>
      </c>
      <c r="F102" s="397" t="s">
        <v>257</v>
      </c>
      <c r="G102" s="421">
        <v>101015</v>
      </c>
      <c r="H102" s="93">
        <v>16334</v>
      </c>
      <c r="I102" s="398">
        <f t="shared" si="7"/>
        <v>16.16987576102559</v>
      </c>
    </row>
    <row r="103" spans="1:9" ht="21" customHeight="1">
      <c r="A103" s="520" t="s">
        <v>625</v>
      </c>
      <c r="B103" s="73" t="s">
        <v>524</v>
      </c>
      <c r="C103" s="29" t="s">
        <v>28</v>
      </c>
      <c r="D103" s="29" t="s">
        <v>26</v>
      </c>
      <c r="E103" s="397"/>
      <c r="F103" s="397"/>
      <c r="G103" s="421">
        <f>G104</f>
        <v>118282829</v>
      </c>
      <c r="H103" s="421">
        <f>H104</f>
        <v>0</v>
      </c>
      <c r="I103" s="398">
        <f t="shared" si="7"/>
        <v>0</v>
      </c>
    </row>
    <row r="104" spans="1:9" ht="51" customHeight="1">
      <c r="A104" s="524" t="s">
        <v>702</v>
      </c>
      <c r="B104" s="73" t="s">
        <v>524</v>
      </c>
      <c r="C104" s="29" t="s">
        <v>28</v>
      </c>
      <c r="D104" s="29" t="s">
        <v>26</v>
      </c>
      <c r="E104" s="397" t="s">
        <v>696</v>
      </c>
      <c r="F104" s="397"/>
      <c r="G104" s="421">
        <f>G105+G107</f>
        <v>118282829</v>
      </c>
      <c r="H104" s="421">
        <f>H105+H107</f>
        <v>0</v>
      </c>
      <c r="I104" s="398">
        <f t="shared" si="7"/>
        <v>0</v>
      </c>
    </row>
    <row r="105" spans="1:9" ht="51" customHeight="1">
      <c r="A105" s="525" t="s">
        <v>682</v>
      </c>
      <c r="B105" s="73" t="s">
        <v>524</v>
      </c>
      <c r="C105" s="29" t="s">
        <v>28</v>
      </c>
      <c r="D105" s="29" t="s">
        <v>26</v>
      </c>
      <c r="E105" s="397" t="s">
        <v>696</v>
      </c>
      <c r="F105" s="397"/>
      <c r="G105" s="421">
        <f>G106</f>
        <v>117100000</v>
      </c>
      <c r="H105" s="421">
        <f>H106</f>
        <v>0</v>
      </c>
      <c r="I105" s="398">
        <f t="shared" si="7"/>
        <v>0</v>
      </c>
    </row>
    <row r="106" spans="1:9" ht="37.5" customHeight="1">
      <c r="A106" s="522" t="s">
        <v>666</v>
      </c>
      <c r="B106" s="435" t="s">
        <v>524</v>
      </c>
      <c r="C106" s="397" t="s">
        <v>28</v>
      </c>
      <c r="D106" s="397" t="s">
        <v>26</v>
      </c>
      <c r="E106" s="397" t="s">
        <v>696</v>
      </c>
      <c r="F106" s="397" t="s">
        <v>658</v>
      </c>
      <c r="G106" s="421">
        <v>117100000</v>
      </c>
      <c r="H106" s="93">
        <v>0</v>
      </c>
      <c r="I106" s="398">
        <f t="shared" si="7"/>
        <v>0</v>
      </c>
    </row>
    <row r="107" spans="1:9" ht="55.5" customHeight="1">
      <c r="A107" s="525" t="s">
        <v>682</v>
      </c>
      <c r="B107" s="435" t="s">
        <v>524</v>
      </c>
      <c r="C107" s="397" t="s">
        <v>28</v>
      </c>
      <c r="D107" s="397" t="s">
        <v>26</v>
      </c>
      <c r="E107" s="397" t="s">
        <v>697</v>
      </c>
      <c r="F107" s="397"/>
      <c r="G107" s="421">
        <f>G108</f>
        <v>1182829</v>
      </c>
      <c r="H107" s="421">
        <f>H108</f>
        <v>0</v>
      </c>
      <c r="I107" s="398">
        <f t="shared" si="7"/>
        <v>0</v>
      </c>
    </row>
    <row r="108" spans="1:9" ht="45" customHeight="1">
      <c r="A108" s="522" t="s">
        <v>666</v>
      </c>
      <c r="B108" s="435" t="s">
        <v>524</v>
      </c>
      <c r="C108" s="397" t="s">
        <v>28</v>
      </c>
      <c r="D108" s="397" t="s">
        <v>26</v>
      </c>
      <c r="E108" s="397" t="s">
        <v>697</v>
      </c>
      <c r="F108" s="397" t="s">
        <v>658</v>
      </c>
      <c r="G108" s="421">
        <v>1182829</v>
      </c>
      <c r="H108" s="93">
        <v>0</v>
      </c>
      <c r="I108" s="398">
        <f t="shared" si="7"/>
        <v>0</v>
      </c>
    </row>
    <row r="109" spans="1:9" ht="24" customHeight="1">
      <c r="A109" s="520" t="s">
        <v>625</v>
      </c>
      <c r="B109" s="435" t="s">
        <v>524</v>
      </c>
      <c r="C109" s="397" t="s">
        <v>28</v>
      </c>
      <c r="D109" s="397" t="s">
        <v>26</v>
      </c>
      <c r="E109" s="397"/>
      <c r="F109" s="397"/>
      <c r="G109" s="421">
        <f>G110+G112</f>
        <v>5050517</v>
      </c>
      <c r="H109" s="421">
        <f>H110+H112</f>
        <v>0</v>
      </c>
      <c r="I109" s="398">
        <f t="shared" si="7"/>
        <v>0</v>
      </c>
    </row>
    <row r="110" spans="1:14" ht="54.75" customHeight="1">
      <c r="A110" s="522" t="s">
        <v>699</v>
      </c>
      <c r="B110" s="435" t="s">
        <v>524</v>
      </c>
      <c r="C110" s="397" t="s">
        <v>28</v>
      </c>
      <c r="D110" s="397" t="s">
        <v>26</v>
      </c>
      <c r="E110" s="397" t="s">
        <v>698</v>
      </c>
      <c r="F110" s="397"/>
      <c r="G110" s="421">
        <f>G111</f>
        <v>5000000</v>
      </c>
      <c r="H110" s="421">
        <f>H111</f>
        <v>0</v>
      </c>
      <c r="I110" s="398">
        <f t="shared" si="7"/>
        <v>0</v>
      </c>
      <c r="N110" s="477"/>
    </row>
    <row r="111" spans="1:9" ht="34.5" customHeight="1">
      <c r="A111" s="524" t="s">
        <v>256</v>
      </c>
      <c r="B111" s="435" t="s">
        <v>524</v>
      </c>
      <c r="C111" s="397" t="s">
        <v>28</v>
      </c>
      <c r="D111" s="397" t="s">
        <v>26</v>
      </c>
      <c r="E111" s="397" t="s">
        <v>698</v>
      </c>
      <c r="F111" s="397" t="s">
        <v>257</v>
      </c>
      <c r="G111" s="421">
        <v>5000000</v>
      </c>
      <c r="H111" s="93">
        <v>0</v>
      </c>
      <c r="I111" s="398">
        <f t="shared" si="7"/>
        <v>0</v>
      </c>
    </row>
    <row r="112" spans="1:9" ht="54" customHeight="1">
      <c r="A112" s="522" t="s">
        <v>699</v>
      </c>
      <c r="B112" s="435" t="s">
        <v>524</v>
      </c>
      <c r="C112" s="397" t="s">
        <v>28</v>
      </c>
      <c r="D112" s="397" t="s">
        <v>26</v>
      </c>
      <c r="E112" s="397" t="s">
        <v>703</v>
      </c>
      <c r="F112" s="397"/>
      <c r="G112" s="421">
        <f>G113</f>
        <v>50517</v>
      </c>
      <c r="H112" s="421">
        <f>H113</f>
        <v>0</v>
      </c>
      <c r="I112" s="398">
        <f t="shared" si="7"/>
        <v>0</v>
      </c>
    </row>
    <row r="113" spans="1:9" ht="34.5" customHeight="1">
      <c r="A113" s="524" t="s">
        <v>256</v>
      </c>
      <c r="B113" s="435" t="s">
        <v>524</v>
      </c>
      <c r="C113" s="397" t="s">
        <v>28</v>
      </c>
      <c r="D113" s="397" t="s">
        <v>26</v>
      </c>
      <c r="E113" s="397" t="s">
        <v>703</v>
      </c>
      <c r="F113" s="397" t="s">
        <v>257</v>
      </c>
      <c r="G113" s="421">
        <v>50517</v>
      </c>
      <c r="H113" s="93">
        <v>0</v>
      </c>
      <c r="I113" s="398">
        <f t="shared" si="7"/>
        <v>0</v>
      </c>
    </row>
    <row r="114" spans="1:9" ht="32.25" customHeight="1">
      <c r="A114" s="526" t="s">
        <v>661</v>
      </c>
      <c r="B114" s="435" t="s">
        <v>524</v>
      </c>
      <c r="C114" s="397" t="s">
        <v>28</v>
      </c>
      <c r="D114" s="397" t="s">
        <v>26</v>
      </c>
      <c r="E114" s="397"/>
      <c r="F114" s="397"/>
      <c r="G114" s="421">
        <f>G115</f>
        <v>41971000</v>
      </c>
      <c r="H114" s="421">
        <f>H115</f>
        <v>30541828.77</v>
      </c>
      <c r="I114" s="398">
        <f t="shared" si="7"/>
        <v>72.76888511114818</v>
      </c>
    </row>
    <row r="115" spans="1:9" ht="35.25" customHeight="1">
      <c r="A115" s="522" t="s">
        <v>715</v>
      </c>
      <c r="B115" s="435" t="s">
        <v>524</v>
      </c>
      <c r="C115" s="397" t="s">
        <v>28</v>
      </c>
      <c r="D115" s="397" t="s">
        <v>26</v>
      </c>
      <c r="E115" s="397" t="s">
        <v>714</v>
      </c>
      <c r="F115" s="397"/>
      <c r="G115" s="421">
        <f>G116</f>
        <v>41971000</v>
      </c>
      <c r="H115" s="421">
        <f>H116</f>
        <v>30541828.77</v>
      </c>
      <c r="I115" s="398">
        <f t="shared" si="7"/>
        <v>72.76888511114818</v>
      </c>
    </row>
    <row r="116" spans="1:9" ht="34.5" customHeight="1">
      <c r="A116" s="522" t="s">
        <v>256</v>
      </c>
      <c r="B116" s="435" t="s">
        <v>524</v>
      </c>
      <c r="C116" s="397" t="s">
        <v>28</v>
      </c>
      <c r="D116" s="397" t="s">
        <v>26</v>
      </c>
      <c r="E116" s="397" t="s">
        <v>714</v>
      </c>
      <c r="F116" s="397" t="s">
        <v>257</v>
      </c>
      <c r="G116" s="421">
        <v>41971000</v>
      </c>
      <c r="H116" s="93">
        <v>30541828.77</v>
      </c>
      <c r="I116" s="398">
        <f t="shared" si="7"/>
        <v>72.76888511114818</v>
      </c>
    </row>
    <row r="117" spans="1:9" ht="18.75" customHeight="1">
      <c r="A117" s="520" t="s">
        <v>36</v>
      </c>
      <c r="B117" s="75" t="s">
        <v>524</v>
      </c>
      <c r="C117" s="32" t="s">
        <v>28</v>
      </c>
      <c r="D117" s="32" t="s">
        <v>62</v>
      </c>
      <c r="E117" s="56"/>
      <c r="F117" s="32"/>
      <c r="G117" s="94">
        <f>G118+G123</f>
        <v>3512930</v>
      </c>
      <c r="H117" s="94">
        <f>H118+H123</f>
        <v>1445571.3699999999</v>
      </c>
      <c r="I117" s="398">
        <f t="shared" si="7"/>
        <v>41.15001921472958</v>
      </c>
    </row>
    <row r="118" spans="1:14" s="102" customFormat="1" ht="35.25" customHeight="1">
      <c r="A118" s="521" t="s">
        <v>626</v>
      </c>
      <c r="B118" s="75" t="s">
        <v>524</v>
      </c>
      <c r="C118" s="32" t="s">
        <v>28</v>
      </c>
      <c r="D118" s="32" t="s">
        <v>62</v>
      </c>
      <c r="E118" s="366" t="s">
        <v>539</v>
      </c>
      <c r="F118" s="220"/>
      <c r="G118" s="118">
        <f aca="true" t="shared" si="8" ref="G118:H120">G119</f>
        <v>13500</v>
      </c>
      <c r="H118" s="118">
        <f t="shared" si="8"/>
        <v>0</v>
      </c>
      <c r="I118" s="398">
        <f t="shared" si="7"/>
        <v>0</v>
      </c>
      <c r="N118"/>
    </row>
    <row r="119" spans="1:9" s="102" customFormat="1" ht="19.5" customHeight="1">
      <c r="A119" s="522" t="s">
        <v>387</v>
      </c>
      <c r="B119" s="76" t="s">
        <v>524</v>
      </c>
      <c r="C119" s="29" t="s">
        <v>28</v>
      </c>
      <c r="D119" s="29" t="s">
        <v>62</v>
      </c>
      <c r="E119" s="277" t="s">
        <v>540</v>
      </c>
      <c r="F119" s="220"/>
      <c r="G119" s="184">
        <f t="shared" si="8"/>
        <v>13500</v>
      </c>
      <c r="H119" s="184">
        <f t="shared" si="8"/>
        <v>0</v>
      </c>
      <c r="I119" s="398">
        <f t="shared" si="7"/>
        <v>0</v>
      </c>
    </row>
    <row r="120" spans="1:9" s="102" customFormat="1" ht="36" customHeight="1">
      <c r="A120" s="527" t="s">
        <v>361</v>
      </c>
      <c r="B120" s="76" t="s">
        <v>524</v>
      </c>
      <c r="C120" s="29" t="s">
        <v>28</v>
      </c>
      <c r="D120" s="29" t="s">
        <v>62</v>
      </c>
      <c r="E120" s="277" t="s">
        <v>541</v>
      </c>
      <c r="F120" s="220"/>
      <c r="G120" s="184">
        <f t="shared" si="8"/>
        <v>13500</v>
      </c>
      <c r="H120" s="184">
        <f t="shared" si="8"/>
        <v>0</v>
      </c>
      <c r="I120" s="398">
        <f aca="true" t="shared" si="9" ref="I120:I169">H120*100/G120</f>
        <v>0</v>
      </c>
    </row>
    <row r="121" spans="1:9" s="102" customFormat="1" ht="34.5" customHeight="1">
      <c r="A121" s="522" t="s">
        <v>256</v>
      </c>
      <c r="B121" s="76" t="s">
        <v>524</v>
      </c>
      <c r="C121" s="29" t="s">
        <v>28</v>
      </c>
      <c r="D121" s="29" t="s">
        <v>62</v>
      </c>
      <c r="E121" s="277" t="s">
        <v>541</v>
      </c>
      <c r="F121" s="220">
        <v>240</v>
      </c>
      <c r="G121" s="184">
        <v>13500</v>
      </c>
      <c r="H121" s="184">
        <v>0</v>
      </c>
      <c r="I121" s="398">
        <f t="shared" si="9"/>
        <v>0</v>
      </c>
    </row>
    <row r="122" spans="1:9" s="102" customFormat="1" ht="22.5" customHeight="1">
      <c r="A122" s="521" t="s">
        <v>36</v>
      </c>
      <c r="B122" s="75" t="s">
        <v>524</v>
      </c>
      <c r="C122" s="32" t="s">
        <v>28</v>
      </c>
      <c r="D122" s="32" t="s">
        <v>62</v>
      </c>
      <c r="E122" s="237"/>
      <c r="F122" s="242"/>
      <c r="G122" s="118">
        <f aca="true" t="shared" si="10" ref="G122:H124">G123</f>
        <v>3499430</v>
      </c>
      <c r="H122" s="118">
        <f t="shared" si="10"/>
        <v>1445571.3699999999</v>
      </c>
      <c r="I122" s="398">
        <f t="shared" si="9"/>
        <v>41.308766570555775</v>
      </c>
    </row>
    <row r="123" spans="1:9" s="102" customFormat="1" ht="54.75" customHeight="1">
      <c r="A123" s="521" t="s">
        <v>588</v>
      </c>
      <c r="B123" s="75" t="s">
        <v>524</v>
      </c>
      <c r="C123" s="32" t="s">
        <v>28</v>
      </c>
      <c r="D123" s="32" t="s">
        <v>62</v>
      </c>
      <c r="E123" s="56" t="s">
        <v>336</v>
      </c>
      <c r="F123" s="242"/>
      <c r="G123" s="118">
        <f t="shared" si="10"/>
        <v>3499430</v>
      </c>
      <c r="H123" s="118">
        <f t="shared" si="10"/>
        <v>1445571.3699999999</v>
      </c>
      <c r="I123" s="398">
        <f t="shared" si="9"/>
        <v>41.308766570555775</v>
      </c>
    </row>
    <row r="124" spans="1:9" s="102" customFormat="1" ht="19.5" customHeight="1">
      <c r="A124" s="522" t="s">
        <v>100</v>
      </c>
      <c r="B124" s="76" t="s">
        <v>524</v>
      </c>
      <c r="C124" s="29" t="s">
        <v>28</v>
      </c>
      <c r="D124" s="29" t="s">
        <v>62</v>
      </c>
      <c r="E124" s="38" t="s">
        <v>348</v>
      </c>
      <c r="F124" s="220"/>
      <c r="G124" s="184">
        <f t="shared" si="10"/>
        <v>3499430</v>
      </c>
      <c r="H124" s="184">
        <f t="shared" si="10"/>
        <v>1445571.3699999999</v>
      </c>
      <c r="I124" s="398">
        <f t="shared" si="9"/>
        <v>41.308766570555775</v>
      </c>
    </row>
    <row r="125" spans="1:9" s="102" customFormat="1" ht="30" customHeight="1">
      <c r="A125" s="244" t="s">
        <v>581</v>
      </c>
      <c r="B125" s="76" t="s">
        <v>524</v>
      </c>
      <c r="C125" s="29" t="s">
        <v>28</v>
      </c>
      <c r="D125" s="29" t="s">
        <v>62</v>
      </c>
      <c r="E125" s="38" t="s">
        <v>526</v>
      </c>
      <c r="F125" s="220"/>
      <c r="G125" s="184">
        <f>G126+G127+G128</f>
        <v>3499430</v>
      </c>
      <c r="H125" s="184">
        <f>H126+H127+H128</f>
        <v>1445571.3699999999</v>
      </c>
      <c r="I125" s="398">
        <f t="shared" si="9"/>
        <v>41.308766570555775</v>
      </c>
    </row>
    <row r="126" spans="1:9" s="102" customFormat="1" ht="22.5" customHeight="1">
      <c r="A126" s="522" t="s">
        <v>253</v>
      </c>
      <c r="B126" s="76" t="s">
        <v>524</v>
      </c>
      <c r="C126" s="29" t="s">
        <v>28</v>
      </c>
      <c r="D126" s="29" t="s">
        <v>62</v>
      </c>
      <c r="E126" s="38" t="s">
        <v>526</v>
      </c>
      <c r="F126" s="220">
        <v>120</v>
      </c>
      <c r="G126" s="398">
        <v>3248430</v>
      </c>
      <c r="H126" s="184">
        <v>1363223.47</v>
      </c>
      <c r="I126" s="398">
        <f t="shared" si="9"/>
        <v>41.965610156290886</v>
      </c>
    </row>
    <row r="127" spans="1:9" s="102" customFormat="1" ht="33" customHeight="1">
      <c r="A127" s="527" t="s">
        <v>256</v>
      </c>
      <c r="B127" s="76" t="s">
        <v>524</v>
      </c>
      <c r="C127" s="29" t="s">
        <v>28</v>
      </c>
      <c r="D127" s="29" t="s">
        <v>62</v>
      </c>
      <c r="E127" s="38" t="s">
        <v>526</v>
      </c>
      <c r="F127" s="220">
        <v>240</v>
      </c>
      <c r="G127" s="398">
        <v>250000</v>
      </c>
      <c r="H127" s="184">
        <v>81547.9</v>
      </c>
      <c r="I127" s="398">
        <f t="shared" si="9"/>
        <v>32.619159999999994</v>
      </c>
    </row>
    <row r="128" spans="1:9" s="102" customFormat="1" ht="20.25" customHeight="1">
      <c r="A128" s="527" t="s">
        <v>258</v>
      </c>
      <c r="B128" s="76" t="s">
        <v>524</v>
      </c>
      <c r="C128" s="29" t="s">
        <v>28</v>
      </c>
      <c r="D128" s="29" t="s">
        <v>62</v>
      </c>
      <c r="E128" s="38" t="s">
        <v>526</v>
      </c>
      <c r="F128" s="220">
        <v>850</v>
      </c>
      <c r="G128" s="398">
        <v>1000</v>
      </c>
      <c r="H128" s="184">
        <v>800</v>
      </c>
      <c r="I128" s="398">
        <f t="shared" si="9"/>
        <v>80</v>
      </c>
    </row>
    <row r="129" spans="1:14" s="1" customFormat="1" ht="21" customHeight="1">
      <c r="A129" s="521" t="s">
        <v>103</v>
      </c>
      <c r="B129" s="408" t="s">
        <v>524</v>
      </c>
      <c r="C129" s="95" t="s">
        <v>29</v>
      </c>
      <c r="D129" s="95"/>
      <c r="E129" s="95"/>
      <c r="F129" s="95"/>
      <c r="G129" s="97">
        <f>G130+G136+G140</f>
        <v>12702566.18</v>
      </c>
      <c r="H129" s="97">
        <f>H130+H136+H140</f>
        <v>3932204.62</v>
      </c>
      <c r="I129" s="398">
        <f t="shared" si="9"/>
        <v>30.95598609193784</v>
      </c>
      <c r="N129" s="102"/>
    </row>
    <row r="130" spans="1:9" s="1" customFormat="1" ht="20.25" customHeight="1">
      <c r="A130" s="521" t="s">
        <v>104</v>
      </c>
      <c r="B130" s="408" t="s">
        <v>524</v>
      </c>
      <c r="C130" s="95" t="s">
        <v>29</v>
      </c>
      <c r="D130" s="95" t="s">
        <v>25</v>
      </c>
      <c r="E130" s="460"/>
      <c r="F130" s="95"/>
      <c r="G130" s="97">
        <f aca="true" t="shared" si="11" ref="G130:H133">G131</f>
        <v>1387.8</v>
      </c>
      <c r="H130" s="97">
        <f t="shared" si="11"/>
        <v>0</v>
      </c>
      <c r="I130" s="398">
        <f t="shared" si="9"/>
        <v>0</v>
      </c>
    </row>
    <row r="131" spans="1:9" s="1" customFormat="1" ht="37.5" customHeight="1">
      <c r="A131" s="528" t="s">
        <v>711</v>
      </c>
      <c r="B131" s="408" t="s">
        <v>524</v>
      </c>
      <c r="C131" s="95" t="s">
        <v>29</v>
      </c>
      <c r="D131" s="95" t="s">
        <v>25</v>
      </c>
      <c r="E131" s="460" t="s">
        <v>542</v>
      </c>
      <c r="F131" s="95"/>
      <c r="G131" s="97">
        <f t="shared" si="11"/>
        <v>1387.8</v>
      </c>
      <c r="H131" s="97">
        <f t="shared" si="11"/>
        <v>0</v>
      </c>
      <c r="I131" s="398">
        <f t="shared" si="9"/>
        <v>0</v>
      </c>
    </row>
    <row r="132" spans="1:9" s="1" customFormat="1" ht="35.25" customHeight="1">
      <c r="A132" s="529" t="s">
        <v>659</v>
      </c>
      <c r="B132" s="408" t="s">
        <v>524</v>
      </c>
      <c r="C132" s="95" t="s">
        <v>29</v>
      </c>
      <c r="D132" s="95" t="s">
        <v>25</v>
      </c>
      <c r="E132" s="460" t="s">
        <v>578</v>
      </c>
      <c r="F132" s="95"/>
      <c r="G132" s="97">
        <f t="shared" si="11"/>
        <v>1387.8</v>
      </c>
      <c r="H132" s="97">
        <f t="shared" si="11"/>
        <v>0</v>
      </c>
      <c r="I132" s="398">
        <f t="shared" si="9"/>
        <v>0</v>
      </c>
    </row>
    <row r="133" spans="1:9" s="1" customFormat="1" ht="52.5" customHeight="1">
      <c r="A133" s="525" t="s">
        <v>682</v>
      </c>
      <c r="B133" s="434" t="s">
        <v>524</v>
      </c>
      <c r="C133" s="397" t="s">
        <v>29</v>
      </c>
      <c r="D133" s="397" t="s">
        <v>25</v>
      </c>
      <c r="E133" s="466" t="s">
        <v>710</v>
      </c>
      <c r="F133" s="397"/>
      <c r="G133" s="398">
        <f t="shared" si="11"/>
        <v>1387.8</v>
      </c>
      <c r="H133" s="398">
        <f t="shared" si="11"/>
        <v>0</v>
      </c>
      <c r="I133" s="398">
        <f t="shared" si="9"/>
        <v>0</v>
      </c>
    </row>
    <row r="134" spans="1:10" s="1" customFormat="1" ht="37.5" customHeight="1">
      <c r="A134" s="522" t="s">
        <v>666</v>
      </c>
      <c r="B134" s="434" t="s">
        <v>524</v>
      </c>
      <c r="C134" s="397" t="s">
        <v>29</v>
      </c>
      <c r="D134" s="397" t="s">
        <v>25</v>
      </c>
      <c r="E134" s="466" t="s">
        <v>710</v>
      </c>
      <c r="F134" s="397" t="s">
        <v>658</v>
      </c>
      <c r="G134" s="398">
        <v>1387.8</v>
      </c>
      <c r="H134" s="184">
        <v>0</v>
      </c>
      <c r="I134" s="398">
        <f t="shared" si="9"/>
        <v>0</v>
      </c>
      <c r="J134" s="23"/>
    </row>
    <row r="135" spans="1:10" s="1" customFormat="1" ht="21" customHeight="1">
      <c r="A135" s="530" t="s">
        <v>105</v>
      </c>
      <c r="B135" s="434" t="s">
        <v>524</v>
      </c>
      <c r="C135" s="397" t="s">
        <v>29</v>
      </c>
      <c r="D135" s="397" t="s">
        <v>30</v>
      </c>
      <c r="E135" s="466"/>
      <c r="F135" s="397"/>
      <c r="G135" s="398">
        <f aca="true" t="shared" si="12" ref="G135:H138">G136</f>
        <v>21967.91</v>
      </c>
      <c r="H135" s="398">
        <f t="shared" si="12"/>
        <v>0</v>
      </c>
      <c r="I135" s="398">
        <f t="shared" si="9"/>
        <v>0</v>
      </c>
      <c r="J135" s="23"/>
    </row>
    <row r="136" spans="1:10" s="1" customFormat="1" ht="37.5" customHeight="1">
      <c r="A136" s="526" t="s">
        <v>661</v>
      </c>
      <c r="B136" s="434" t="s">
        <v>524</v>
      </c>
      <c r="C136" s="397" t="s">
        <v>29</v>
      </c>
      <c r="D136" s="397" t="s">
        <v>30</v>
      </c>
      <c r="E136" s="466" t="s">
        <v>669</v>
      </c>
      <c r="F136" s="397"/>
      <c r="G136" s="398">
        <f t="shared" si="12"/>
        <v>21967.91</v>
      </c>
      <c r="H136" s="398">
        <f t="shared" si="12"/>
        <v>0</v>
      </c>
      <c r="I136" s="398">
        <f t="shared" si="9"/>
        <v>0</v>
      </c>
      <c r="J136" s="23"/>
    </row>
    <row r="137" spans="1:10" s="1" customFormat="1" ht="54.75" customHeight="1">
      <c r="A137" s="531" t="s">
        <v>712</v>
      </c>
      <c r="B137" s="434" t="s">
        <v>524</v>
      </c>
      <c r="C137" s="397" t="s">
        <v>29</v>
      </c>
      <c r="D137" s="397" t="s">
        <v>30</v>
      </c>
      <c r="E137" s="466" t="s">
        <v>713</v>
      </c>
      <c r="F137" s="397"/>
      <c r="G137" s="398">
        <f t="shared" si="12"/>
        <v>21967.91</v>
      </c>
      <c r="H137" s="398">
        <f t="shared" si="12"/>
        <v>0</v>
      </c>
      <c r="I137" s="398">
        <f t="shared" si="9"/>
        <v>0</v>
      </c>
      <c r="J137" s="23"/>
    </row>
    <row r="138" spans="1:14" s="1" customFormat="1" ht="56.25" customHeight="1">
      <c r="A138" s="525" t="s">
        <v>682</v>
      </c>
      <c r="B138" s="434" t="s">
        <v>524</v>
      </c>
      <c r="C138" s="397" t="s">
        <v>29</v>
      </c>
      <c r="D138" s="397" t="s">
        <v>30</v>
      </c>
      <c r="E138" s="466" t="s">
        <v>688</v>
      </c>
      <c r="F138" s="397"/>
      <c r="G138" s="398">
        <f t="shared" si="12"/>
        <v>21967.91</v>
      </c>
      <c r="H138" s="398">
        <f t="shared" si="12"/>
        <v>0</v>
      </c>
      <c r="I138" s="398">
        <f t="shared" si="9"/>
        <v>0</v>
      </c>
      <c r="J138" s="23"/>
      <c r="N138" s="475"/>
    </row>
    <row r="139" spans="1:10" s="1" customFormat="1" ht="34.5" customHeight="1">
      <c r="A139" s="522" t="s">
        <v>666</v>
      </c>
      <c r="B139" s="434" t="s">
        <v>524</v>
      </c>
      <c r="C139" s="397" t="s">
        <v>29</v>
      </c>
      <c r="D139" s="397" t="s">
        <v>30</v>
      </c>
      <c r="E139" s="466" t="s">
        <v>688</v>
      </c>
      <c r="F139" s="397" t="s">
        <v>658</v>
      </c>
      <c r="G139" s="398">
        <v>21967.91</v>
      </c>
      <c r="H139" s="184">
        <v>0</v>
      </c>
      <c r="I139" s="398">
        <f t="shared" si="9"/>
        <v>0</v>
      </c>
      <c r="J139" s="23"/>
    </row>
    <row r="140" spans="1:14" ht="21" customHeight="1">
      <c r="A140" s="532" t="s">
        <v>54</v>
      </c>
      <c r="B140" s="99" t="s">
        <v>524</v>
      </c>
      <c r="C140" s="55" t="s">
        <v>29</v>
      </c>
      <c r="D140" s="55" t="s">
        <v>34</v>
      </c>
      <c r="E140" s="123"/>
      <c r="F140" s="38"/>
      <c r="G140" s="118">
        <f>G142+G146+G155</f>
        <v>12679210.469999999</v>
      </c>
      <c r="H140" s="118">
        <f>H142+H146+H155</f>
        <v>3932204.62</v>
      </c>
      <c r="I140" s="398">
        <f t="shared" si="9"/>
        <v>31.013008493737864</v>
      </c>
      <c r="N140" s="1"/>
    </row>
    <row r="141" spans="1:14" s="102" customFormat="1" ht="23.25" customHeight="1">
      <c r="A141" s="521" t="s">
        <v>105</v>
      </c>
      <c r="B141" s="408" t="s">
        <v>524</v>
      </c>
      <c r="C141" s="96" t="s">
        <v>29</v>
      </c>
      <c r="D141" s="96" t="s">
        <v>34</v>
      </c>
      <c r="E141" s="409" t="s">
        <v>534</v>
      </c>
      <c r="F141" s="410"/>
      <c r="G141" s="97">
        <f aca="true" t="shared" si="13" ref="G141:H144">G142</f>
        <v>550000</v>
      </c>
      <c r="H141" s="97">
        <f t="shared" si="13"/>
        <v>0</v>
      </c>
      <c r="I141" s="398">
        <f t="shared" si="9"/>
        <v>0</v>
      </c>
      <c r="N141" s="1"/>
    </row>
    <row r="142" spans="1:14" s="102" customFormat="1" ht="54.75" customHeight="1">
      <c r="A142" s="196" t="s">
        <v>647</v>
      </c>
      <c r="B142" s="99" t="s">
        <v>524</v>
      </c>
      <c r="C142" s="55" t="s">
        <v>29</v>
      </c>
      <c r="D142" s="55" t="s">
        <v>34</v>
      </c>
      <c r="E142" s="409" t="s">
        <v>554</v>
      </c>
      <c r="F142" s="384"/>
      <c r="G142" s="118">
        <f t="shared" si="13"/>
        <v>550000</v>
      </c>
      <c r="H142" s="118">
        <f t="shared" si="13"/>
        <v>0</v>
      </c>
      <c r="I142" s="398">
        <f t="shared" si="9"/>
        <v>0</v>
      </c>
      <c r="N142"/>
    </row>
    <row r="143" spans="1:9" s="102" customFormat="1" ht="34.5" customHeight="1">
      <c r="A143" s="164" t="s">
        <v>394</v>
      </c>
      <c r="B143" s="77" t="s">
        <v>524</v>
      </c>
      <c r="C143" s="54" t="s">
        <v>29</v>
      </c>
      <c r="D143" s="54" t="s">
        <v>34</v>
      </c>
      <c r="E143" s="451" t="s">
        <v>648</v>
      </c>
      <c r="F143" s="221"/>
      <c r="G143" s="184">
        <f t="shared" si="13"/>
        <v>550000</v>
      </c>
      <c r="H143" s="184">
        <f t="shared" si="13"/>
        <v>0</v>
      </c>
      <c r="I143" s="398">
        <f t="shared" si="9"/>
        <v>0</v>
      </c>
    </row>
    <row r="144" spans="1:9" s="102" customFormat="1" ht="36" customHeight="1">
      <c r="A144" s="164" t="s">
        <v>319</v>
      </c>
      <c r="B144" s="77" t="s">
        <v>524</v>
      </c>
      <c r="C144" s="54" t="s">
        <v>29</v>
      </c>
      <c r="D144" s="54" t="s">
        <v>34</v>
      </c>
      <c r="E144" s="451" t="s">
        <v>649</v>
      </c>
      <c r="F144" s="221"/>
      <c r="G144" s="184">
        <f t="shared" si="13"/>
        <v>550000</v>
      </c>
      <c r="H144" s="184">
        <f t="shared" si="13"/>
        <v>0</v>
      </c>
      <c r="I144" s="398">
        <f t="shared" si="9"/>
        <v>0</v>
      </c>
    </row>
    <row r="145" spans="1:9" s="102" customFormat="1" ht="39" customHeight="1">
      <c r="A145" s="194" t="s">
        <v>256</v>
      </c>
      <c r="B145" s="77" t="s">
        <v>524</v>
      </c>
      <c r="C145" s="54" t="s">
        <v>29</v>
      </c>
      <c r="D145" s="54" t="s">
        <v>34</v>
      </c>
      <c r="E145" s="451" t="s">
        <v>649</v>
      </c>
      <c r="F145" s="221">
        <v>240</v>
      </c>
      <c r="G145" s="184">
        <v>550000</v>
      </c>
      <c r="H145" s="184">
        <v>0</v>
      </c>
      <c r="I145" s="398">
        <f t="shared" si="9"/>
        <v>0</v>
      </c>
    </row>
    <row r="146" spans="1:9" s="102" customFormat="1" ht="50.25" customHeight="1">
      <c r="A146" s="383" t="s">
        <v>624</v>
      </c>
      <c r="B146" s="99" t="s">
        <v>524</v>
      </c>
      <c r="C146" s="55" t="s">
        <v>29</v>
      </c>
      <c r="D146" s="55" t="s">
        <v>34</v>
      </c>
      <c r="E146" s="240" t="s">
        <v>534</v>
      </c>
      <c r="F146" s="384"/>
      <c r="G146" s="118">
        <f>G147+G151</f>
        <v>80000</v>
      </c>
      <c r="H146" s="118">
        <f>H147+H151</f>
        <v>0</v>
      </c>
      <c r="I146" s="398">
        <f t="shared" si="9"/>
        <v>0</v>
      </c>
    </row>
    <row r="147" spans="1:9" s="102" customFormat="1" ht="38.25" customHeight="1">
      <c r="A147" s="383" t="s">
        <v>268</v>
      </c>
      <c r="B147" s="99" t="s">
        <v>524</v>
      </c>
      <c r="C147" s="55" t="s">
        <v>29</v>
      </c>
      <c r="D147" s="55" t="s">
        <v>34</v>
      </c>
      <c r="E147" s="240" t="s">
        <v>543</v>
      </c>
      <c r="F147" s="384"/>
      <c r="G147" s="118">
        <f aca="true" t="shared" si="14" ref="G147:H149">G148</f>
        <v>70000</v>
      </c>
      <c r="H147" s="118">
        <f t="shared" si="14"/>
        <v>0</v>
      </c>
      <c r="I147" s="398">
        <f t="shared" si="9"/>
        <v>0</v>
      </c>
    </row>
    <row r="148" spans="1:9" s="102" customFormat="1" ht="21.75" customHeight="1">
      <c r="A148" s="194" t="s">
        <v>457</v>
      </c>
      <c r="B148" s="77" t="s">
        <v>524</v>
      </c>
      <c r="C148" s="54" t="s">
        <v>29</v>
      </c>
      <c r="D148" s="54" t="s">
        <v>34</v>
      </c>
      <c r="E148" s="241" t="s">
        <v>544</v>
      </c>
      <c r="F148" s="221"/>
      <c r="G148" s="184">
        <f t="shared" si="14"/>
        <v>70000</v>
      </c>
      <c r="H148" s="184">
        <f t="shared" si="14"/>
        <v>0</v>
      </c>
      <c r="I148" s="398">
        <f t="shared" si="9"/>
        <v>0</v>
      </c>
    </row>
    <row r="149" spans="1:9" s="102" customFormat="1" ht="33.75" customHeight="1">
      <c r="A149" s="194" t="s">
        <v>269</v>
      </c>
      <c r="B149" s="77" t="s">
        <v>524</v>
      </c>
      <c r="C149" s="54" t="s">
        <v>29</v>
      </c>
      <c r="D149" s="54" t="s">
        <v>34</v>
      </c>
      <c r="E149" s="241" t="s">
        <v>545</v>
      </c>
      <c r="F149" s="221"/>
      <c r="G149" s="184">
        <f t="shared" si="14"/>
        <v>70000</v>
      </c>
      <c r="H149" s="184">
        <f t="shared" si="14"/>
        <v>0</v>
      </c>
      <c r="I149" s="398">
        <f t="shared" si="9"/>
        <v>0</v>
      </c>
    </row>
    <row r="150" spans="1:9" s="102" customFormat="1" ht="36.75" customHeight="1">
      <c r="A150" s="194" t="s">
        <v>256</v>
      </c>
      <c r="B150" s="77" t="s">
        <v>524</v>
      </c>
      <c r="C150" s="54" t="s">
        <v>29</v>
      </c>
      <c r="D150" s="54" t="s">
        <v>34</v>
      </c>
      <c r="E150" s="241" t="s">
        <v>545</v>
      </c>
      <c r="F150" s="221">
        <v>240</v>
      </c>
      <c r="G150" s="184">
        <v>70000</v>
      </c>
      <c r="H150" s="184">
        <v>0</v>
      </c>
      <c r="I150" s="398">
        <f t="shared" si="9"/>
        <v>0</v>
      </c>
    </row>
    <row r="151" spans="1:9" s="102" customFormat="1" ht="63" customHeight="1">
      <c r="A151" s="383" t="s">
        <v>546</v>
      </c>
      <c r="B151" s="99" t="s">
        <v>524</v>
      </c>
      <c r="C151" s="55" t="s">
        <v>29</v>
      </c>
      <c r="D151" s="55" t="s">
        <v>34</v>
      </c>
      <c r="E151" s="240" t="s">
        <v>547</v>
      </c>
      <c r="F151" s="384"/>
      <c r="G151" s="118">
        <f aca="true" t="shared" si="15" ref="G151:H153">G152</f>
        <v>10000</v>
      </c>
      <c r="H151" s="118">
        <f t="shared" si="15"/>
        <v>0</v>
      </c>
      <c r="I151" s="398">
        <f t="shared" si="9"/>
        <v>0</v>
      </c>
    </row>
    <row r="152" spans="1:9" s="102" customFormat="1" ht="33" customHeight="1">
      <c r="A152" s="194" t="s">
        <v>527</v>
      </c>
      <c r="B152" s="77" t="s">
        <v>524</v>
      </c>
      <c r="C152" s="54" t="s">
        <v>29</v>
      </c>
      <c r="D152" s="54" t="s">
        <v>34</v>
      </c>
      <c r="E152" s="241" t="s">
        <v>548</v>
      </c>
      <c r="F152" s="221"/>
      <c r="G152" s="184">
        <f t="shared" si="15"/>
        <v>10000</v>
      </c>
      <c r="H152" s="184">
        <f t="shared" si="15"/>
        <v>0</v>
      </c>
      <c r="I152" s="398">
        <f t="shared" si="9"/>
        <v>0</v>
      </c>
    </row>
    <row r="153" spans="1:9" s="102" customFormat="1" ht="35.25" customHeight="1">
      <c r="A153" s="194" t="s">
        <v>279</v>
      </c>
      <c r="B153" s="77" t="s">
        <v>524</v>
      </c>
      <c r="C153" s="54" t="s">
        <v>29</v>
      </c>
      <c r="D153" s="54" t="s">
        <v>34</v>
      </c>
      <c r="E153" s="241" t="s">
        <v>549</v>
      </c>
      <c r="F153" s="221"/>
      <c r="G153" s="184">
        <f t="shared" si="15"/>
        <v>10000</v>
      </c>
      <c r="H153" s="184">
        <f t="shared" si="15"/>
        <v>0</v>
      </c>
      <c r="I153" s="398">
        <f t="shared" si="9"/>
        <v>0</v>
      </c>
    </row>
    <row r="154" spans="1:9" s="102" customFormat="1" ht="36.75" customHeight="1">
      <c r="A154" s="194" t="s">
        <v>256</v>
      </c>
      <c r="B154" s="77" t="s">
        <v>524</v>
      </c>
      <c r="C154" s="54" t="s">
        <v>29</v>
      </c>
      <c r="D154" s="54" t="s">
        <v>34</v>
      </c>
      <c r="E154" s="241" t="s">
        <v>549</v>
      </c>
      <c r="F154" s="221">
        <v>240</v>
      </c>
      <c r="G154" s="184">
        <v>10000</v>
      </c>
      <c r="H154" s="184">
        <v>0</v>
      </c>
      <c r="I154" s="398">
        <f t="shared" si="9"/>
        <v>0</v>
      </c>
    </row>
    <row r="155" spans="1:9" s="102" customFormat="1" ht="33" customHeight="1">
      <c r="A155" s="383" t="s">
        <v>674</v>
      </c>
      <c r="B155" s="99" t="s">
        <v>524</v>
      </c>
      <c r="C155" s="55" t="s">
        <v>29</v>
      </c>
      <c r="D155" s="55" t="s">
        <v>34</v>
      </c>
      <c r="E155" s="240" t="s">
        <v>570</v>
      </c>
      <c r="F155" s="384"/>
      <c r="G155" s="118">
        <f>G156</f>
        <v>12049210.469999999</v>
      </c>
      <c r="H155" s="118">
        <f>H156</f>
        <v>3932204.62</v>
      </c>
      <c r="I155" s="398">
        <f t="shared" si="9"/>
        <v>32.63454173856754</v>
      </c>
    </row>
    <row r="156" spans="1:10" s="102" customFormat="1" ht="33" customHeight="1">
      <c r="A156" s="385" t="s">
        <v>579</v>
      </c>
      <c r="B156" s="77" t="s">
        <v>524</v>
      </c>
      <c r="C156" s="54" t="s">
        <v>29</v>
      </c>
      <c r="D156" s="54" t="s">
        <v>34</v>
      </c>
      <c r="E156" s="241" t="s">
        <v>558</v>
      </c>
      <c r="F156" s="221"/>
      <c r="G156" s="167">
        <f>G158+G160+G162+G163</f>
        <v>12049210.469999999</v>
      </c>
      <c r="H156" s="167">
        <f>H158+H160+H162</f>
        <v>3932204.62</v>
      </c>
      <c r="I156" s="398">
        <f t="shared" si="9"/>
        <v>32.63454173856754</v>
      </c>
      <c r="J156" s="394"/>
    </row>
    <row r="157" spans="1:9" s="102" customFormat="1" ht="32.25" customHeight="1">
      <c r="A157" s="385" t="s">
        <v>555</v>
      </c>
      <c r="B157" s="77" t="s">
        <v>524</v>
      </c>
      <c r="C157" s="54" t="s">
        <v>29</v>
      </c>
      <c r="D157" s="54" t="s">
        <v>34</v>
      </c>
      <c r="E157" s="241" t="s">
        <v>559</v>
      </c>
      <c r="F157" s="221"/>
      <c r="G157" s="386">
        <f>G158</f>
        <v>4934282.71</v>
      </c>
      <c r="H157" s="386">
        <f>H158</f>
        <v>2102402.96</v>
      </c>
      <c r="I157" s="398">
        <f t="shared" si="9"/>
        <v>42.60807666612195</v>
      </c>
    </row>
    <row r="158" spans="1:9" s="102" customFormat="1" ht="35.25" customHeight="1">
      <c r="A158" s="194" t="s">
        <v>256</v>
      </c>
      <c r="B158" s="77" t="s">
        <v>524</v>
      </c>
      <c r="C158" s="54" t="s">
        <v>29</v>
      </c>
      <c r="D158" s="54" t="s">
        <v>34</v>
      </c>
      <c r="E158" s="241" t="s">
        <v>559</v>
      </c>
      <c r="F158" s="221">
        <v>240</v>
      </c>
      <c r="G158" s="398">
        <v>4934282.71</v>
      </c>
      <c r="H158" s="184">
        <v>2102402.96</v>
      </c>
      <c r="I158" s="398">
        <f t="shared" si="9"/>
        <v>42.60807666612195</v>
      </c>
    </row>
    <row r="159" spans="1:9" s="102" customFormat="1" ht="30.75" customHeight="1">
      <c r="A159" s="385" t="s">
        <v>556</v>
      </c>
      <c r="B159" s="77" t="s">
        <v>524</v>
      </c>
      <c r="C159" s="54" t="s">
        <v>29</v>
      </c>
      <c r="D159" s="54" t="s">
        <v>34</v>
      </c>
      <c r="E159" s="241" t="s">
        <v>560</v>
      </c>
      <c r="F159" s="221"/>
      <c r="G159" s="398">
        <f>G160</f>
        <v>400000</v>
      </c>
      <c r="H159" s="398">
        <f>H160</f>
        <v>244676.44</v>
      </c>
      <c r="I159" s="398">
        <f t="shared" si="9"/>
        <v>61.16911</v>
      </c>
    </row>
    <row r="160" spans="1:9" s="102" customFormat="1" ht="33" customHeight="1">
      <c r="A160" s="194" t="s">
        <v>256</v>
      </c>
      <c r="B160" s="77" t="s">
        <v>524</v>
      </c>
      <c r="C160" s="54" t="s">
        <v>29</v>
      </c>
      <c r="D160" s="54" t="s">
        <v>34</v>
      </c>
      <c r="E160" s="241" t="s">
        <v>560</v>
      </c>
      <c r="F160" s="221">
        <v>240</v>
      </c>
      <c r="G160" s="398">
        <v>400000</v>
      </c>
      <c r="H160" s="184">
        <v>244676.44</v>
      </c>
      <c r="I160" s="398">
        <f t="shared" si="9"/>
        <v>61.16911</v>
      </c>
    </row>
    <row r="161" spans="1:9" s="102" customFormat="1" ht="23.25" customHeight="1">
      <c r="A161" s="385" t="s">
        <v>557</v>
      </c>
      <c r="B161" s="77" t="s">
        <v>524</v>
      </c>
      <c r="C161" s="54" t="s">
        <v>29</v>
      </c>
      <c r="D161" s="54" t="s">
        <v>34</v>
      </c>
      <c r="E161" s="241" t="s">
        <v>561</v>
      </c>
      <c r="F161" s="221"/>
      <c r="G161" s="398">
        <f>G162</f>
        <v>5714927.76</v>
      </c>
      <c r="H161" s="398">
        <f>H162</f>
        <v>1585125.22</v>
      </c>
      <c r="I161" s="398">
        <f t="shared" si="9"/>
        <v>27.7365749239147</v>
      </c>
    </row>
    <row r="162" spans="1:9" s="102" customFormat="1" ht="35.25" customHeight="1">
      <c r="A162" s="194" t="s">
        <v>256</v>
      </c>
      <c r="B162" s="77" t="s">
        <v>524</v>
      </c>
      <c r="C162" s="54" t="s">
        <v>29</v>
      </c>
      <c r="D162" s="54" t="s">
        <v>34</v>
      </c>
      <c r="E162" s="241" t="s">
        <v>561</v>
      </c>
      <c r="F162" s="221">
        <v>240</v>
      </c>
      <c r="G162" s="398">
        <v>5714927.76</v>
      </c>
      <c r="H162" s="184">
        <v>1585125.22</v>
      </c>
      <c r="I162" s="398">
        <f t="shared" si="9"/>
        <v>27.7365749239147</v>
      </c>
    </row>
    <row r="163" spans="1:9" s="102" customFormat="1" ht="63" customHeight="1">
      <c r="A163" s="540" t="s">
        <v>772</v>
      </c>
      <c r="B163" s="77" t="s">
        <v>524</v>
      </c>
      <c r="C163" s="54" t="s">
        <v>29</v>
      </c>
      <c r="D163" s="54" t="s">
        <v>34</v>
      </c>
      <c r="E163" s="241" t="s">
        <v>771</v>
      </c>
      <c r="F163" s="410"/>
      <c r="G163" s="398">
        <f>G164</f>
        <v>1000000</v>
      </c>
      <c r="H163" s="184">
        <v>0</v>
      </c>
      <c r="I163" s="398">
        <f t="shared" si="9"/>
        <v>0</v>
      </c>
    </row>
    <row r="164" spans="1:9" s="102" customFormat="1" ht="35.25" customHeight="1">
      <c r="A164" s="194" t="s">
        <v>256</v>
      </c>
      <c r="B164" s="77" t="s">
        <v>524</v>
      </c>
      <c r="C164" s="54" t="s">
        <v>29</v>
      </c>
      <c r="D164" s="54" t="s">
        <v>34</v>
      </c>
      <c r="E164" s="241" t="s">
        <v>771</v>
      </c>
      <c r="F164" s="221">
        <v>240</v>
      </c>
      <c r="G164" s="398">
        <v>1000000</v>
      </c>
      <c r="H164" s="184">
        <v>0</v>
      </c>
      <c r="I164" s="398">
        <f t="shared" si="9"/>
        <v>0</v>
      </c>
    </row>
    <row r="165" spans="1:14" ht="20.25" customHeight="1">
      <c r="A165" s="30" t="s">
        <v>53</v>
      </c>
      <c r="B165" s="75" t="s">
        <v>524</v>
      </c>
      <c r="C165" s="32" t="s">
        <v>24</v>
      </c>
      <c r="D165" s="32" t="s">
        <v>29</v>
      </c>
      <c r="E165" s="56"/>
      <c r="F165" s="56"/>
      <c r="G165" s="118">
        <f aca="true" t="shared" si="16" ref="G165:H168">G166</f>
        <v>60000</v>
      </c>
      <c r="H165" s="118">
        <f t="shared" si="16"/>
        <v>0</v>
      </c>
      <c r="I165" s="398">
        <f t="shared" si="9"/>
        <v>0</v>
      </c>
      <c r="N165" s="102"/>
    </row>
    <row r="166" spans="1:9" s="102" customFormat="1" ht="33">
      <c r="A166" s="399" t="s">
        <v>225</v>
      </c>
      <c r="B166" s="75" t="s">
        <v>524</v>
      </c>
      <c r="C166" s="32" t="s">
        <v>24</v>
      </c>
      <c r="D166" s="32" t="s">
        <v>29</v>
      </c>
      <c r="E166" s="282" t="s">
        <v>336</v>
      </c>
      <c r="F166" s="452"/>
      <c r="G166" s="118">
        <f t="shared" si="16"/>
        <v>60000</v>
      </c>
      <c r="H166" s="118">
        <f t="shared" si="16"/>
        <v>0</v>
      </c>
      <c r="I166" s="398">
        <f t="shared" si="9"/>
        <v>0</v>
      </c>
    </row>
    <row r="167" spans="1:14" s="102" customFormat="1" ht="49.5" customHeight="1">
      <c r="A167" s="401" t="s">
        <v>588</v>
      </c>
      <c r="B167" s="76" t="s">
        <v>524</v>
      </c>
      <c r="C167" s="29" t="s">
        <v>24</v>
      </c>
      <c r="D167" s="29" t="s">
        <v>29</v>
      </c>
      <c r="E167" s="274" t="s">
        <v>348</v>
      </c>
      <c r="F167" s="238"/>
      <c r="G167" s="184">
        <f t="shared" si="16"/>
        <v>60000</v>
      </c>
      <c r="H167" s="184">
        <f t="shared" si="16"/>
        <v>0</v>
      </c>
      <c r="I167" s="398">
        <f t="shared" si="9"/>
        <v>0</v>
      </c>
      <c r="N167"/>
    </row>
    <row r="168" spans="1:9" s="102" customFormat="1" ht="33">
      <c r="A168" s="400" t="s">
        <v>613</v>
      </c>
      <c r="B168" s="76" t="s">
        <v>524</v>
      </c>
      <c r="C168" s="29" t="s">
        <v>24</v>
      </c>
      <c r="D168" s="29" t="s">
        <v>29</v>
      </c>
      <c r="E168" s="274" t="s">
        <v>589</v>
      </c>
      <c r="F168" s="238"/>
      <c r="G168" s="184">
        <f t="shared" si="16"/>
        <v>60000</v>
      </c>
      <c r="H168" s="184">
        <f t="shared" si="16"/>
        <v>0</v>
      </c>
      <c r="I168" s="398">
        <f t="shared" si="9"/>
        <v>0</v>
      </c>
    </row>
    <row r="169" spans="1:9" s="102" customFormat="1" ht="37.5" customHeight="1">
      <c r="A169" s="81" t="s">
        <v>256</v>
      </c>
      <c r="B169" s="76" t="s">
        <v>524</v>
      </c>
      <c r="C169" s="29" t="s">
        <v>24</v>
      </c>
      <c r="D169" s="29" t="s">
        <v>29</v>
      </c>
      <c r="E169" s="274" t="s">
        <v>589</v>
      </c>
      <c r="F169" s="238">
        <v>240</v>
      </c>
      <c r="G169" s="184">
        <v>60000</v>
      </c>
      <c r="H169" s="184">
        <v>0</v>
      </c>
      <c r="I169" s="398">
        <f t="shared" si="9"/>
        <v>0</v>
      </c>
    </row>
    <row r="170" spans="1:14" ht="21" customHeight="1">
      <c r="A170" s="521" t="s">
        <v>222</v>
      </c>
      <c r="B170" s="72" t="s">
        <v>524</v>
      </c>
      <c r="C170" s="32" t="s">
        <v>27</v>
      </c>
      <c r="D170" s="32"/>
      <c r="E170" s="32"/>
      <c r="F170" s="32"/>
      <c r="G170" s="97">
        <f>G171+G182</f>
        <v>9485700</v>
      </c>
      <c r="H170" s="97">
        <f>H171+H182</f>
        <v>5048467.53</v>
      </c>
      <c r="I170" s="398">
        <f aca="true" t="shared" si="17" ref="I170:I231">H170*100/G170</f>
        <v>53.22187640342832</v>
      </c>
      <c r="N170" s="102"/>
    </row>
    <row r="171" spans="1:14" ht="21" customHeight="1">
      <c r="A171" s="520" t="s">
        <v>3</v>
      </c>
      <c r="B171" s="70" t="s">
        <v>524</v>
      </c>
      <c r="C171" s="45" t="s">
        <v>27</v>
      </c>
      <c r="D171" s="45" t="s">
        <v>25</v>
      </c>
      <c r="E171" s="46"/>
      <c r="F171" s="46"/>
      <c r="G171" s="425">
        <f aca="true" t="shared" si="18" ref="G171:H173">G172</f>
        <v>6537300</v>
      </c>
      <c r="H171" s="425">
        <f t="shared" si="18"/>
        <v>3422821.71</v>
      </c>
      <c r="I171" s="398">
        <f t="shared" si="17"/>
        <v>52.35833922261484</v>
      </c>
      <c r="N171" s="102"/>
    </row>
    <row r="172" spans="1:14" s="102" customFormat="1" ht="19.5" customHeight="1">
      <c r="A172" s="521" t="s">
        <v>627</v>
      </c>
      <c r="B172" s="75" t="s">
        <v>524</v>
      </c>
      <c r="C172" s="45" t="s">
        <v>27</v>
      </c>
      <c r="D172" s="45" t="s">
        <v>25</v>
      </c>
      <c r="E172" s="367" t="s">
        <v>550</v>
      </c>
      <c r="F172" s="220"/>
      <c r="G172" s="97">
        <f t="shared" si="18"/>
        <v>6537300</v>
      </c>
      <c r="H172" s="97">
        <f t="shared" si="18"/>
        <v>3422821.71</v>
      </c>
      <c r="I172" s="398">
        <f t="shared" si="17"/>
        <v>52.35833922261484</v>
      </c>
      <c r="N172" s="232"/>
    </row>
    <row r="173" spans="1:9" s="232" customFormat="1" ht="37.5" customHeight="1">
      <c r="A173" s="533" t="s">
        <v>529</v>
      </c>
      <c r="B173" s="75" t="s">
        <v>524</v>
      </c>
      <c r="C173" s="45" t="s">
        <v>27</v>
      </c>
      <c r="D173" s="45" t="s">
        <v>25</v>
      </c>
      <c r="E173" s="56" t="s">
        <v>562</v>
      </c>
      <c r="F173" s="242"/>
      <c r="G173" s="97">
        <f t="shared" si="18"/>
        <v>6537300</v>
      </c>
      <c r="H173" s="97">
        <f t="shared" si="18"/>
        <v>3422821.71</v>
      </c>
      <c r="I173" s="398">
        <f t="shared" si="17"/>
        <v>52.35833922261484</v>
      </c>
    </row>
    <row r="174" spans="1:9" s="102" customFormat="1" ht="36" customHeight="1">
      <c r="A174" s="529" t="s">
        <v>530</v>
      </c>
      <c r="B174" s="75" t="s">
        <v>524</v>
      </c>
      <c r="C174" s="45" t="s">
        <v>27</v>
      </c>
      <c r="D174" s="45" t="s">
        <v>25</v>
      </c>
      <c r="E174" s="56" t="s">
        <v>569</v>
      </c>
      <c r="F174" s="242"/>
      <c r="G174" s="97">
        <f>G175+G180</f>
        <v>6537300</v>
      </c>
      <c r="H174" s="97">
        <f>H175+H180</f>
        <v>3422821.71</v>
      </c>
      <c r="I174" s="398">
        <f t="shared" si="17"/>
        <v>52.35833922261484</v>
      </c>
    </row>
    <row r="175" spans="1:14" s="102" customFormat="1" ht="24.75" customHeight="1">
      <c r="A175" s="424" t="s">
        <v>262</v>
      </c>
      <c r="B175" s="76" t="s">
        <v>524</v>
      </c>
      <c r="C175" s="28" t="s">
        <v>27</v>
      </c>
      <c r="D175" s="28" t="s">
        <v>25</v>
      </c>
      <c r="E175" s="38" t="s">
        <v>563</v>
      </c>
      <c r="F175" s="220"/>
      <c r="G175" s="184">
        <f>G176+G177+G178+G179</f>
        <v>6357300</v>
      </c>
      <c r="H175" s="184">
        <f>H176+H177+H178+H179</f>
        <v>3401646.7399999998</v>
      </c>
      <c r="I175" s="398">
        <f t="shared" si="17"/>
        <v>53.507727179777575</v>
      </c>
      <c r="N175" s="232"/>
    </row>
    <row r="176" spans="1:9" s="102" customFormat="1" ht="32.25" customHeight="1">
      <c r="A176" s="534" t="s">
        <v>615</v>
      </c>
      <c r="B176" s="98" t="s">
        <v>524</v>
      </c>
      <c r="C176" s="87" t="s">
        <v>27</v>
      </c>
      <c r="D176" s="87" t="s">
        <v>25</v>
      </c>
      <c r="E176" s="38" t="s">
        <v>563</v>
      </c>
      <c r="F176" s="220">
        <v>110</v>
      </c>
      <c r="G176" s="398">
        <v>4048300</v>
      </c>
      <c r="H176" s="184">
        <v>2272363.59</v>
      </c>
      <c r="I176" s="398">
        <f t="shared" si="17"/>
        <v>56.13130425116716</v>
      </c>
    </row>
    <row r="177" spans="1:9" s="102" customFormat="1" ht="33" customHeight="1">
      <c r="A177" s="522" t="s">
        <v>256</v>
      </c>
      <c r="B177" s="98" t="s">
        <v>524</v>
      </c>
      <c r="C177" s="87" t="s">
        <v>27</v>
      </c>
      <c r="D177" s="87" t="s">
        <v>25</v>
      </c>
      <c r="E177" s="38" t="s">
        <v>563</v>
      </c>
      <c r="F177" s="220">
        <v>240</v>
      </c>
      <c r="G177" s="398">
        <v>2279000</v>
      </c>
      <c r="H177" s="184">
        <v>1126680.8</v>
      </c>
      <c r="I177" s="398">
        <f t="shared" si="17"/>
        <v>49.4375076788065</v>
      </c>
    </row>
    <row r="178" spans="1:9" s="102" customFormat="1" ht="23.25" customHeight="1">
      <c r="A178" s="480" t="s">
        <v>310</v>
      </c>
      <c r="B178" s="98" t="s">
        <v>524</v>
      </c>
      <c r="C178" s="87" t="s">
        <v>27</v>
      </c>
      <c r="D178" s="87" t="s">
        <v>25</v>
      </c>
      <c r="E178" s="38" t="s">
        <v>563</v>
      </c>
      <c r="F178" s="220">
        <v>830</v>
      </c>
      <c r="G178" s="398">
        <v>5000</v>
      </c>
      <c r="H178" s="184">
        <v>2602.35</v>
      </c>
      <c r="I178" s="398">
        <f t="shared" si="17"/>
        <v>52.047</v>
      </c>
    </row>
    <row r="179" spans="1:9" s="102" customFormat="1" ht="21" customHeight="1">
      <c r="A179" s="51" t="s">
        <v>258</v>
      </c>
      <c r="B179" s="98" t="s">
        <v>524</v>
      </c>
      <c r="C179" s="87" t="s">
        <v>27</v>
      </c>
      <c r="D179" s="87" t="s">
        <v>25</v>
      </c>
      <c r="E179" s="38" t="s">
        <v>563</v>
      </c>
      <c r="F179" s="220">
        <v>850</v>
      </c>
      <c r="G179" s="184">
        <v>25000</v>
      </c>
      <c r="H179" s="184">
        <v>0</v>
      </c>
      <c r="I179" s="398">
        <f t="shared" si="17"/>
        <v>0</v>
      </c>
    </row>
    <row r="180" spans="1:9" s="102" customFormat="1" ht="21" customHeight="1">
      <c r="A180" s="391" t="s">
        <v>577</v>
      </c>
      <c r="B180" s="74" t="s">
        <v>524</v>
      </c>
      <c r="C180" s="45" t="s">
        <v>27</v>
      </c>
      <c r="D180" s="45" t="s">
        <v>25</v>
      </c>
      <c r="E180" s="56" t="s">
        <v>576</v>
      </c>
      <c r="F180" s="368"/>
      <c r="G180" s="94">
        <f>G181</f>
        <v>180000</v>
      </c>
      <c r="H180" s="94">
        <f>H181</f>
        <v>21174.97</v>
      </c>
      <c r="I180" s="398">
        <f t="shared" si="17"/>
        <v>11.763872222222222</v>
      </c>
    </row>
    <row r="181" spans="1:9" s="102" customFormat="1" ht="33.75" customHeight="1">
      <c r="A181" s="215" t="s">
        <v>256</v>
      </c>
      <c r="B181" s="98" t="s">
        <v>524</v>
      </c>
      <c r="C181" s="87" t="s">
        <v>27</v>
      </c>
      <c r="D181" s="87" t="s">
        <v>25</v>
      </c>
      <c r="E181" s="38" t="s">
        <v>576</v>
      </c>
      <c r="F181" s="220">
        <v>240</v>
      </c>
      <c r="G181" s="93">
        <v>180000</v>
      </c>
      <c r="H181" s="93">
        <v>21174.97</v>
      </c>
      <c r="I181" s="398">
        <f t="shared" si="17"/>
        <v>11.763872222222222</v>
      </c>
    </row>
    <row r="182" spans="1:14" ht="24.75" customHeight="1">
      <c r="A182" s="30" t="s">
        <v>152</v>
      </c>
      <c r="B182" s="78" t="s">
        <v>524</v>
      </c>
      <c r="C182" s="32" t="s">
        <v>27</v>
      </c>
      <c r="D182" s="32" t="s">
        <v>28</v>
      </c>
      <c r="E182" s="56"/>
      <c r="F182" s="32"/>
      <c r="G182" s="118">
        <f aca="true" t="shared" si="19" ref="G182:H185">G183</f>
        <v>2948400</v>
      </c>
      <c r="H182" s="118">
        <f t="shared" si="19"/>
        <v>1625645.82</v>
      </c>
      <c r="I182" s="398">
        <f t="shared" si="17"/>
        <v>55.13654253154253</v>
      </c>
      <c r="N182" s="102"/>
    </row>
    <row r="183" spans="1:14" s="102" customFormat="1" ht="21" customHeight="1">
      <c r="A183" s="281" t="s">
        <v>627</v>
      </c>
      <c r="B183" s="75" t="s">
        <v>524</v>
      </c>
      <c r="C183" s="45" t="s">
        <v>27</v>
      </c>
      <c r="D183" s="45" t="s">
        <v>28</v>
      </c>
      <c r="E183" s="367" t="s">
        <v>550</v>
      </c>
      <c r="F183" s="220"/>
      <c r="G183" s="118">
        <f t="shared" si="19"/>
        <v>2948400</v>
      </c>
      <c r="H183" s="118">
        <f t="shared" si="19"/>
        <v>1625645.82</v>
      </c>
      <c r="I183" s="398">
        <f t="shared" si="17"/>
        <v>55.13654253154253</v>
      </c>
      <c r="N183" s="232"/>
    </row>
    <row r="184" spans="1:9" s="232" customFormat="1" ht="33" customHeight="1">
      <c r="A184" s="261" t="s">
        <v>529</v>
      </c>
      <c r="B184" s="74" t="s">
        <v>524</v>
      </c>
      <c r="C184" s="45" t="s">
        <v>27</v>
      </c>
      <c r="D184" s="45" t="s">
        <v>28</v>
      </c>
      <c r="E184" s="56" t="s">
        <v>562</v>
      </c>
      <c r="F184" s="242"/>
      <c r="G184" s="118">
        <f t="shared" si="19"/>
        <v>2948400</v>
      </c>
      <c r="H184" s="118">
        <f t="shared" si="19"/>
        <v>1625645.82</v>
      </c>
      <c r="I184" s="398">
        <f t="shared" si="17"/>
        <v>55.13654253154253</v>
      </c>
    </row>
    <row r="185" spans="1:14" s="233" customFormat="1" ht="38.25" customHeight="1">
      <c r="A185" s="316" t="s">
        <v>582</v>
      </c>
      <c r="B185" s="74" t="s">
        <v>524</v>
      </c>
      <c r="C185" s="31" t="s">
        <v>27</v>
      </c>
      <c r="D185" s="31" t="s">
        <v>28</v>
      </c>
      <c r="E185" s="56" t="s">
        <v>580</v>
      </c>
      <c r="F185" s="242"/>
      <c r="G185" s="118">
        <f t="shared" si="19"/>
        <v>2948400</v>
      </c>
      <c r="H185" s="118">
        <f t="shared" si="19"/>
        <v>1625645.82</v>
      </c>
      <c r="I185" s="398">
        <f t="shared" si="17"/>
        <v>55.13654253154253</v>
      </c>
      <c r="N185" s="102"/>
    </row>
    <row r="186" spans="1:14" s="233" customFormat="1" ht="40.5" customHeight="1">
      <c r="A186" s="81" t="s">
        <v>253</v>
      </c>
      <c r="B186" s="98" t="s">
        <v>524</v>
      </c>
      <c r="C186" s="28" t="s">
        <v>27</v>
      </c>
      <c r="D186" s="28" t="s">
        <v>28</v>
      </c>
      <c r="E186" s="38" t="s">
        <v>564</v>
      </c>
      <c r="F186" s="220"/>
      <c r="G186" s="184">
        <f>G187+G188+G189</f>
        <v>2948400</v>
      </c>
      <c r="H186" s="184">
        <f>H187+H188+H189</f>
        <v>1625645.82</v>
      </c>
      <c r="I186" s="398">
        <f t="shared" si="17"/>
        <v>55.13654253154253</v>
      </c>
      <c r="N186" s="102"/>
    </row>
    <row r="187" spans="1:9" s="102" customFormat="1" ht="32.25" customHeight="1">
      <c r="A187" s="423" t="s">
        <v>614</v>
      </c>
      <c r="B187" s="86" t="s">
        <v>524</v>
      </c>
      <c r="C187" s="28" t="s">
        <v>27</v>
      </c>
      <c r="D187" s="28" t="s">
        <v>28</v>
      </c>
      <c r="E187" s="38" t="s">
        <v>564</v>
      </c>
      <c r="F187" s="220">
        <v>120</v>
      </c>
      <c r="G187" s="398">
        <v>2673400</v>
      </c>
      <c r="H187" s="184">
        <v>1524939.82</v>
      </c>
      <c r="I187" s="398">
        <f t="shared" si="17"/>
        <v>57.04121418418493</v>
      </c>
    </row>
    <row r="188" spans="1:14" s="102" customFormat="1" ht="39.75" customHeight="1">
      <c r="A188" s="81" t="s">
        <v>256</v>
      </c>
      <c r="B188" s="86" t="s">
        <v>524</v>
      </c>
      <c r="C188" s="28" t="s">
        <v>27</v>
      </c>
      <c r="D188" s="28" t="s">
        <v>28</v>
      </c>
      <c r="E188" s="38" t="s">
        <v>564</v>
      </c>
      <c r="F188" s="220">
        <v>240</v>
      </c>
      <c r="G188" s="398">
        <v>270000</v>
      </c>
      <c r="H188" s="184">
        <v>100706</v>
      </c>
      <c r="I188" s="398">
        <f t="shared" si="17"/>
        <v>37.29851851851852</v>
      </c>
      <c r="N188" s="233"/>
    </row>
    <row r="189" spans="1:9" s="102" customFormat="1" ht="21.75" customHeight="1">
      <c r="A189" s="81" t="s">
        <v>258</v>
      </c>
      <c r="B189" s="86" t="s">
        <v>524</v>
      </c>
      <c r="C189" s="87" t="s">
        <v>27</v>
      </c>
      <c r="D189" s="87" t="s">
        <v>28</v>
      </c>
      <c r="E189" s="38" t="s">
        <v>564</v>
      </c>
      <c r="F189" s="220">
        <v>850</v>
      </c>
      <c r="G189" s="184">
        <v>5000</v>
      </c>
      <c r="H189" s="184">
        <v>0</v>
      </c>
      <c r="I189" s="398">
        <f t="shared" si="17"/>
        <v>0</v>
      </c>
    </row>
    <row r="190" spans="1:14" ht="16.5">
      <c r="A190" s="30" t="s">
        <v>61</v>
      </c>
      <c r="B190" s="72" t="s">
        <v>524</v>
      </c>
      <c r="C190" s="31" t="s">
        <v>32</v>
      </c>
      <c r="D190" s="32"/>
      <c r="E190" s="56"/>
      <c r="F190" s="56"/>
      <c r="G190" s="185">
        <f>G191+G196</f>
        <v>1035609.98</v>
      </c>
      <c r="H190" s="185">
        <f>H191+H196</f>
        <v>697679.43</v>
      </c>
      <c r="I190" s="398">
        <f t="shared" si="17"/>
        <v>67.3689365179737</v>
      </c>
      <c r="N190" s="102"/>
    </row>
    <row r="191" spans="1:14" ht="16.5">
      <c r="A191" s="30" t="s">
        <v>89</v>
      </c>
      <c r="B191" s="72" t="s">
        <v>524</v>
      </c>
      <c r="C191" s="31" t="s">
        <v>32</v>
      </c>
      <c r="D191" s="32" t="s">
        <v>25</v>
      </c>
      <c r="E191" s="56"/>
      <c r="F191" s="56"/>
      <c r="G191" s="185">
        <f aca="true" t="shared" si="20" ref="G191:H194">G192</f>
        <v>972700</v>
      </c>
      <c r="H191" s="185">
        <f t="shared" si="20"/>
        <v>682744.9</v>
      </c>
      <c r="I191" s="398">
        <f t="shared" si="17"/>
        <v>70.19069600082246</v>
      </c>
      <c r="N191" s="102"/>
    </row>
    <row r="192" spans="1:9" ht="35.25" customHeight="1">
      <c r="A192" s="30" t="s">
        <v>628</v>
      </c>
      <c r="B192" s="72" t="s">
        <v>524</v>
      </c>
      <c r="C192" s="31" t="s">
        <v>32</v>
      </c>
      <c r="D192" s="32" t="s">
        <v>25</v>
      </c>
      <c r="E192" s="56" t="s">
        <v>553</v>
      </c>
      <c r="F192" s="56"/>
      <c r="G192" s="185">
        <f t="shared" si="20"/>
        <v>972700</v>
      </c>
      <c r="H192" s="185">
        <f t="shared" si="20"/>
        <v>682744.9</v>
      </c>
      <c r="I192" s="398">
        <f t="shared" si="17"/>
        <v>70.19069600082246</v>
      </c>
    </row>
    <row r="193" spans="1:9" ht="36" customHeight="1">
      <c r="A193" s="84" t="s">
        <v>452</v>
      </c>
      <c r="B193" s="72" t="s">
        <v>524</v>
      </c>
      <c r="C193" s="31" t="s">
        <v>32</v>
      </c>
      <c r="D193" s="32" t="s">
        <v>25</v>
      </c>
      <c r="E193" s="56" t="s">
        <v>568</v>
      </c>
      <c r="F193" s="38"/>
      <c r="G193" s="185">
        <f t="shared" si="20"/>
        <v>972700</v>
      </c>
      <c r="H193" s="185">
        <f t="shared" si="20"/>
        <v>682744.9</v>
      </c>
      <c r="I193" s="398">
        <f t="shared" si="17"/>
        <v>70.19069600082246</v>
      </c>
    </row>
    <row r="194" spans="1:9" ht="20.25" customHeight="1">
      <c r="A194" s="84" t="s">
        <v>453</v>
      </c>
      <c r="B194" s="73" t="s">
        <v>524</v>
      </c>
      <c r="C194" s="28" t="s">
        <v>32</v>
      </c>
      <c r="D194" s="29" t="s">
        <v>25</v>
      </c>
      <c r="E194" s="38" t="s">
        <v>565</v>
      </c>
      <c r="F194" s="38"/>
      <c r="G194" s="310">
        <f t="shared" si="20"/>
        <v>972700</v>
      </c>
      <c r="H194" s="310">
        <f t="shared" si="20"/>
        <v>682744.9</v>
      </c>
      <c r="I194" s="398">
        <f t="shared" si="17"/>
        <v>70.19069600082246</v>
      </c>
    </row>
    <row r="195" spans="1:9" ht="33" customHeight="1">
      <c r="A195" s="81" t="s">
        <v>618</v>
      </c>
      <c r="B195" s="73" t="s">
        <v>524</v>
      </c>
      <c r="C195" s="28" t="s">
        <v>32</v>
      </c>
      <c r="D195" s="29" t="s">
        <v>25</v>
      </c>
      <c r="E195" s="38" t="s">
        <v>565</v>
      </c>
      <c r="F195" s="38">
        <v>310</v>
      </c>
      <c r="G195" s="468">
        <v>972700</v>
      </c>
      <c r="H195" s="310">
        <v>682744.9</v>
      </c>
      <c r="I195" s="398">
        <f t="shared" si="17"/>
        <v>70.19069600082246</v>
      </c>
    </row>
    <row r="196" spans="1:9" ht="21.75" customHeight="1">
      <c r="A196" s="84" t="s">
        <v>146</v>
      </c>
      <c r="B196" s="408" t="s">
        <v>524</v>
      </c>
      <c r="C196" s="95" t="s">
        <v>32</v>
      </c>
      <c r="D196" s="95" t="s">
        <v>34</v>
      </c>
      <c r="E196" s="95"/>
      <c r="F196" s="95"/>
      <c r="G196" s="97">
        <f>G197</f>
        <v>62909.979999999996</v>
      </c>
      <c r="H196" s="97">
        <f>H197</f>
        <v>14934.53</v>
      </c>
      <c r="I196" s="398">
        <f t="shared" si="17"/>
        <v>23.739524317127426</v>
      </c>
    </row>
    <row r="197" spans="1:14" s="102" customFormat="1" ht="38.25" customHeight="1">
      <c r="A197" s="84" t="s">
        <v>628</v>
      </c>
      <c r="B197" s="408" t="s">
        <v>524</v>
      </c>
      <c r="C197" s="95" t="s">
        <v>32</v>
      </c>
      <c r="D197" s="95" t="s">
        <v>34</v>
      </c>
      <c r="E197" s="441" t="s">
        <v>553</v>
      </c>
      <c r="F197" s="410"/>
      <c r="G197" s="97">
        <f>G198</f>
        <v>62909.979999999996</v>
      </c>
      <c r="H197" s="97">
        <f>H198</f>
        <v>14934.53</v>
      </c>
      <c r="I197" s="398">
        <f t="shared" si="17"/>
        <v>23.739524317127426</v>
      </c>
      <c r="N197"/>
    </row>
    <row r="198" spans="1:14" s="102" customFormat="1" ht="32.25" customHeight="1">
      <c r="A198" s="251" t="s">
        <v>452</v>
      </c>
      <c r="B198" s="408" t="s">
        <v>524</v>
      </c>
      <c r="C198" s="95" t="s">
        <v>32</v>
      </c>
      <c r="D198" s="95" t="s">
        <v>34</v>
      </c>
      <c r="E198" s="95" t="s">
        <v>568</v>
      </c>
      <c r="F198" s="442"/>
      <c r="G198" s="97">
        <f>G199+G201</f>
        <v>62909.979999999996</v>
      </c>
      <c r="H198" s="97">
        <f>H199+H201</f>
        <v>14934.53</v>
      </c>
      <c r="I198" s="398">
        <f t="shared" si="17"/>
        <v>23.739524317127426</v>
      </c>
      <c r="N198"/>
    </row>
    <row r="199" spans="1:9" s="102" customFormat="1" ht="54" customHeight="1">
      <c r="A199" s="80" t="s">
        <v>591</v>
      </c>
      <c r="B199" s="434" t="s">
        <v>524</v>
      </c>
      <c r="C199" s="397" t="s">
        <v>32</v>
      </c>
      <c r="D199" s="397" t="s">
        <v>34</v>
      </c>
      <c r="E199" s="397" t="s">
        <v>587</v>
      </c>
      <c r="F199" s="410"/>
      <c r="G199" s="398">
        <f>G200</f>
        <v>12909.98</v>
      </c>
      <c r="H199" s="398">
        <f>H200</f>
        <v>9934.53</v>
      </c>
      <c r="I199" s="398">
        <f t="shared" si="17"/>
        <v>76.95232680453418</v>
      </c>
    </row>
    <row r="200" spans="1:9" s="102" customFormat="1" ht="51.75" customHeight="1">
      <c r="A200" s="80" t="s">
        <v>620</v>
      </c>
      <c r="B200" s="434" t="s">
        <v>524</v>
      </c>
      <c r="C200" s="397" t="s">
        <v>32</v>
      </c>
      <c r="D200" s="397" t="s">
        <v>34</v>
      </c>
      <c r="E200" s="397" t="s">
        <v>587</v>
      </c>
      <c r="F200" s="410">
        <v>110</v>
      </c>
      <c r="G200" s="398">
        <v>12909.98</v>
      </c>
      <c r="H200" s="184">
        <v>9934.53</v>
      </c>
      <c r="I200" s="398">
        <f t="shared" si="17"/>
        <v>76.95232680453418</v>
      </c>
    </row>
    <row r="201" spans="1:9" s="102" customFormat="1" ht="31.5" customHeight="1">
      <c r="A201" s="365" t="s">
        <v>273</v>
      </c>
      <c r="B201" s="434" t="s">
        <v>524</v>
      </c>
      <c r="C201" s="397" t="s">
        <v>32</v>
      </c>
      <c r="D201" s="397" t="s">
        <v>34</v>
      </c>
      <c r="E201" s="397" t="s">
        <v>566</v>
      </c>
      <c r="F201" s="410"/>
      <c r="G201" s="398">
        <f>G202</f>
        <v>50000</v>
      </c>
      <c r="H201" s="398">
        <f>H202</f>
        <v>5000</v>
      </c>
      <c r="I201" s="398">
        <f t="shared" si="17"/>
        <v>10</v>
      </c>
    </row>
    <row r="202" spans="1:9" s="102" customFormat="1" ht="33" customHeight="1">
      <c r="A202" s="365" t="s">
        <v>619</v>
      </c>
      <c r="B202" s="434" t="s">
        <v>524</v>
      </c>
      <c r="C202" s="397" t="s">
        <v>32</v>
      </c>
      <c r="D202" s="397" t="s">
        <v>34</v>
      </c>
      <c r="E202" s="397" t="s">
        <v>566</v>
      </c>
      <c r="F202" s="410">
        <v>320</v>
      </c>
      <c r="G202" s="398">
        <v>50000</v>
      </c>
      <c r="H202" s="184">
        <v>5000</v>
      </c>
      <c r="I202" s="398">
        <f t="shared" si="17"/>
        <v>10</v>
      </c>
    </row>
    <row r="203" spans="1:14" ht="20.25" customHeight="1">
      <c r="A203" s="83" t="s">
        <v>45</v>
      </c>
      <c r="B203" s="72" t="s">
        <v>524</v>
      </c>
      <c r="C203" s="32" t="s">
        <v>33</v>
      </c>
      <c r="D203" s="32"/>
      <c r="E203" s="32"/>
      <c r="F203" s="56"/>
      <c r="G203" s="118">
        <f aca="true" t="shared" si="21" ref="G203:H205">G204</f>
        <v>100000</v>
      </c>
      <c r="H203" s="118">
        <f t="shared" si="21"/>
        <v>61235.8</v>
      </c>
      <c r="I203" s="398">
        <f t="shared" si="17"/>
        <v>61.2358</v>
      </c>
      <c r="N203" s="102"/>
    </row>
    <row r="204" spans="1:14" ht="18.75" customHeight="1">
      <c r="A204" s="84" t="s">
        <v>157</v>
      </c>
      <c r="B204" s="85" t="s">
        <v>524</v>
      </c>
      <c r="C204" s="32" t="s">
        <v>33</v>
      </c>
      <c r="D204" s="31" t="s">
        <v>25</v>
      </c>
      <c r="E204" s="32"/>
      <c r="F204" s="56"/>
      <c r="G204" s="57">
        <f t="shared" si="21"/>
        <v>100000</v>
      </c>
      <c r="H204" s="57">
        <f t="shared" si="21"/>
        <v>61235.8</v>
      </c>
      <c r="I204" s="398">
        <f t="shared" si="17"/>
        <v>61.2358</v>
      </c>
      <c r="N204" s="102"/>
    </row>
    <row r="205" spans="1:14" s="232" customFormat="1" ht="36.75" customHeight="1">
      <c r="A205" s="84" t="s">
        <v>629</v>
      </c>
      <c r="B205" s="85" t="s">
        <v>524</v>
      </c>
      <c r="C205" s="32" t="s">
        <v>33</v>
      </c>
      <c r="D205" s="31" t="s">
        <v>25</v>
      </c>
      <c r="E205" s="237" t="s">
        <v>551</v>
      </c>
      <c r="F205" s="242"/>
      <c r="G205" s="118">
        <f t="shared" si="21"/>
        <v>100000</v>
      </c>
      <c r="H205" s="118">
        <f t="shared" si="21"/>
        <v>61235.8</v>
      </c>
      <c r="I205" s="398">
        <f t="shared" si="17"/>
        <v>61.2358</v>
      </c>
      <c r="N205"/>
    </row>
    <row r="206" spans="1:14" s="102" customFormat="1" ht="21" customHeight="1">
      <c r="A206" s="81" t="s">
        <v>449</v>
      </c>
      <c r="B206" s="245" t="s">
        <v>524</v>
      </c>
      <c r="C206" s="29" t="s">
        <v>33</v>
      </c>
      <c r="D206" s="28" t="s">
        <v>25</v>
      </c>
      <c r="E206" s="29" t="s">
        <v>552</v>
      </c>
      <c r="F206" s="220"/>
      <c r="G206" s="184">
        <f>G207</f>
        <v>100000</v>
      </c>
      <c r="H206" s="184">
        <f>H207</f>
        <v>61235.8</v>
      </c>
      <c r="I206" s="398">
        <f t="shared" si="17"/>
        <v>61.2358</v>
      </c>
      <c r="N206"/>
    </row>
    <row r="207" spans="1:14" s="102" customFormat="1" ht="19.5" customHeight="1">
      <c r="A207" s="81" t="s">
        <v>280</v>
      </c>
      <c r="B207" s="245" t="s">
        <v>524</v>
      </c>
      <c r="C207" s="29" t="s">
        <v>33</v>
      </c>
      <c r="D207" s="28" t="s">
        <v>25</v>
      </c>
      <c r="E207" s="29" t="s">
        <v>567</v>
      </c>
      <c r="F207" s="220"/>
      <c r="G207" s="184">
        <f>G208</f>
        <v>100000</v>
      </c>
      <c r="H207" s="184">
        <f>H208</f>
        <v>61235.8</v>
      </c>
      <c r="I207" s="398">
        <f t="shared" si="17"/>
        <v>61.2358</v>
      </c>
      <c r="N207" s="232"/>
    </row>
    <row r="208" spans="1:9" s="102" customFormat="1" ht="37.5" customHeight="1" thickBot="1">
      <c r="A208" s="81" t="s">
        <v>256</v>
      </c>
      <c r="B208" s="245" t="s">
        <v>524</v>
      </c>
      <c r="C208" s="29" t="s">
        <v>33</v>
      </c>
      <c r="D208" s="28" t="s">
        <v>25</v>
      </c>
      <c r="E208" s="29" t="s">
        <v>567</v>
      </c>
      <c r="F208" s="220">
        <v>240</v>
      </c>
      <c r="G208" s="184">
        <v>100000</v>
      </c>
      <c r="H208" s="184">
        <v>61235.8</v>
      </c>
      <c r="I208" s="398">
        <f t="shared" si="17"/>
        <v>61.2358</v>
      </c>
    </row>
    <row r="209" spans="1:9" s="102" customFormat="1" ht="18.75" customHeight="1" hidden="1">
      <c r="A209" s="81" t="s">
        <v>256</v>
      </c>
      <c r="B209" s="245" t="s">
        <v>524</v>
      </c>
      <c r="C209" s="29" t="s">
        <v>33</v>
      </c>
      <c r="D209" s="28" t="s">
        <v>25</v>
      </c>
      <c r="E209" s="29" t="s">
        <v>463</v>
      </c>
      <c r="F209" s="220"/>
      <c r="G209" s="184">
        <f>G210</f>
        <v>0</v>
      </c>
      <c r="H209" s="184">
        <f>H210</f>
        <v>50000</v>
      </c>
      <c r="I209" s="398" t="e">
        <f t="shared" si="17"/>
        <v>#DIV/0!</v>
      </c>
    </row>
    <row r="210" spans="1:9" s="102" customFormat="1" ht="19.5" customHeight="1" hidden="1">
      <c r="A210" s="81" t="s">
        <v>450</v>
      </c>
      <c r="B210" s="245" t="s">
        <v>524</v>
      </c>
      <c r="C210" s="29" t="s">
        <v>33</v>
      </c>
      <c r="D210" s="28" t="s">
        <v>25</v>
      </c>
      <c r="E210" s="29" t="s">
        <v>464</v>
      </c>
      <c r="F210" s="220"/>
      <c r="G210" s="184">
        <f>G211</f>
        <v>0</v>
      </c>
      <c r="H210" s="184">
        <f>H211</f>
        <v>50000</v>
      </c>
      <c r="I210" s="398" t="e">
        <f t="shared" si="17"/>
        <v>#DIV/0!</v>
      </c>
    </row>
    <row r="211" spans="1:9" s="102" customFormat="1" ht="15" customHeight="1" hidden="1">
      <c r="A211" s="81" t="s">
        <v>280</v>
      </c>
      <c r="B211" s="245" t="s">
        <v>524</v>
      </c>
      <c r="C211" s="29" t="s">
        <v>33</v>
      </c>
      <c r="D211" s="28" t="s">
        <v>25</v>
      </c>
      <c r="E211" s="29" t="s">
        <v>464</v>
      </c>
      <c r="F211" s="220">
        <v>240</v>
      </c>
      <c r="G211" s="184"/>
      <c r="H211" s="184">
        <v>50000</v>
      </c>
      <c r="I211" s="398" t="e">
        <f t="shared" si="17"/>
        <v>#DIV/0!</v>
      </c>
    </row>
    <row r="212" spans="1:9" s="102" customFormat="1" ht="18" hidden="1" thickBot="1">
      <c r="A212" s="81" t="s">
        <v>275</v>
      </c>
      <c r="B212" s="85" t="s">
        <v>524</v>
      </c>
      <c r="C212" s="32" t="s">
        <v>33</v>
      </c>
      <c r="D212" s="31" t="s">
        <v>25</v>
      </c>
      <c r="E212" s="280" t="s">
        <v>345</v>
      </c>
      <c r="F212" s="220"/>
      <c r="G212" s="118">
        <f aca="true" t="shared" si="22" ref="G212:H215">G213</f>
        <v>0</v>
      </c>
      <c r="H212" s="118">
        <f t="shared" si="22"/>
        <v>0</v>
      </c>
      <c r="I212" s="398" t="e">
        <f t="shared" si="17"/>
        <v>#DIV/0!</v>
      </c>
    </row>
    <row r="213" spans="1:14" s="232" customFormat="1" ht="67.5" hidden="1" thickBot="1">
      <c r="A213" s="84" t="s">
        <v>264</v>
      </c>
      <c r="B213" s="85" t="s">
        <v>524</v>
      </c>
      <c r="C213" s="32" t="s">
        <v>33</v>
      </c>
      <c r="D213" s="31" t="s">
        <v>25</v>
      </c>
      <c r="E213" s="32" t="s">
        <v>350</v>
      </c>
      <c r="F213" s="242"/>
      <c r="G213" s="118">
        <f t="shared" si="22"/>
        <v>0</v>
      </c>
      <c r="H213" s="118">
        <f t="shared" si="22"/>
        <v>0</v>
      </c>
      <c r="I213" s="398" t="e">
        <f t="shared" si="17"/>
        <v>#DIV/0!</v>
      </c>
      <c r="N213" s="102"/>
    </row>
    <row r="214" spans="1:9" s="102" customFormat="1" ht="51" hidden="1" thickBot="1">
      <c r="A214" s="254" t="s">
        <v>265</v>
      </c>
      <c r="B214" s="245" t="s">
        <v>524</v>
      </c>
      <c r="C214" s="29" t="s">
        <v>33</v>
      </c>
      <c r="D214" s="28" t="s">
        <v>25</v>
      </c>
      <c r="E214" s="29" t="s">
        <v>351</v>
      </c>
      <c r="F214" s="220"/>
      <c r="G214" s="184">
        <f t="shared" si="22"/>
        <v>0</v>
      </c>
      <c r="H214" s="184">
        <f t="shared" si="22"/>
        <v>0</v>
      </c>
      <c r="I214" s="398" t="e">
        <f t="shared" si="17"/>
        <v>#DIV/0!</v>
      </c>
    </row>
    <row r="215" spans="1:14" s="102" customFormat="1" ht="17.25" hidden="1" thickBot="1">
      <c r="A215" s="255" t="s">
        <v>454</v>
      </c>
      <c r="B215" s="245" t="s">
        <v>524</v>
      </c>
      <c r="C215" s="29" t="s">
        <v>33</v>
      </c>
      <c r="D215" s="28" t="s">
        <v>25</v>
      </c>
      <c r="E215" s="29" t="s">
        <v>456</v>
      </c>
      <c r="F215" s="220"/>
      <c r="G215" s="184">
        <f t="shared" si="22"/>
        <v>0</v>
      </c>
      <c r="H215" s="184">
        <f t="shared" si="22"/>
        <v>0</v>
      </c>
      <c r="I215" s="398" t="e">
        <f t="shared" si="17"/>
        <v>#DIV/0!</v>
      </c>
      <c r="N215" s="232"/>
    </row>
    <row r="216" spans="1:9" s="102" customFormat="1" ht="33.75" hidden="1" thickBot="1">
      <c r="A216" s="255" t="s">
        <v>455</v>
      </c>
      <c r="B216" s="245" t="s">
        <v>524</v>
      </c>
      <c r="C216" s="29" t="s">
        <v>33</v>
      </c>
      <c r="D216" s="28" t="s">
        <v>25</v>
      </c>
      <c r="E216" s="29" t="s">
        <v>456</v>
      </c>
      <c r="F216" s="220">
        <v>240</v>
      </c>
      <c r="G216" s="184"/>
      <c r="H216" s="184"/>
      <c r="I216" s="398" t="e">
        <f t="shared" si="17"/>
        <v>#DIV/0!</v>
      </c>
    </row>
    <row r="217" spans="1:14" ht="51" hidden="1" thickBot="1">
      <c r="A217" s="81" t="s">
        <v>256</v>
      </c>
      <c r="B217" s="82" t="s">
        <v>524</v>
      </c>
      <c r="C217" s="29" t="s">
        <v>33</v>
      </c>
      <c r="D217" s="28" t="s">
        <v>25</v>
      </c>
      <c r="E217" s="38" t="s">
        <v>270</v>
      </c>
      <c r="F217" s="38"/>
      <c r="G217" s="52">
        <f>G218</f>
        <v>0</v>
      </c>
      <c r="H217" s="52">
        <f>H218</f>
        <v>0</v>
      </c>
      <c r="I217" s="398" t="e">
        <f t="shared" si="17"/>
        <v>#DIV/0!</v>
      </c>
      <c r="N217" s="102"/>
    </row>
    <row r="218" spans="1:14" ht="51" hidden="1" thickBot="1">
      <c r="A218" s="34" t="s">
        <v>297</v>
      </c>
      <c r="B218" s="82" t="s">
        <v>524</v>
      </c>
      <c r="C218" s="29" t="s">
        <v>33</v>
      </c>
      <c r="D218" s="28" t="s">
        <v>25</v>
      </c>
      <c r="E218" s="38" t="s">
        <v>299</v>
      </c>
      <c r="F218" s="38"/>
      <c r="G218" s="47">
        <f>G219</f>
        <v>0</v>
      </c>
      <c r="H218" s="47">
        <f>H219</f>
        <v>0</v>
      </c>
      <c r="I218" s="398" t="e">
        <f t="shared" si="17"/>
        <v>#DIV/0!</v>
      </c>
      <c r="N218" s="102"/>
    </row>
    <row r="219" spans="1:9" ht="33.75" hidden="1" thickBot="1">
      <c r="A219" s="51" t="s">
        <v>298</v>
      </c>
      <c r="B219" s="82" t="s">
        <v>524</v>
      </c>
      <c r="C219" s="29" t="s">
        <v>33</v>
      </c>
      <c r="D219" s="28" t="s">
        <v>25</v>
      </c>
      <c r="E219" s="38" t="s">
        <v>299</v>
      </c>
      <c r="F219" s="38" t="s">
        <v>257</v>
      </c>
      <c r="G219" s="52">
        <f>9000-9000</f>
        <v>0</v>
      </c>
      <c r="H219" s="52">
        <f>9000-9000</f>
        <v>0</v>
      </c>
      <c r="I219" s="398" t="e">
        <f t="shared" si="17"/>
        <v>#DIV/0!</v>
      </c>
    </row>
    <row r="220" spans="1:9" ht="0.75" customHeight="1" hidden="1" thickBot="1">
      <c r="A220" s="175" t="s">
        <v>256</v>
      </c>
      <c r="B220" s="89" t="s">
        <v>524</v>
      </c>
      <c r="C220" s="90"/>
      <c r="D220" s="68"/>
      <c r="E220" s="68"/>
      <c r="F220" s="68"/>
      <c r="G220" s="69">
        <f>G221+G233+G240+G258+G268</f>
        <v>0</v>
      </c>
      <c r="H220" s="69">
        <f>H221+H233+H240+H258+H268</f>
        <v>11250000</v>
      </c>
      <c r="I220" s="398" t="e">
        <f t="shared" si="17"/>
        <v>#DIV/0!</v>
      </c>
    </row>
    <row r="221" spans="1:14" s="9" customFormat="1" ht="51" hidden="1" thickBot="1">
      <c r="A221" s="88" t="s">
        <v>318</v>
      </c>
      <c r="B221" s="70" t="s">
        <v>524</v>
      </c>
      <c r="C221" s="46" t="s">
        <v>25</v>
      </c>
      <c r="D221" s="91"/>
      <c r="E221" s="91"/>
      <c r="F221" s="91"/>
      <c r="G221" s="94">
        <f>G222</f>
        <v>0</v>
      </c>
      <c r="H221" s="94">
        <f>H222</f>
        <v>5690200</v>
      </c>
      <c r="I221" s="398" t="e">
        <f t="shared" si="17"/>
        <v>#DIV/0!</v>
      </c>
      <c r="N221"/>
    </row>
    <row r="222" spans="1:9" ht="17.25" hidden="1" thickBot="1">
      <c r="A222" s="44" t="s">
        <v>99</v>
      </c>
      <c r="B222" s="70" t="s">
        <v>524</v>
      </c>
      <c r="C222" s="31" t="s">
        <v>25</v>
      </c>
      <c r="D222" s="31" t="s">
        <v>35</v>
      </c>
      <c r="E222" s="32"/>
      <c r="F222" s="32"/>
      <c r="G222" s="57">
        <f>G223+G230</f>
        <v>0</v>
      </c>
      <c r="H222" s="57">
        <f>H223+H230</f>
        <v>5690200</v>
      </c>
      <c r="I222" s="398" t="e">
        <f t="shared" si="17"/>
        <v>#DIV/0!</v>
      </c>
    </row>
    <row r="223" spans="1:14" s="102" customFormat="1" ht="51" customHeight="1" hidden="1">
      <c r="A223" s="30" t="s">
        <v>100</v>
      </c>
      <c r="B223" s="75" t="s">
        <v>524</v>
      </c>
      <c r="C223" s="31" t="s">
        <v>25</v>
      </c>
      <c r="D223" s="31" t="s">
        <v>35</v>
      </c>
      <c r="E223" s="237" t="s">
        <v>355</v>
      </c>
      <c r="F223" s="220"/>
      <c r="G223" s="118">
        <f aca="true" t="shared" si="23" ref="G223:H225">G224</f>
        <v>0</v>
      </c>
      <c r="H223" s="118">
        <f t="shared" si="23"/>
        <v>5417500</v>
      </c>
      <c r="I223" s="398" t="e">
        <f t="shared" si="17"/>
        <v>#DIV/0!</v>
      </c>
      <c r="N223" s="9"/>
    </row>
    <row r="224" spans="1:14" s="232" customFormat="1" ht="18" customHeight="1" hidden="1">
      <c r="A224" s="84" t="s">
        <v>288</v>
      </c>
      <c r="B224" s="75" t="s">
        <v>524</v>
      </c>
      <c r="C224" s="31" t="s">
        <v>25</v>
      </c>
      <c r="D224" s="31" t="s">
        <v>35</v>
      </c>
      <c r="E224" s="32" t="s">
        <v>401</v>
      </c>
      <c r="F224" s="242"/>
      <c r="G224" s="118">
        <f t="shared" si="23"/>
        <v>0</v>
      </c>
      <c r="H224" s="118">
        <f t="shared" si="23"/>
        <v>5417500</v>
      </c>
      <c r="I224" s="398" t="e">
        <f t="shared" si="17"/>
        <v>#DIV/0!</v>
      </c>
      <c r="N224"/>
    </row>
    <row r="225" spans="1:9" s="102" customFormat="1" ht="18" customHeight="1" hidden="1">
      <c r="A225" s="265" t="s">
        <v>400</v>
      </c>
      <c r="B225" s="86" t="s">
        <v>524</v>
      </c>
      <c r="C225" s="28" t="s">
        <v>25</v>
      </c>
      <c r="D225" s="28" t="s">
        <v>35</v>
      </c>
      <c r="E225" s="29" t="s">
        <v>402</v>
      </c>
      <c r="F225" s="220"/>
      <c r="G225" s="184">
        <f t="shared" si="23"/>
        <v>0</v>
      </c>
      <c r="H225" s="184">
        <f t="shared" si="23"/>
        <v>5417500</v>
      </c>
      <c r="I225" s="398" t="e">
        <f t="shared" si="17"/>
        <v>#DIV/0!</v>
      </c>
    </row>
    <row r="226" spans="1:14" s="102" customFormat="1" ht="18" customHeight="1" hidden="1">
      <c r="A226" s="256" t="s">
        <v>296</v>
      </c>
      <c r="B226" s="86" t="s">
        <v>524</v>
      </c>
      <c r="C226" s="28" t="s">
        <v>25</v>
      </c>
      <c r="D226" s="28" t="s">
        <v>35</v>
      </c>
      <c r="E226" s="29" t="s">
        <v>403</v>
      </c>
      <c r="F226" s="220"/>
      <c r="G226" s="184">
        <f>G227+G228+G229</f>
        <v>0</v>
      </c>
      <c r="H226" s="184">
        <f>H227+H228+H229</f>
        <v>5417500</v>
      </c>
      <c r="I226" s="398" t="e">
        <f t="shared" si="17"/>
        <v>#DIV/0!</v>
      </c>
      <c r="N226" s="232"/>
    </row>
    <row r="227" spans="1:9" s="102" customFormat="1" ht="17.25" hidden="1" thickBot="1">
      <c r="A227" s="256" t="s">
        <v>255</v>
      </c>
      <c r="B227" s="86" t="s">
        <v>524</v>
      </c>
      <c r="C227" s="28" t="s">
        <v>25</v>
      </c>
      <c r="D227" s="28" t="s">
        <v>35</v>
      </c>
      <c r="E227" s="29" t="s">
        <v>403</v>
      </c>
      <c r="F227" s="220">
        <v>120</v>
      </c>
      <c r="G227" s="184"/>
      <c r="H227" s="184">
        <f>3078000+929600+19500+275600</f>
        <v>4302700</v>
      </c>
      <c r="I227" s="398" t="e">
        <f t="shared" si="17"/>
        <v>#DIV/0!</v>
      </c>
    </row>
    <row r="228" spans="1:9" s="102" customFormat="1" ht="33.75" hidden="1" thickBot="1">
      <c r="A228" s="81" t="s">
        <v>253</v>
      </c>
      <c r="B228" s="86" t="s">
        <v>524</v>
      </c>
      <c r="C228" s="28" t="s">
        <v>25</v>
      </c>
      <c r="D228" s="28" t="s">
        <v>35</v>
      </c>
      <c r="E228" s="29" t="s">
        <v>403</v>
      </c>
      <c r="F228" s="220">
        <v>240</v>
      </c>
      <c r="G228" s="184"/>
      <c r="H228" s="184">
        <v>1094800</v>
      </c>
      <c r="I228" s="398" t="e">
        <f t="shared" si="17"/>
        <v>#DIV/0!</v>
      </c>
    </row>
    <row r="229" spans="1:9" s="102" customFormat="1" ht="51" hidden="1" thickBot="1">
      <c r="A229" s="81" t="s">
        <v>256</v>
      </c>
      <c r="B229" s="86" t="s">
        <v>524</v>
      </c>
      <c r="C229" s="28" t="s">
        <v>25</v>
      </c>
      <c r="D229" s="28" t="s">
        <v>35</v>
      </c>
      <c r="E229" s="29" t="s">
        <v>403</v>
      </c>
      <c r="F229" s="220">
        <v>850</v>
      </c>
      <c r="G229" s="184"/>
      <c r="H229" s="184">
        <v>20000</v>
      </c>
      <c r="I229" s="398" t="e">
        <f t="shared" si="17"/>
        <v>#DIV/0!</v>
      </c>
    </row>
    <row r="230" spans="1:14" s="1" customFormat="1" ht="6" customHeight="1" hidden="1">
      <c r="A230" s="81" t="s">
        <v>258</v>
      </c>
      <c r="B230" s="72" t="s">
        <v>524</v>
      </c>
      <c r="C230" s="31" t="s">
        <v>25</v>
      </c>
      <c r="D230" s="31" t="s">
        <v>35</v>
      </c>
      <c r="E230" s="243" t="s">
        <v>336</v>
      </c>
      <c r="F230" s="32"/>
      <c r="G230" s="57">
        <f>G231</f>
        <v>0</v>
      </c>
      <c r="H230" s="57">
        <f>H231</f>
        <v>272700</v>
      </c>
      <c r="I230" s="398" t="e">
        <f t="shared" si="17"/>
        <v>#DIV/0!</v>
      </c>
      <c r="N230" s="102"/>
    </row>
    <row r="231" spans="1:14" ht="15.75" customHeight="1" hidden="1">
      <c r="A231" s="30" t="s">
        <v>320</v>
      </c>
      <c r="B231" s="76" t="s">
        <v>524</v>
      </c>
      <c r="C231" s="29" t="s">
        <v>25</v>
      </c>
      <c r="D231" s="29" t="s">
        <v>35</v>
      </c>
      <c r="E231" s="29" t="s">
        <v>349</v>
      </c>
      <c r="F231" s="29"/>
      <c r="G231" s="52">
        <f>G232</f>
        <v>0</v>
      </c>
      <c r="H231" s="52">
        <f>H232</f>
        <v>272700</v>
      </c>
      <c r="I231" s="398" t="e">
        <f t="shared" si="17"/>
        <v>#DIV/0!</v>
      </c>
      <c r="N231" s="102"/>
    </row>
    <row r="232" spans="1:14" ht="17.25" hidden="1" thickBot="1">
      <c r="A232" s="176" t="s">
        <v>301</v>
      </c>
      <c r="B232" s="76" t="s">
        <v>524</v>
      </c>
      <c r="C232" s="29" t="s">
        <v>25</v>
      </c>
      <c r="D232" s="29" t="s">
        <v>35</v>
      </c>
      <c r="E232" s="29" t="s">
        <v>349</v>
      </c>
      <c r="F232" s="29" t="s">
        <v>309</v>
      </c>
      <c r="G232" s="52"/>
      <c r="H232" s="52">
        <v>272700</v>
      </c>
      <c r="I232" s="398" t="e">
        <f aca="true" t="shared" si="24" ref="I232:I295">H232*100/G232</f>
        <v>#DIV/0!</v>
      </c>
      <c r="N232" s="1"/>
    </row>
    <row r="233" spans="1:9" ht="17.25" hidden="1" thickBot="1">
      <c r="A233" s="176" t="s">
        <v>310</v>
      </c>
      <c r="B233" s="72" t="s">
        <v>524</v>
      </c>
      <c r="C233" s="32" t="s">
        <v>28</v>
      </c>
      <c r="D233" s="32"/>
      <c r="E233" s="32"/>
      <c r="F233" s="32"/>
      <c r="G233" s="118">
        <f aca="true" t="shared" si="25" ref="G233:H238">G234</f>
        <v>0</v>
      </c>
      <c r="H233" s="118">
        <f t="shared" si="25"/>
        <v>2144400</v>
      </c>
      <c r="I233" s="398" t="e">
        <f t="shared" si="24"/>
        <v>#DIV/0!</v>
      </c>
    </row>
    <row r="234" spans="1:9" ht="17.25" hidden="1" thickBot="1">
      <c r="A234" s="30" t="s">
        <v>101</v>
      </c>
      <c r="B234" s="72" t="s">
        <v>524</v>
      </c>
      <c r="C234" s="32" t="s">
        <v>28</v>
      </c>
      <c r="D234" s="32" t="s">
        <v>27</v>
      </c>
      <c r="E234" s="32"/>
      <c r="F234" s="32"/>
      <c r="G234" s="118">
        <f t="shared" si="25"/>
        <v>0</v>
      </c>
      <c r="H234" s="118">
        <f t="shared" si="25"/>
        <v>2144400</v>
      </c>
      <c r="I234" s="398" t="e">
        <f t="shared" si="24"/>
        <v>#DIV/0!</v>
      </c>
    </row>
    <row r="235" spans="1:14" s="102" customFormat="1" ht="18" hidden="1" thickBot="1">
      <c r="A235" s="30" t="s">
        <v>18</v>
      </c>
      <c r="B235" s="72" t="s">
        <v>524</v>
      </c>
      <c r="C235" s="32" t="s">
        <v>28</v>
      </c>
      <c r="D235" s="32" t="s">
        <v>27</v>
      </c>
      <c r="E235" s="237" t="s">
        <v>353</v>
      </c>
      <c r="F235" s="220"/>
      <c r="G235" s="118">
        <f t="shared" si="25"/>
        <v>0</v>
      </c>
      <c r="H235" s="118">
        <f t="shared" si="25"/>
        <v>2144400</v>
      </c>
      <c r="I235" s="398" t="e">
        <f t="shared" si="24"/>
        <v>#DIV/0!</v>
      </c>
      <c r="N235"/>
    </row>
    <row r="236" spans="1:14" s="232" customFormat="1" ht="51" hidden="1" thickBot="1">
      <c r="A236" s="84" t="s">
        <v>266</v>
      </c>
      <c r="B236" s="72" t="s">
        <v>524</v>
      </c>
      <c r="C236" s="32" t="s">
        <v>28</v>
      </c>
      <c r="D236" s="32" t="s">
        <v>27</v>
      </c>
      <c r="E236" s="32" t="s">
        <v>385</v>
      </c>
      <c r="F236" s="242"/>
      <c r="G236" s="118">
        <f t="shared" si="25"/>
        <v>0</v>
      </c>
      <c r="H236" s="118">
        <f t="shared" si="25"/>
        <v>2144400</v>
      </c>
      <c r="I236" s="398" t="e">
        <f t="shared" si="24"/>
        <v>#DIV/0!</v>
      </c>
      <c r="N236"/>
    </row>
    <row r="237" spans="1:9" s="102" customFormat="1" ht="33.75" hidden="1" thickBot="1">
      <c r="A237" s="84" t="s">
        <v>267</v>
      </c>
      <c r="B237" s="73" t="s">
        <v>524</v>
      </c>
      <c r="C237" s="29" t="s">
        <v>28</v>
      </c>
      <c r="D237" s="29" t="s">
        <v>27</v>
      </c>
      <c r="E237" s="29" t="s">
        <v>434</v>
      </c>
      <c r="F237" s="220"/>
      <c r="G237" s="184">
        <f t="shared" si="25"/>
        <v>0</v>
      </c>
      <c r="H237" s="184">
        <f t="shared" si="25"/>
        <v>2144400</v>
      </c>
      <c r="I237" s="398" t="e">
        <f t="shared" si="24"/>
        <v>#DIV/0!</v>
      </c>
    </row>
    <row r="238" spans="1:14" s="102" customFormat="1" ht="52.5" customHeight="1" hidden="1">
      <c r="A238" s="262" t="s">
        <v>432</v>
      </c>
      <c r="B238" s="73" t="s">
        <v>524</v>
      </c>
      <c r="C238" s="29" t="s">
        <v>28</v>
      </c>
      <c r="D238" s="29" t="s">
        <v>27</v>
      </c>
      <c r="E238" s="29" t="s">
        <v>435</v>
      </c>
      <c r="F238" s="220"/>
      <c r="G238" s="184">
        <f t="shared" si="25"/>
        <v>0</v>
      </c>
      <c r="H238" s="184">
        <f t="shared" si="25"/>
        <v>2144400</v>
      </c>
      <c r="I238" s="398" t="e">
        <f t="shared" si="24"/>
        <v>#DIV/0!</v>
      </c>
      <c r="N238" s="232"/>
    </row>
    <row r="239" spans="1:9" s="102" customFormat="1" ht="84" hidden="1" thickBot="1">
      <c r="A239" s="262" t="s">
        <v>433</v>
      </c>
      <c r="B239" s="73" t="s">
        <v>524</v>
      </c>
      <c r="C239" s="29" t="s">
        <v>28</v>
      </c>
      <c r="D239" s="29" t="s">
        <v>27</v>
      </c>
      <c r="E239" s="29" t="s">
        <v>435</v>
      </c>
      <c r="F239" s="220">
        <v>810</v>
      </c>
      <c r="G239" s="184"/>
      <c r="H239" s="184">
        <v>2144400</v>
      </c>
      <c r="I239" s="398" t="e">
        <f t="shared" si="24"/>
        <v>#DIV/0!</v>
      </c>
    </row>
    <row r="240" spans="1:14" ht="67.5" hidden="1" thickBot="1">
      <c r="A240" s="51" t="s">
        <v>360</v>
      </c>
      <c r="B240" s="72" t="s">
        <v>524</v>
      </c>
      <c r="C240" s="32" t="s">
        <v>24</v>
      </c>
      <c r="D240" s="32"/>
      <c r="E240" s="32"/>
      <c r="F240" s="32"/>
      <c r="G240" s="118">
        <f>G241+G247+G253</f>
        <v>0</v>
      </c>
      <c r="H240" s="118">
        <f>H241+H247+H253</f>
        <v>3315400</v>
      </c>
      <c r="I240" s="398" t="e">
        <f t="shared" si="24"/>
        <v>#DIV/0!</v>
      </c>
      <c r="N240" s="102"/>
    </row>
    <row r="241" spans="1:14" ht="17.25" hidden="1" thickBot="1">
      <c r="A241" s="30" t="s">
        <v>300</v>
      </c>
      <c r="B241" s="187" t="s">
        <v>524</v>
      </c>
      <c r="C241" s="188" t="s">
        <v>24</v>
      </c>
      <c r="D241" s="46" t="s">
        <v>25</v>
      </c>
      <c r="E241" s="46"/>
      <c r="F241" s="32"/>
      <c r="G241" s="118">
        <f aca="true" t="shared" si="26" ref="G241:H245">G242</f>
        <v>0</v>
      </c>
      <c r="H241" s="118">
        <f t="shared" si="26"/>
        <v>625000</v>
      </c>
      <c r="I241" s="398" t="e">
        <f t="shared" si="24"/>
        <v>#DIV/0!</v>
      </c>
      <c r="N241" s="102"/>
    </row>
    <row r="242" spans="1:14" s="102" customFormat="1" ht="18" hidden="1" thickBot="1">
      <c r="A242" s="186" t="s">
        <v>22</v>
      </c>
      <c r="B242" s="187" t="s">
        <v>524</v>
      </c>
      <c r="C242" s="188" t="s">
        <v>24</v>
      </c>
      <c r="D242" s="46" t="s">
        <v>25</v>
      </c>
      <c r="E242" s="280" t="s">
        <v>373</v>
      </c>
      <c r="F242" s="222"/>
      <c r="G242" s="94">
        <f t="shared" si="26"/>
        <v>0</v>
      </c>
      <c r="H242" s="94">
        <f t="shared" si="26"/>
        <v>625000</v>
      </c>
      <c r="I242" s="398" t="e">
        <f t="shared" si="24"/>
        <v>#DIV/0!</v>
      </c>
      <c r="N242"/>
    </row>
    <row r="243" spans="1:14" s="232" customFormat="1" ht="51" hidden="1" thickBot="1">
      <c r="A243" s="122" t="s">
        <v>274</v>
      </c>
      <c r="B243" s="187" t="s">
        <v>524</v>
      </c>
      <c r="C243" s="188" t="s">
        <v>24</v>
      </c>
      <c r="D243" s="46" t="s">
        <v>25</v>
      </c>
      <c r="E243" s="32" t="s">
        <v>378</v>
      </c>
      <c r="F243" s="242"/>
      <c r="G243" s="94">
        <f t="shared" si="26"/>
        <v>0</v>
      </c>
      <c r="H243" s="94">
        <f t="shared" si="26"/>
        <v>625000</v>
      </c>
      <c r="I243" s="398" t="e">
        <f t="shared" si="24"/>
        <v>#DIV/0!</v>
      </c>
      <c r="N243"/>
    </row>
    <row r="244" spans="1:9" s="102" customFormat="1" ht="51" hidden="1" thickBot="1">
      <c r="A244" s="84" t="s">
        <v>372</v>
      </c>
      <c r="B244" s="269" t="s">
        <v>524</v>
      </c>
      <c r="C244" s="270" t="s">
        <v>24</v>
      </c>
      <c r="D244" s="40" t="s">
        <v>25</v>
      </c>
      <c r="E244" s="29" t="s">
        <v>388</v>
      </c>
      <c r="F244" s="220"/>
      <c r="G244" s="93">
        <f t="shared" si="26"/>
        <v>0</v>
      </c>
      <c r="H244" s="93">
        <f t="shared" si="26"/>
        <v>625000</v>
      </c>
      <c r="I244" s="398" t="e">
        <f t="shared" si="24"/>
        <v>#DIV/0!</v>
      </c>
    </row>
    <row r="245" spans="1:14" s="102" customFormat="1" ht="17.25" hidden="1" thickBot="1">
      <c r="A245" s="81" t="s">
        <v>362</v>
      </c>
      <c r="B245" s="269" t="s">
        <v>524</v>
      </c>
      <c r="C245" s="270" t="s">
        <v>24</v>
      </c>
      <c r="D245" s="40" t="s">
        <v>25</v>
      </c>
      <c r="E245" s="29" t="s">
        <v>389</v>
      </c>
      <c r="F245" s="220"/>
      <c r="G245" s="93">
        <f t="shared" si="26"/>
        <v>0</v>
      </c>
      <c r="H245" s="93">
        <f t="shared" si="26"/>
        <v>625000</v>
      </c>
      <c r="I245" s="398" t="e">
        <f t="shared" si="24"/>
        <v>#DIV/0!</v>
      </c>
      <c r="N245" s="232"/>
    </row>
    <row r="246" spans="1:9" s="102" customFormat="1" ht="51" hidden="1" thickBot="1">
      <c r="A246" s="81" t="s">
        <v>302</v>
      </c>
      <c r="B246" s="269" t="s">
        <v>524</v>
      </c>
      <c r="C246" s="270" t="s">
        <v>24</v>
      </c>
      <c r="D246" s="40" t="s">
        <v>25</v>
      </c>
      <c r="E246" s="29" t="s">
        <v>389</v>
      </c>
      <c r="F246" s="220">
        <v>240</v>
      </c>
      <c r="G246" s="93"/>
      <c r="H246" s="93">
        <v>625000</v>
      </c>
      <c r="I246" s="398" t="e">
        <f t="shared" si="24"/>
        <v>#DIV/0!</v>
      </c>
    </row>
    <row r="247" spans="1:14" ht="51" hidden="1" thickBot="1">
      <c r="A247" s="81" t="s">
        <v>256</v>
      </c>
      <c r="B247" s="72" t="s">
        <v>524</v>
      </c>
      <c r="C247" s="31" t="s">
        <v>24</v>
      </c>
      <c r="D247" s="31" t="s">
        <v>30</v>
      </c>
      <c r="E247" s="32"/>
      <c r="F247" s="32"/>
      <c r="G247" s="57">
        <f aca="true" t="shared" si="27" ref="G247:H251">G248</f>
        <v>0</v>
      </c>
      <c r="H247" s="57">
        <f t="shared" si="27"/>
        <v>2690000</v>
      </c>
      <c r="I247" s="398" t="e">
        <f t="shared" si="24"/>
        <v>#DIV/0!</v>
      </c>
      <c r="N247" s="102"/>
    </row>
    <row r="248" spans="1:9" s="102" customFormat="1" ht="18" hidden="1" thickBot="1">
      <c r="A248" s="30" t="s">
        <v>2</v>
      </c>
      <c r="B248" s="187" t="s">
        <v>524</v>
      </c>
      <c r="C248" s="188" t="s">
        <v>24</v>
      </c>
      <c r="D248" s="46" t="s">
        <v>30</v>
      </c>
      <c r="E248" s="280" t="s">
        <v>373</v>
      </c>
      <c r="F248" s="222"/>
      <c r="G248" s="94">
        <f t="shared" si="27"/>
        <v>0</v>
      </c>
      <c r="H248" s="94">
        <f t="shared" si="27"/>
        <v>2690000</v>
      </c>
      <c r="I248" s="398" t="e">
        <f t="shared" si="24"/>
        <v>#DIV/0!</v>
      </c>
    </row>
    <row r="249" spans="1:14" s="232" customFormat="1" ht="51" hidden="1" thickBot="1">
      <c r="A249" s="122" t="s">
        <v>274</v>
      </c>
      <c r="B249" s="187" t="s">
        <v>524</v>
      </c>
      <c r="C249" s="188" t="s">
        <v>24</v>
      </c>
      <c r="D249" s="46" t="s">
        <v>30</v>
      </c>
      <c r="E249" s="32" t="s">
        <v>378</v>
      </c>
      <c r="F249" s="242"/>
      <c r="G249" s="94">
        <f t="shared" si="27"/>
        <v>0</v>
      </c>
      <c r="H249" s="94">
        <f t="shared" si="27"/>
        <v>2690000</v>
      </c>
      <c r="I249" s="398" t="e">
        <f t="shared" si="24"/>
        <v>#DIV/0!</v>
      </c>
      <c r="N249"/>
    </row>
    <row r="250" spans="1:9" s="102" customFormat="1" ht="51" hidden="1" thickBot="1">
      <c r="A250" s="84" t="s">
        <v>372</v>
      </c>
      <c r="B250" s="269" t="s">
        <v>524</v>
      </c>
      <c r="C250" s="270" t="s">
        <v>24</v>
      </c>
      <c r="D250" s="40" t="s">
        <v>30</v>
      </c>
      <c r="E250" s="29" t="s">
        <v>390</v>
      </c>
      <c r="F250" s="220"/>
      <c r="G250" s="184">
        <f t="shared" si="27"/>
        <v>0</v>
      </c>
      <c r="H250" s="184">
        <f t="shared" si="27"/>
        <v>2690000</v>
      </c>
      <c r="I250" s="398" t="e">
        <f t="shared" si="24"/>
        <v>#DIV/0!</v>
      </c>
    </row>
    <row r="251" spans="1:14" s="102" customFormat="1" ht="33.75" hidden="1" thickBot="1">
      <c r="A251" s="81" t="s">
        <v>363</v>
      </c>
      <c r="B251" s="269" t="s">
        <v>524</v>
      </c>
      <c r="C251" s="270" t="s">
        <v>24</v>
      </c>
      <c r="D251" s="40" t="s">
        <v>30</v>
      </c>
      <c r="E251" s="29" t="s">
        <v>391</v>
      </c>
      <c r="F251" s="220"/>
      <c r="G251" s="93">
        <f t="shared" si="27"/>
        <v>0</v>
      </c>
      <c r="H251" s="93">
        <f t="shared" si="27"/>
        <v>2690000</v>
      </c>
      <c r="I251" s="398" t="e">
        <f t="shared" si="24"/>
        <v>#DIV/0!</v>
      </c>
      <c r="N251" s="232"/>
    </row>
    <row r="252" spans="1:9" s="102" customFormat="1" ht="51" hidden="1" thickBot="1">
      <c r="A252" s="81" t="s">
        <v>302</v>
      </c>
      <c r="B252" s="269" t="s">
        <v>524</v>
      </c>
      <c r="C252" s="270" t="s">
        <v>24</v>
      </c>
      <c r="D252" s="40" t="s">
        <v>30</v>
      </c>
      <c r="E252" s="29" t="s">
        <v>391</v>
      </c>
      <c r="F252" s="220">
        <v>240</v>
      </c>
      <c r="G252" s="93"/>
      <c r="H252" s="93">
        <v>2690000</v>
      </c>
      <c r="I252" s="398" t="e">
        <f t="shared" si="24"/>
        <v>#DIV/0!</v>
      </c>
    </row>
    <row r="253" spans="1:14" ht="51" hidden="1" thickBot="1">
      <c r="A253" s="81" t="s">
        <v>256</v>
      </c>
      <c r="B253" s="187" t="s">
        <v>524</v>
      </c>
      <c r="C253" s="32" t="s">
        <v>24</v>
      </c>
      <c r="D253" s="32" t="s">
        <v>29</v>
      </c>
      <c r="E253" s="56"/>
      <c r="F253" s="56"/>
      <c r="G253" s="94">
        <f aca="true" t="shared" si="28" ref="G253:H256">G254</f>
        <v>0</v>
      </c>
      <c r="H253" s="94">
        <f t="shared" si="28"/>
        <v>400</v>
      </c>
      <c r="I253" s="398" t="e">
        <f t="shared" si="24"/>
        <v>#DIV/0!</v>
      </c>
      <c r="N253" s="102"/>
    </row>
    <row r="254" spans="1:9" s="102" customFormat="1" ht="33.75" hidden="1" thickBot="1">
      <c r="A254" s="172" t="s">
        <v>225</v>
      </c>
      <c r="B254" s="187" t="s">
        <v>524</v>
      </c>
      <c r="C254" s="32" t="s">
        <v>24</v>
      </c>
      <c r="D254" s="32" t="s">
        <v>29</v>
      </c>
      <c r="E254" s="282" t="s">
        <v>357</v>
      </c>
      <c r="F254" s="223"/>
      <c r="G254" s="94">
        <f t="shared" si="28"/>
        <v>0</v>
      </c>
      <c r="H254" s="94">
        <f t="shared" si="28"/>
        <v>400</v>
      </c>
      <c r="I254" s="398" t="e">
        <f t="shared" si="24"/>
        <v>#DIV/0!</v>
      </c>
    </row>
    <row r="255" spans="1:14" s="102" customFormat="1" ht="67.5" hidden="1" thickBot="1">
      <c r="A255" s="268" t="s">
        <v>371</v>
      </c>
      <c r="B255" s="269" t="s">
        <v>524</v>
      </c>
      <c r="C255" s="29" t="s">
        <v>24</v>
      </c>
      <c r="D255" s="29" t="s">
        <v>29</v>
      </c>
      <c r="E255" s="274" t="s">
        <v>470</v>
      </c>
      <c r="F255" s="238"/>
      <c r="G255" s="93">
        <f t="shared" si="28"/>
        <v>0</v>
      </c>
      <c r="H255" s="93">
        <f t="shared" si="28"/>
        <v>400</v>
      </c>
      <c r="I255" s="398" t="e">
        <f t="shared" si="24"/>
        <v>#DIV/0!</v>
      </c>
      <c r="N255"/>
    </row>
    <row r="256" spans="1:9" s="102" customFormat="1" ht="33.75" hidden="1" thickBot="1">
      <c r="A256" s="214" t="s">
        <v>469</v>
      </c>
      <c r="B256" s="269" t="s">
        <v>524</v>
      </c>
      <c r="C256" s="29" t="s">
        <v>24</v>
      </c>
      <c r="D256" s="29" t="s">
        <v>29</v>
      </c>
      <c r="E256" s="274" t="s">
        <v>471</v>
      </c>
      <c r="F256" s="238"/>
      <c r="G256" s="93">
        <f t="shared" si="28"/>
        <v>0</v>
      </c>
      <c r="H256" s="93">
        <f t="shared" si="28"/>
        <v>400</v>
      </c>
      <c r="I256" s="398" t="e">
        <f t="shared" si="24"/>
        <v>#DIV/0!</v>
      </c>
    </row>
    <row r="257" spans="1:9" s="102" customFormat="1" ht="33.75" hidden="1" thickBot="1">
      <c r="A257" s="214" t="s">
        <v>487</v>
      </c>
      <c r="B257" s="269" t="s">
        <v>524</v>
      </c>
      <c r="C257" s="29" t="s">
        <v>24</v>
      </c>
      <c r="D257" s="29" t="s">
        <v>29</v>
      </c>
      <c r="E257" s="274" t="s">
        <v>471</v>
      </c>
      <c r="F257" s="238">
        <v>240</v>
      </c>
      <c r="G257" s="184"/>
      <c r="H257" s="184">
        <v>400</v>
      </c>
      <c r="I257" s="398" t="e">
        <f t="shared" si="24"/>
        <v>#DIV/0!</v>
      </c>
    </row>
    <row r="258" spans="1:14" s="1" customFormat="1" ht="51" hidden="1" thickBot="1">
      <c r="A258" s="260" t="s">
        <v>256</v>
      </c>
      <c r="B258" s="72" t="s">
        <v>524</v>
      </c>
      <c r="C258" s="32" t="s">
        <v>27</v>
      </c>
      <c r="D258" s="32"/>
      <c r="E258" s="32"/>
      <c r="F258" s="32"/>
      <c r="G258" s="94">
        <f aca="true" t="shared" si="29" ref="G258:H260">G259</f>
        <v>0</v>
      </c>
      <c r="H258" s="94">
        <f t="shared" si="29"/>
        <v>50000</v>
      </c>
      <c r="I258" s="398" t="e">
        <f t="shared" si="24"/>
        <v>#DIV/0!</v>
      </c>
      <c r="N258" s="102"/>
    </row>
    <row r="259" spans="1:14" s="1" customFormat="1" ht="17.25" hidden="1" thickBot="1">
      <c r="A259" s="30" t="s">
        <v>222</v>
      </c>
      <c r="B259" s="72" t="s">
        <v>524</v>
      </c>
      <c r="C259" s="45" t="s">
        <v>27</v>
      </c>
      <c r="D259" s="45" t="s">
        <v>25</v>
      </c>
      <c r="E259" s="32"/>
      <c r="F259" s="32"/>
      <c r="G259" s="57">
        <f t="shared" si="29"/>
        <v>0</v>
      </c>
      <c r="H259" s="57">
        <f t="shared" si="29"/>
        <v>50000</v>
      </c>
      <c r="I259" s="398" t="e">
        <f t="shared" si="24"/>
        <v>#DIV/0!</v>
      </c>
      <c r="N259" s="102"/>
    </row>
    <row r="260" spans="1:14" s="102" customFormat="1" ht="18" hidden="1" thickBot="1">
      <c r="A260" s="44" t="s">
        <v>3</v>
      </c>
      <c r="B260" s="72" t="s">
        <v>524</v>
      </c>
      <c r="C260" s="45" t="s">
        <v>27</v>
      </c>
      <c r="D260" s="45" t="s">
        <v>25</v>
      </c>
      <c r="E260" s="280" t="s">
        <v>344</v>
      </c>
      <c r="F260" s="220"/>
      <c r="G260" s="118">
        <f t="shared" si="29"/>
        <v>0</v>
      </c>
      <c r="H260" s="118">
        <f t="shared" si="29"/>
        <v>50000</v>
      </c>
      <c r="I260" s="398" t="e">
        <f t="shared" si="24"/>
        <v>#DIV/0!</v>
      </c>
      <c r="N260" s="1"/>
    </row>
    <row r="261" spans="1:14" s="232" customFormat="1" ht="33.75" hidden="1" thickBot="1">
      <c r="A261" s="84" t="s">
        <v>263</v>
      </c>
      <c r="B261" s="72" t="s">
        <v>524</v>
      </c>
      <c r="C261" s="45" t="s">
        <v>27</v>
      </c>
      <c r="D261" s="45" t="s">
        <v>25</v>
      </c>
      <c r="E261" s="32" t="s">
        <v>379</v>
      </c>
      <c r="F261" s="242"/>
      <c r="G261" s="118">
        <f>G262+G265</f>
        <v>0</v>
      </c>
      <c r="H261" s="118">
        <f>H262+H265</f>
        <v>50000</v>
      </c>
      <c r="I261" s="398" t="e">
        <f t="shared" si="24"/>
        <v>#DIV/0!</v>
      </c>
      <c r="N261" s="1"/>
    </row>
    <row r="262" spans="1:9" s="102" customFormat="1" ht="33.75" hidden="1" thickBot="1">
      <c r="A262" s="251" t="s">
        <v>367</v>
      </c>
      <c r="B262" s="73" t="s">
        <v>524</v>
      </c>
      <c r="C262" s="87" t="s">
        <v>27</v>
      </c>
      <c r="D262" s="87" t="s">
        <v>25</v>
      </c>
      <c r="E262" s="29" t="s">
        <v>441</v>
      </c>
      <c r="F262" s="220"/>
      <c r="G262" s="184">
        <f>G263</f>
        <v>0</v>
      </c>
      <c r="H262" s="184">
        <f>H263</f>
        <v>50000</v>
      </c>
      <c r="I262" s="398" t="e">
        <f t="shared" si="24"/>
        <v>#DIV/0!</v>
      </c>
    </row>
    <row r="263" spans="1:14" s="102" customFormat="1" ht="17.25" hidden="1" thickBot="1">
      <c r="A263" s="80" t="s">
        <v>440</v>
      </c>
      <c r="B263" s="73" t="s">
        <v>524</v>
      </c>
      <c r="C263" s="87" t="s">
        <v>27</v>
      </c>
      <c r="D263" s="87" t="s">
        <v>25</v>
      </c>
      <c r="E263" s="29" t="s">
        <v>442</v>
      </c>
      <c r="F263" s="220"/>
      <c r="G263" s="184">
        <f>G264</f>
        <v>0</v>
      </c>
      <c r="H263" s="184">
        <f>H264</f>
        <v>50000</v>
      </c>
      <c r="I263" s="398" t="e">
        <f t="shared" si="24"/>
        <v>#DIV/0!</v>
      </c>
      <c r="N263" s="232"/>
    </row>
    <row r="264" spans="1:9" s="102" customFormat="1" ht="51" hidden="1" thickBot="1">
      <c r="A264" s="80" t="s">
        <v>302</v>
      </c>
      <c r="B264" s="73" t="s">
        <v>524</v>
      </c>
      <c r="C264" s="87" t="s">
        <v>27</v>
      </c>
      <c r="D264" s="87" t="s">
        <v>25</v>
      </c>
      <c r="E264" s="29" t="s">
        <v>442</v>
      </c>
      <c r="F264" s="220">
        <v>240</v>
      </c>
      <c r="G264" s="184"/>
      <c r="H264" s="184">
        <v>50000</v>
      </c>
      <c r="I264" s="398" t="e">
        <f t="shared" si="24"/>
        <v>#DIV/0!</v>
      </c>
    </row>
    <row r="265" spans="1:9" s="102" customFormat="1" ht="51" hidden="1" thickBot="1">
      <c r="A265" s="81" t="s">
        <v>256</v>
      </c>
      <c r="B265" s="73" t="s">
        <v>524</v>
      </c>
      <c r="C265" s="87" t="s">
        <v>27</v>
      </c>
      <c r="D265" s="87" t="s">
        <v>25</v>
      </c>
      <c r="E265" s="29" t="s">
        <v>444</v>
      </c>
      <c r="F265" s="220"/>
      <c r="G265" s="184">
        <f>G266</f>
        <v>0</v>
      </c>
      <c r="H265" s="184">
        <f>H266</f>
        <v>0</v>
      </c>
      <c r="I265" s="398" t="e">
        <f t="shared" si="24"/>
        <v>#DIV/0!</v>
      </c>
    </row>
    <row r="266" spans="1:9" s="102" customFormat="1" ht="17.25" hidden="1" thickBot="1">
      <c r="A266" s="80" t="s">
        <v>443</v>
      </c>
      <c r="B266" s="73" t="s">
        <v>524</v>
      </c>
      <c r="C266" s="87" t="s">
        <v>27</v>
      </c>
      <c r="D266" s="87" t="s">
        <v>25</v>
      </c>
      <c r="E266" s="29" t="s">
        <v>445</v>
      </c>
      <c r="F266" s="220"/>
      <c r="G266" s="184">
        <f>G267</f>
        <v>0</v>
      </c>
      <c r="H266" s="184">
        <f>H267</f>
        <v>0</v>
      </c>
      <c r="I266" s="398" t="e">
        <f t="shared" si="24"/>
        <v>#DIV/0!</v>
      </c>
    </row>
    <row r="267" spans="1:9" s="102" customFormat="1" ht="51" hidden="1" thickBot="1">
      <c r="A267" s="80" t="s">
        <v>302</v>
      </c>
      <c r="B267" s="73" t="s">
        <v>524</v>
      </c>
      <c r="C267" s="87" t="s">
        <v>27</v>
      </c>
      <c r="D267" s="87" t="s">
        <v>25</v>
      </c>
      <c r="E267" s="29" t="s">
        <v>445</v>
      </c>
      <c r="F267" s="220">
        <v>240</v>
      </c>
      <c r="G267" s="184">
        <v>0</v>
      </c>
      <c r="H267" s="184">
        <v>0</v>
      </c>
      <c r="I267" s="398" t="e">
        <f t="shared" si="24"/>
        <v>#DIV/0!</v>
      </c>
    </row>
    <row r="268" spans="1:14" ht="51" hidden="1" thickBot="1">
      <c r="A268" s="81" t="s">
        <v>256</v>
      </c>
      <c r="B268" s="72" t="s">
        <v>524</v>
      </c>
      <c r="C268" s="32" t="s">
        <v>33</v>
      </c>
      <c r="D268" s="32"/>
      <c r="E268" s="32"/>
      <c r="F268" s="56"/>
      <c r="G268" s="118">
        <f aca="true" t="shared" si="30" ref="G268:H272">G269</f>
        <v>0</v>
      </c>
      <c r="H268" s="118">
        <f t="shared" si="30"/>
        <v>50000</v>
      </c>
      <c r="I268" s="398" t="e">
        <f t="shared" si="24"/>
        <v>#DIV/0!</v>
      </c>
      <c r="N268" s="102"/>
    </row>
    <row r="269" spans="1:14" ht="17.25" hidden="1" thickBot="1">
      <c r="A269" s="83" t="s">
        <v>45</v>
      </c>
      <c r="B269" s="85" t="s">
        <v>524</v>
      </c>
      <c r="C269" s="32" t="s">
        <v>33</v>
      </c>
      <c r="D269" s="31" t="s">
        <v>25</v>
      </c>
      <c r="E269" s="32"/>
      <c r="F269" s="56"/>
      <c r="G269" s="57">
        <f t="shared" si="30"/>
        <v>0</v>
      </c>
      <c r="H269" s="57">
        <f t="shared" si="30"/>
        <v>50000</v>
      </c>
      <c r="I269" s="398" t="e">
        <f t="shared" si="24"/>
        <v>#DIV/0!</v>
      </c>
      <c r="N269" s="102"/>
    </row>
    <row r="270" spans="1:14" s="232" customFormat="1" ht="18" hidden="1" thickBot="1">
      <c r="A270" s="84" t="s">
        <v>157</v>
      </c>
      <c r="B270" s="85" t="s">
        <v>524</v>
      </c>
      <c r="C270" s="32" t="s">
        <v>33</v>
      </c>
      <c r="D270" s="31" t="s">
        <v>25</v>
      </c>
      <c r="E270" s="237" t="s">
        <v>374</v>
      </c>
      <c r="F270" s="242"/>
      <c r="G270" s="118">
        <f t="shared" si="30"/>
        <v>0</v>
      </c>
      <c r="H270" s="118">
        <f t="shared" si="30"/>
        <v>50000</v>
      </c>
      <c r="I270" s="398" t="e">
        <f t="shared" si="24"/>
        <v>#DIV/0!</v>
      </c>
      <c r="N270"/>
    </row>
    <row r="271" spans="1:14" s="102" customFormat="1" ht="21" customHeight="1" hidden="1">
      <c r="A271" s="84" t="s">
        <v>278</v>
      </c>
      <c r="B271" s="245" t="s">
        <v>524</v>
      </c>
      <c r="C271" s="29" t="s">
        <v>33</v>
      </c>
      <c r="D271" s="28" t="s">
        <v>25</v>
      </c>
      <c r="E271" s="29" t="s">
        <v>451</v>
      </c>
      <c r="F271" s="220"/>
      <c r="G271" s="184">
        <f t="shared" si="30"/>
        <v>0</v>
      </c>
      <c r="H271" s="184">
        <f t="shared" si="30"/>
        <v>50000</v>
      </c>
      <c r="I271" s="398" t="e">
        <f t="shared" si="24"/>
        <v>#DIV/0!</v>
      </c>
      <c r="N271"/>
    </row>
    <row r="272" spans="1:14" s="102" customFormat="1" ht="16.5" customHeight="1" hidden="1">
      <c r="A272" s="81" t="s">
        <v>465</v>
      </c>
      <c r="B272" s="245" t="s">
        <v>524</v>
      </c>
      <c r="C272" s="29" t="s">
        <v>33</v>
      </c>
      <c r="D272" s="28" t="s">
        <v>25</v>
      </c>
      <c r="E272" s="29" t="s">
        <v>466</v>
      </c>
      <c r="F272" s="220"/>
      <c r="G272" s="184">
        <f t="shared" si="30"/>
        <v>0</v>
      </c>
      <c r="H272" s="184">
        <f t="shared" si="30"/>
        <v>50000</v>
      </c>
      <c r="I272" s="398" t="e">
        <f t="shared" si="24"/>
        <v>#DIV/0!</v>
      </c>
      <c r="N272" s="232"/>
    </row>
    <row r="273" spans="1:9" s="102" customFormat="1" ht="21" customHeight="1" hidden="1">
      <c r="A273" s="81" t="s">
        <v>281</v>
      </c>
      <c r="B273" s="245" t="s">
        <v>524</v>
      </c>
      <c r="C273" s="29" t="s">
        <v>33</v>
      </c>
      <c r="D273" s="28" t="s">
        <v>25</v>
      </c>
      <c r="E273" s="29" t="s">
        <v>466</v>
      </c>
      <c r="F273" s="220">
        <v>410</v>
      </c>
      <c r="G273" s="184"/>
      <c r="H273" s="184">
        <v>50000</v>
      </c>
      <c r="I273" s="398" t="e">
        <f t="shared" si="24"/>
        <v>#DIV/0!</v>
      </c>
    </row>
    <row r="274" spans="1:14" ht="17.25" hidden="1" thickBot="1">
      <c r="A274" s="81" t="s">
        <v>282</v>
      </c>
      <c r="B274" s="67" t="s">
        <v>524</v>
      </c>
      <c r="C274" s="68"/>
      <c r="D274" s="68"/>
      <c r="E274" s="68"/>
      <c r="F274" s="68"/>
      <c r="G274" s="69">
        <f>G275+G283+G289+G295+G306+G343+G351+G358+G364</f>
        <v>0</v>
      </c>
      <c r="H274" s="69">
        <f>H275+H283+H289+H295+H306+H343+H351+H358+H364</f>
        <v>64693500</v>
      </c>
      <c r="I274" s="398" t="e">
        <f t="shared" si="24"/>
        <v>#DIV/0!</v>
      </c>
      <c r="J274" s="17"/>
      <c r="N274" s="102"/>
    </row>
    <row r="275" spans="1:14" ht="51" hidden="1" thickBot="1">
      <c r="A275" s="66" t="s">
        <v>205</v>
      </c>
      <c r="B275" s="70" t="s">
        <v>524</v>
      </c>
      <c r="C275" s="46" t="s">
        <v>25</v>
      </c>
      <c r="D275" s="46"/>
      <c r="E275" s="46"/>
      <c r="F275" s="46"/>
      <c r="G275" s="94">
        <f aca="true" t="shared" si="31" ref="G275:H278">G276</f>
        <v>0</v>
      </c>
      <c r="H275" s="94">
        <f t="shared" si="31"/>
        <v>7774900</v>
      </c>
      <c r="I275" s="398" t="e">
        <f t="shared" si="24"/>
        <v>#DIV/0!</v>
      </c>
      <c r="N275" s="102"/>
    </row>
    <row r="276" spans="1:9" ht="34.5" customHeight="1" hidden="1">
      <c r="A276" s="44" t="s">
        <v>99</v>
      </c>
      <c r="B276" s="72" t="s">
        <v>524</v>
      </c>
      <c r="C276" s="31" t="s">
        <v>25</v>
      </c>
      <c r="D276" s="31" t="s">
        <v>31</v>
      </c>
      <c r="E276" s="32"/>
      <c r="F276" s="32"/>
      <c r="G276" s="94">
        <f t="shared" si="31"/>
        <v>0</v>
      </c>
      <c r="H276" s="94">
        <f t="shared" si="31"/>
        <v>7774900</v>
      </c>
      <c r="I276" s="398" t="e">
        <f t="shared" si="24"/>
        <v>#DIV/0!</v>
      </c>
    </row>
    <row r="277" spans="1:14" s="102" customFormat="1" ht="51" hidden="1" thickBot="1">
      <c r="A277" s="30" t="s">
        <v>126</v>
      </c>
      <c r="B277" s="72" t="s">
        <v>524</v>
      </c>
      <c r="C277" s="31" t="s">
        <v>25</v>
      </c>
      <c r="D277" s="31" t="s">
        <v>31</v>
      </c>
      <c r="E277" s="282" t="s">
        <v>357</v>
      </c>
      <c r="F277" s="223"/>
      <c r="G277" s="185">
        <f t="shared" si="31"/>
        <v>0</v>
      </c>
      <c r="H277" s="185">
        <f t="shared" si="31"/>
        <v>7774900</v>
      </c>
      <c r="I277" s="398" t="e">
        <f t="shared" si="24"/>
        <v>#DIV/0!</v>
      </c>
      <c r="N277"/>
    </row>
    <row r="278" spans="1:14" s="102" customFormat="1" ht="67.5" hidden="1" thickBot="1">
      <c r="A278" s="268" t="s">
        <v>371</v>
      </c>
      <c r="B278" s="73" t="s">
        <v>524</v>
      </c>
      <c r="C278" s="28" t="s">
        <v>25</v>
      </c>
      <c r="D278" s="28" t="s">
        <v>31</v>
      </c>
      <c r="E278" s="283" t="s">
        <v>408</v>
      </c>
      <c r="F278" s="238"/>
      <c r="G278" s="52">
        <f t="shared" si="31"/>
        <v>0</v>
      </c>
      <c r="H278" s="52">
        <f t="shared" si="31"/>
        <v>7774900</v>
      </c>
      <c r="I278" s="398" t="e">
        <f t="shared" si="24"/>
        <v>#DIV/0!</v>
      </c>
      <c r="N278"/>
    </row>
    <row r="279" spans="1:9" s="102" customFormat="1" ht="33.75" hidden="1" thickBot="1">
      <c r="A279" s="213" t="s">
        <v>407</v>
      </c>
      <c r="B279" s="73" t="s">
        <v>524</v>
      </c>
      <c r="C279" s="28" t="s">
        <v>25</v>
      </c>
      <c r="D279" s="28" t="s">
        <v>31</v>
      </c>
      <c r="E279" s="283" t="s">
        <v>412</v>
      </c>
      <c r="F279" s="238"/>
      <c r="G279" s="52">
        <f>G280+G281+G282</f>
        <v>0</v>
      </c>
      <c r="H279" s="52">
        <f>H280+H281+H282</f>
        <v>7774900</v>
      </c>
      <c r="I279" s="398" t="e">
        <f t="shared" si="24"/>
        <v>#DIV/0!</v>
      </c>
    </row>
    <row r="280" spans="1:9" s="102" customFormat="1" ht="18" hidden="1" thickBot="1">
      <c r="A280" s="213" t="s">
        <v>255</v>
      </c>
      <c r="B280" s="73" t="s">
        <v>524</v>
      </c>
      <c r="C280" s="28" t="s">
        <v>25</v>
      </c>
      <c r="D280" s="28" t="s">
        <v>31</v>
      </c>
      <c r="E280" s="283" t="s">
        <v>412</v>
      </c>
      <c r="F280" s="220">
        <v>120</v>
      </c>
      <c r="G280" s="52"/>
      <c r="H280" s="52">
        <f>4859900+1467700+14000+435800</f>
        <v>6777400</v>
      </c>
      <c r="I280" s="398" t="e">
        <f t="shared" si="24"/>
        <v>#DIV/0!</v>
      </c>
    </row>
    <row r="281" spans="1:9" s="102" customFormat="1" ht="33.75" hidden="1" thickBot="1">
      <c r="A281" s="81" t="s">
        <v>253</v>
      </c>
      <c r="B281" s="73" t="s">
        <v>524</v>
      </c>
      <c r="C281" s="28" t="s">
        <v>25</v>
      </c>
      <c r="D281" s="28" t="s">
        <v>31</v>
      </c>
      <c r="E281" s="283" t="s">
        <v>412</v>
      </c>
      <c r="F281" s="220">
        <v>240</v>
      </c>
      <c r="G281" s="52"/>
      <c r="H281" s="52">
        <v>951600</v>
      </c>
      <c r="I281" s="398" t="e">
        <f t="shared" si="24"/>
        <v>#DIV/0!</v>
      </c>
    </row>
    <row r="282" spans="1:9" s="102" customFormat="1" ht="51" hidden="1" thickBot="1">
      <c r="A282" s="81" t="s">
        <v>256</v>
      </c>
      <c r="B282" s="73" t="s">
        <v>524</v>
      </c>
      <c r="C282" s="28" t="s">
        <v>25</v>
      </c>
      <c r="D282" s="28" t="s">
        <v>31</v>
      </c>
      <c r="E282" s="283" t="s">
        <v>412</v>
      </c>
      <c r="F282" s="220">
        <v>850</v>
      </c>
      <c r="G282" s="52"/>
      <c r="H282" s="52">
        <v>45900</v>
      </c>
      <c r="I282" s="398" t="e">
        <f t="shared" si="24"/>
        <v>#DIV/0!</v>
      </c>
    </row>
    <row r="283" spans="1:14" ht="17.25" hidden="1" thickBot="1">
      <c r="A283" s="260" t="s">
        <v>258</v>
      </c>
      <c r="B283" s="321" t="s">
        <v>524</v>
      </c>
      <c r="C283" s="322" t="s">
        <v>30</v>
      </c>
      <c r="D283" s="323"/>
      <c r="E283" s="323"/>
      <c r="F283" s="323"/>
      <c r="G283" s="324">
        <f aca="true" t="shared" si="32" ref="G283:H287">G284</f>
        <v>0</v>
      </c>
      <c r="H283" s="118">
        <f t="shared" si="32"/>
        <v>0</v>
      </c>
      <c r="I283" s="398" t="e">
        <f t="shared" si="24"/>
        <v>#DIV/0!</v>
      </c>
      <c r="N283" s="102"/>
    </row>
    <row r="284" spans="1:14" ht="17.25" hidden="1" thickBot="1">
      <c r="A284" s="320" t="s">
        <v>158</v>
      </c>
      <c r="B284" s="326" t="s">
        <v>524</v>
      </c>
      <c r="C284" s="327" t="s">
        <v>30</v>
      </c>
      <c r="D284" s="328" t="s">
        <v>34</v>
      </c>
      <c r="E284" s="328"/>
      <c r="F284" s="328"/>
      <c r="G284" s="329">
        <f t="shared" si="32"/>
        <v>0</v>
      </c>
      <c r="H284" s="94">
        <f t="shared" si="32"/>
        <v>0</v>
      </c>
      <c r="I284" s="398" t="e">
        <f t="shared" si="24"/>
        <v>#DIV/0!</v>
      </c>
      <c r="N284" s="102"/>
    </row>
    <row r="285" spans="1:14" s="1" customFormat="1" ht="54.75" customHeight="1" hidden="1">
      <c r="A285" s="325" t="s">
        <v>159</v>
      </c>
      <c r="B285" s="330" t="s">
        <v>524</v>
      </c>
      <c r="C285" s="327" t="s">
        <v>30</v>
      </c>
      <c r="D285" s="328" t="s">
        <v>34</v>
      </c>
      <c r="E285" s="331" t="s">
        <v>336</v>
      </c>
      <c r="F285" s="323"/>
      <c r="G285" s="332">
        <f t="shared" si="32"/>
        <v>0</v>
      </c>
      <c r="H285" s="57">
        <f t="shared" si="32"/>
        <v>0</v>
      </c>
      <c r="I285" s="398" t="e">
        <f t="shared" si="24"/>
        <v>#DIV/0!</v>
      </c>
      <c r="N285"/>
    </row>
    <row r="286" spans="1:9" ht="18.75" customHeight="1" hidden="1">
      <c r="A286" s="320" t="s">
        <v>320</v>
      </c>
      <c r="B286" s="330" t="s">
        <v>524</v>
      </c>
      <c r="C286" s="327" t="s">
        <v>30</v>
      </c>
      <c r="D286" s="328" t="s">
        <v>34</v>
      </c>
      <c r="E286" s="323" t="s">
        <v>348</v>
      </c>
      <c r="F286" s="333"/>
      <c r="G286" s="332">
        <f t="shared" si="32"/>
        <v>0</v>
      </c>
      <c r="H286" s="57">
        <f t="shared" si="32"/>
        <v>0</v>
      </c>
      <c r="I286" s="398" t="e">
        <f t="shared" si="24"/>
        <v>#DIV/0!</v>
      </c>
    </row>
    <row r="287" spans="1:14" ht="17.25" hidden="1" thickBot="1">
      <c r="A287" s="320" t="s">
        <v>100</v>
      </c>
      <c r="B287" s="335" t="s">
        <v>524</v>
      </c>
      <c r="C287" s="336" t="s">
        <v>30</v>
      </c>
      <c r="D287" s="337" t="s">
        <v>34</v>
      </c>
      <c r="E287" s="338" t="s">
        <v>468</v>
      </c>
      <c r="F287" s="338"/>
      <c r="G287" s="339">
        <f t="shared" si="32"/>
        <v>0</v>
      </c>
      <c r="H287" s="93">
        <f t="shared" si="32"/>
        <v>0</v>
      </c>
      <c r="I287" s="398" t="e">
        <f t="shared" si="24"/>
        <v>#DIV/0!</v>
      </c>
      <c r="N287" s="1"/>
    </row>
    <row r="288" spans="1:9" ht="51" hidden="1" thickBot="1">
      <c r="A288" s="334" t="s">
        <v>160</v>
      </c>
      <c r="B288" s="335" t="s">
        <v>524</v>
      </c>
      <c r="C288" s="336" t="s">
        <v>30</v>
      </c>
      <c r="D288" s="337" t="s">
        <v>34</v>
      </c>
      <c r="E288" s="338" t="s">
        <v>468</v>
      </c>
      <c r="F288" s="338" t="s">
        <v>284</v>
      </c>
      <c r="G288" s="339"/>
      <c r="H288" s="93">
        <v>0</v>
      </c>
      <c r="I288" s="398" t="e">
        <f t="shared" si="24"/>
        <v>#DIV/0!</v>
      </c>
    </row>
    <row r="289" spans="1:14" s="1" customFormat="1" ht="17.25" hidden="1" thickBot="1">
      <c r="A289" s="340" t="s">
        <v>283</v>
      </c>
      <c r="B289" s="72" t="s">
        <v>524</v>
      </c>
      <c r="C289" s="32" t="s">
        <v>34</v>
      </c>
      <c r="D289" s="32"/>
      <c r="E289" s="32"/>
      <c r="F289" s="32"/>
      <c r="G289" s="118">
        <f aca="true" t="shared" si="33" ref="G289:H293">G290</f>
        <v>0</v>
      </c>
      <c r="H289" s="118">
        <f t="shared" si="33"/>
        <v>215000</v>
      </c>
      <c r="I289" s="398" t="e">
        <f t="shared" si="24"/>
        <v>#DIV/0!</v>
      </c>
      <c r="N289"/>
    </row>
    <row r="290" spans="1:9" ht="33.75" hidden="1" thickBot="1">
      <c r="A290" s="30" t="s">
        <v>70</v>
      </c>
      <c r="B290" s="72" t="s">
        <v>524</v>
      </c>
      <c r="C290" s="31" t="s">
        <v>34</v>
      </c>
      <c r="D290" s="31" t="s">
        <v>26</v>
      </c>
      <c r="E290" s="31"/>
      <c r="F290" s="31"/>
      <c r="G290" s="57">
        <f t="shared" si="33"/>
        <v>0</v>
      </c>
      <c r="H290" s="57">
        <f t="shared" si="33"/>
        <v>215000</v>
      </c>
      <c r="I290" s="398" t="e">
        <f t="shared" si="24"/>
        <v>#DIV/0!</v>
      </c>
    </row>
    <row r="291" spans="1:14" s="102" customFormat="1" ht="51" hidden="1" thickBot="1">
      <c r="A291" s="30" t="s">
        <v>154</v>
      </c>
      <c r="B291" s="72" t="s">
        <v>524</v>
      </c>
      <c r="C291" s="31" t="s">
        <v>34</v>
      </c>
      <c r="D291" s="31" t="s">
        <v>26</v>
      </c>
      <c r="E291" s="237" t="s">
        <v>352</v>
      </c>
      <c r="F291" s="220"/>
      <c r="G291" s="118">
        <f t="shared" si="33"/>
        <v>0</v>
      </c>
      <c r="H291" s="118">
        <f t="shared" si="33"/>
        <v>215000</v>
      </c>
      <c r="I291" s="398" t="e">
        <f t="shared" si="24"/>
        <v>#DIV/0!</v>
      </c>
      <c r="N291" s="1"/>
    </row>
    <row r="292" spans="1:14" s="102" customFormat="1" ht="84" hidden="1" thickBot="1">
      <c r="A292" s="84" t="s">
        <v>366</v>
      </c>
      <c r="B292" s="73" t="s">
        <v>524</v>
      </c>
      <c r="C292" s="28" t="s">
        <v>34</v>
      </c>
      <c r="D292" s="28" t="s">
        <v>26</v>
      </c>
      <c r="E292" s="29" t="s">
        <v>393</v>
      </c>
      <c r="F292" s="220"/>
      <c r="G292" s="184">
        <f t="shared" si="33"/>
        <v>0</v>
      </c>
      <c r="H292" s="184">
        <f t="shared" si="33"/>
        <v>215000</v>
      </c>
      <c r="I292" s="398" t="e">
        <f t="shared" si="24"/>
        <v>#DIV/0!</v>
      </c>
      <c r="N292"/>
    </row>
    <row r="293" spans="1:9" s="102" customFormat="1" ht="33.75" hidden="1" thickBot="1">
      <c r="A293" s="81" t="s">
        <v>392</v>
      </c>
      <c r="B293" s="73" t="s">
        <v>524</v>
      </c>
      <c r="C293" s="28" t="s">
        <v>34</v>
      </c>
      <c r="D293" s="28" t="s">
        <v>26</v>
      </c>
      <c r="E293" s="29" t="s">
        <v>484</v>
      </c>
      <c r="F293" s="220"/>
      <c r="G293" s="184">
        <f t="shared" si="33"/>
        <v>0</v>
      </c>
      <c r="H293" s="184">
        <f t="shared" si="33"/>
        <v>215000</v>
      </c>
      <c r="I293" s="398" t="e">
        <f t="shared" si="24"/>
        <v>#DIV/0!</v>
      </c>
    </row>
    <row r="294" spans="1:9" s="102" customFormat="1" ht="67.5" hidden="1" thickBot="1">
      <c r="A294" s="81" t="s">
        <v>311</v>
      </c>
      <c r="B294" s="73" t="s">
        <v>524</v>
      </c>
      <c r="C294" s="28" t="s">
        <v>34</v>
      </c>
      <c r="D294" s="28" t="s">
        <v>26</v>
      </c>
      <c r="E294" s="29" t="s">
        <v>484</v>
      </c>
      <c r="F294" s="220">
        <v>540</v>
      </c>
      <c r="G294" s="184"/>
      <c r="H294" s="184">
        <v>215000</v>
      </c>
      <c r="I294" s="398" t="e">
        <f t="shared" si="24"/>
        <v>#DIV/0!</v>
      </c>
    </row>
    <row r="295" spans="1:14" ht="17.25" hidden="1" thickBot="1">
      <c r="A295" s="81" t="s">
        <v>75</v>
      </c>
      <c r="B295" s="75" t="s">
        <v>524</v>
      </c>
      <c r="C295" s="59" t="s">
        <v>28</v>
      </c>
      <c r="D295" s="59"/>
      <c r="E295" s="59"/>
      <c r="F295" s="59"/>
      <c r="G295" s="118">
        <f>G296</f>
        <v>0</v>
      </c>
      <c r="H295" s="118">
        <f>H296</f>
        <v>75000</v>
      </c>
      <c r="I295" s="398" t="e">
        <f t="shared" si="24"/>
        <v>#DIV/0!</v>
      </c>
      <c r="N295" s="102"/>
    </row>
    <row r="296" spans="1:14" ht="17.25" hidden="1" thickBot="1">
      <c r="A296" s="92" t="s">
        <v>101</v>
      </c>
      <c r="B296" s="70" t="s">
        <v>524</v>
      </c>
      <c r="C296" s="46" t="s">
        <v>28</v>
      </c>
      <c r="D296" s="46" t="s">
        <v>62</v>
      </c>
      <c r="E296" s="46"/>
      <c r="F296" s="29"/>
      <c r="G296" s="118">
        <f>G297+G302</f>
        <v>0</v>
      </c>
      <c r="H296" s="118">
        <f>H297+H302</f>
        <v>75000</v>
      </c>
      <c r="I296" s="398" t="e">
        <f aca="true" t="shared" si="34" ref="I296:I359">H296*100/G296</f>
        <v>#DIV/0!</v>
      </c>
      <c r="N296" s="102"/>
    </row>
    <row r="297" spans="1:14" s="102" customFormat="1" ht="33.75" hidden="1" thickBot="1">
      <c r="A297" s="44" t="s">
        <v>36</v>
      </c>
      <c r="B297" s="70" t="s">
        <v>524</v>
      </c>
      <c r="C297" s="46" t="s">
        <v>28</v>
      </c>
      <c r="D297" s="46" t="s">
        <v>62</v>
      </c>
      <c r="E297" s="237" t="s">
        <v>375</v>
      </c>
      <c r="F297" s="220"/>
      <c r="G297" s="118">
        <f aca="true" t="shared" si="35" ref="G297:H300">G298</f>
        <v>0</v>
      </c>
      <c r="H297" s="118">
        <f t="shared" si="35"/>
        <v>20000</v>
      </c>
      <c r="I297" s="398" t="e">
        <f t="shared" si="34"/>
        <v>#DIV/0!</v>
      </c>
      <c r="N297"/>
    </row>
    <row r="298" spans="1:14" s="232" customFormat="1" ht="33.75" hidden="1" thickBot="1">
      <c r="A298" s="84" t="s">
        <v>272</v>
      </c>
      <c r="B298" s="86" t="s">
        <v>524</v>
      </c>
      <c r="C298" s="40" t="s">
        <v>28</v>
      </c>
      <c r="D298" s="40" t="s">
        <v>62</v>
      </c>
      <c r="E298" s="32" t="s">
        <v>384</v>
      </c>
      <c r="F298" s="242"/>
      <c r="G298" s="118">
        <f t="shared" si="35"/>
        <v>0</v>
      </c>
      <c r="H298" s="118">
        <f t="shared" si="35"/>
        <v>20000</v>
      </c>
      <c r="I298" s="398" t="e">
        <f t="shared" si="34"/>
        <v>#DIV/0!</v>
      </c>
      <c r="N298"/>
    </row>
    <row r="299" spans="1:9" s="102" customFormat="1" ht="33.75" customHeight="1" hidden="1">
      <c r="A299" s="84" t="s">
        <v>287</v>
      </c>
      <c r="B299" s="86" t="s">
        <v>524</v>
      </c>
      <c r="C299" s="40" t="s">
        <v>28</v>
      </c>
      <c r="D299" s="40" t="s">
        <v>62</v>
      </c>
      <c r="E299" s="29" t="s">
        <v>420</v>
      </c>
      <c r="F299" s="220"/>
      <c r="G299" s="184">
        <f t="shared" si="35"/>
        <v>0</v>
      </c>
      <c r="H299" s="184">
        <f t="shared" si="35"/>
        <v>20000</v>
      </c>
      <c r="I299" s="398" t="e">
        <f t="shared" si="34"/>
        <v>#DIV/0!</v>
      </c>
    </row>
    <row r="300" spans="1:14" s="102" customFormat="1" ht="55.5" customHeight="1" hidden="1">
      <c r="A300" s="263" t="s">
        <v>421</v>
      </c>
      <c r="B300" s="86" t="s">
        <v>524</v>
      </c>
      <c r="C300" s="40" t="s">
        <v>28</v>
      </c>
      <c r="D300" s="40" t="s">
        <v>62</v>
      </c>
      <c r="E300" s="29" t="s">
        <v>424</v>
      </c>
      <c r="F300" s="220"/>
      <c r="G300" s="184">
        <f t="shared" si="35"/>
        <v>0</v>
      </c>
      <c r="H300" s="184">
        <f t="shared" si="35"/>
        <v>20000</v>
      </c>
      <c r="I300" s="398" t="e">
        <f t="shared" si="34"/>
        <v>#DIV/0!</v>
      </c>
      <c r="N300" s="232"/>
    </row>
    <row r="301" spans="1:9" s="102" customFormat="1" ht="84" hidden="1" thickBot="1">
      <c r="A301" s="263" t="s">
        <v>423</v>
      </c>
      <c r="B301" s="86" t="s">
        <v>524</v>
      </c>
      <c r="C301" s="40" t="s">
        <v>28</v>
      </c>
      <c r="D301" s="40" t="s">
        <v>62</v>
      </c>
      <c r="E301" s="29" t="s">
        <v>424</v>
      </c>
      <c r="F301" s="220">
        <v>540</v>
      </c>
      <c r="G301" s="184"/>
      <c r="H301" s="184">
        <v>20000</v>
      </c>
      <c r="I301" s="398" t="e">
        <f t="shared" si="34"/>
        <v>#DIV/0!</v>
      </c>
    </row>
    <row r="302" spans="1:9" s="102" customFormat="1" ht="18" hidden="1" thickBot="1">
      <c r="A302" s="65" t="s">
        <v>75</v>
      </c>
      <c r="B302" s="75" t="s">
        <v>524</v>
      </c>
      <c r="C302" s="32" t="s">
        <v>28</v>
      </c>
      <c r="D302" s="32" t="s">
        <v>62</v>
      </c>
      <c r="E302" s="237" t="s">
        <v>356</v>
      </c>
      <c r="F302" s="242"/>
      <c r="G302" s="118">
        <f aca="true" t="shared" si="36" ref="G302:H304">G303</f>
        <v>0</v>
      </c>
      <c r="H302" s="118">
        <f t="shared" si="36"/>
        <v>55000</v>
      </c>
      <c r="I302" s="398" t="e">
        <f t="shared" si="34"/>
        <v>#DIV/0!</v>
      </c>
    </row>
    <row r="303" spans="1:9" s="102" customFormat="1" ht="33.75" hidden="1" thickBot="1">
      <c r="A303" s="84" t="s">
        <v>459</v>
      </c>
      <c r="B303" s="76" t="s">
        <v>524</v>
      </c>
      <c r="C303" s="29" t="s">
        <v>28</v>
      </c>
      <c r="D303" s="29" t="s">
        <v>62</v>
      </c>
      <c r="E303" s="29" t="s">
        <v>461</v>
      </c>
      <c r="F303" s="220"/>
      <c r="G303" s="184">
        <f t="shared" si="36"/>
        <v>0</v>
      </c>
      <c r="H303" s="184">
        <f t="shared" si="36"/>
        <v>55000</v>
      </c>
      <c r="I303" s="398" t="e">
        <f t="shared" si="34"/>
        <v>#DIV/0!</v>
      </c>
    </row>
    <row r="304" spans="1:9" s="102" customFormat="1" ht="37.5" customHeight="1" hidden="1">
      <c r="A304" s="81" t="s">
        <v>460</v>
      </c>
      <c r="B304" s="76" t="s">
        <v>524</v>
      </c>
      <c r="C304" s="29" t="s">
        <v>28</v>
      </c>
      <c r="D304" s="29" t="s">
        <v>62</v>
      </c>
      <c r="E304" s="29" t="s">
        <v>462</v>
      </c>
      <c r="F304" s="220"/>
      <c r="G304" s="184">
        <f t="shared" si="36"/>
        <v>0</v>
      </c>
      <c r="H304" s="184">
        <f t="shared" si="36"/>
        <v>55000</v>
      </c>
      <c r="I304" s="398" t="e">
        <f t="shared" si="34"/>
        <v>#DIV/0!</v>
      </c>
    </row>
    <row r="305" spans="1:9" s="102" customFormat="1" ht="51" hidden="1" thickBot="1">
      <c r="A305" s="81" t="s">
        <v>313</v>
      </c>
      <c r="B305" s="76" t="s">
        <v>524</v>
      </c>
      <c r="C305" s="29" t="s">
        <v>28</v>
      </c>
      <c r="D305" s="29" t="s">
        <v>62</v>
      </c>
      <c r="E305" s="29" t="s">
        <v>462</v>
      </c>
      <c r="F305" s="220">
        <v>540</v>
      </c>
      <c r="G305" s="184"/>
      <c r="H305" s="184">
        <v>55000</v>
      </c>
      <c r="I305" s="398" t="e">
        <f t="shared" si="34"/>
        <v>#DIV/0!</v>
      </c>
    </row>
    <row r="306" spans="1:14" s="1" customFormat="1" ht="17.25" hidden="1" thickBot="1">
      <c r="A306" s="65" t="s">
        <v>75</v>
      </c>
      <c r="B306" s="75" t="s">
        <v>524</v>
      </c>
      <c r="C306" s="32" t="s">
        <v>29</v>
      </c>
      <c r="D306" s="32"/>
      <c r="E306" s="32"/>
      <c r="F306" s="32"/>
      <c r="G306" s="118">
        <f>G307+G313+G333</f>
        <v>0</v>
      </c>
      <c r="H306" s="118">
        <f>H307+H313+H333</f>
        <v>2409500</v>
      </c>
      <c r="I306" s="398" t="e">
        <f t="shared" si="34"/>
        <v>#DIV/0!</v>
      </c>
      <c r="N306" s="102"/>
    </row>
    <row r="307" spans="1:14" ht="17.25" hidden="1" thickBot="1">
      <c r="A307" s="30" t="s">
        <v>103</v>
      </c>
      <c r="B307" s="271" t="s">
        <v>524</v>
      </c>
      <c r="C307" s="272" t="s">
        <v>29</v>
      </c>
      <c r="D307" s="101" t="s">
        <v>25</v>
      </c>
      <c r="E307" s="101"/>
      <c r="F307" s="101"/>
      <c r="G307" s="57">
        <f aca="true" t="shared" si="37" ref="G307:H311">G308</f>
        <v>0</v>
      </c>
      <c r="H307" s="57">
        <f t="shared" si="37"/>
        <v>20000</v>
      </c>
      <c r="I307" s="398" t="e">
        <f t="shared" si="34"/>
        <v>#DIV/0!</v>
      </c>
      <c r="N307" s="102"/>
    </row>
    <row r="308" spans="1:14" s="102" customFormat="1" ht="1.5" customHeight="1" hidden="1">
      <c r="A308" s="193" t="s">
        <v>104</v>
      </c>
      <c r="B308" s="70" t="s">
        <v>524</v>
      </c>
      <c r="C308" s="272" t="s">
        <v>29</v>
      </c>
      <c r="D308" s="101" t="s">
        <v>25</v>
      </c>
      <c r="E308" s="237" t="s">
        <v>375</v>
      </c>
      <c r="F308" s="220"/>
      <c r="G308" s="118">
        <f t="shared" si="37"/>
        <v>0</v>
      </c>
      <c r="H308" s="118">
        <f t="shared" si="37"/>
        <v>20000</v>
      </c>
      <c r="I308" s="398" t="e">
        <f t="shared" si="34"/>
        <v>#DIV/0!</v>
      </c>
      <c r="N308" s="1"/>
    </row>
    <row r="309" spans="1:14" s="232" customFormat="1" ht="33.75" hidden="1" thickBot="1">
      <c r="A309" s="84" t="s">
        <v>272</v>
      </c>
      <c r="B309" s="271" t="s">
        <v>524</v>
      </c>
      <c r="C309" s="272" t="s">
        <v>29</v>
      </c>
      <c r="D309" s="101" t="s">
        <v>25</v>
      </c>
      <c r="E309" s="46" t="s">
        <v>383</v>
      </c>
      <c r="F309" s="284"/>
      <c r="G309" s="94">
        <f t="shared" si="37"/>
        <v>0</v>
      </c>
      <c r="H309" s="94">
        <f t="shared" si="37"/>
        <v>20000</v>
      </c>
      <c r="I309" s="398" t="e">
        <f t="shared" si="34"/>
        <v>#DIV/0!</v>
      </c>
      <c r="N309"/>
    </row>
    <row r="310" spans="1:9" s="102" customFormat="1" ht="67.5" hidden="1" thickBot="1">
      <c r="A310" s="122" t="s">
        <v>303</v>
      </c>
      <c r="B310" s="273" t="s">
        <v>524</v>
      </c>
      <c r="C310" s="120" t="s">
        <v>29</v>
      </c>
      <c r="D310" s="103" t="s">
        <v>25</v>
      </c>
      <c r="E310" s="29" t="s">
        <v>422</v>
      </c>
      <c r="F310" s="220"/>
      <c r="G310" s="184">
        <f t="shared" si="37"/>
        <v>0</v>
      </c>
      <c r="H310" s="184">
        <f t="shared" si="37"/>
        <v>20000</v>
      </c>
      <c r="I310" s="398" t="e">
        <f t="shared" si="34"/>
        <v>#DIV/0!</v>
      </c>
    </row>
    <row r="311" spans="1:14" s="102" customFormat="1" ht="33.75" hidden="1" thickBot="1">
      <c r="A311" s="213" t="s">
        <v>419</v>
      </c>
      <c r="B311" s="273" t="s">
        <v>524</v>
      </c>
      <c r="C311" s="120" t="s">
        <v>29</v>
      </c>
      <c r="D311" s="103" t="s">
        <v>25</v>
      </c>
      <c r="E311" s="29" t="s">
        <v>425</v>
      </c>
      <c r="F311" s="220"/>
      <c r="G311" s="184">
        <f t="shared" si="37"/>
        <v>0</v>
      </c>
      <c r="H311" s="184">
        <f t="shared" si="37"/>
        <v>20000</v>
      </c>
      <c r="I311" s="398" t="e">
        <f t="shared" si="34"/>
        <v>#DIV/0!</v>
      </c>
      <c r="N311" s="232"/>
    </row>
    <row r="312" spans="1:9" s="102" customFormat="1" ht="101.25" hidden="1" thickBot="1">
      <c r="A312" s="213" t="s">
        <v>314</v>
      </c>
      <c r="B312" s="273" t="s">
        <v>524</v>
      </c>
      <c r="C312" s="120" t="s">
        <v>29</v>
      </c>
      <c r="D312" s="103" t="s">
        <v>25</v>
      </c>
      <c r="E312" s="29" t="s">
        <v>425</v>
      </c>
      <c r="F312" s="220">
        <v>540</v>
      </c>
      <c r="G312" s="184"/>
      <c r="H312" s="184">
        <v>20000</v>
      </c>
      <c r="I312" s="398" t="e">
        <f t="shared" si="34"/>
        <v>#DIV/0!</v>
      </c>
    </row>
    <row r="313" spans="1:14" ht="17.25" hidden="1" thickBot="1">
      <c r="A313" s="65" t="s">
        <v>75</v>
      </c>
      <c r="B313" s="75" t="s">
        <v>524</v>
      </c>
      <c r="C313" s="31" t="s">
        <v>29</v>
      </c>
      <c r="D313" s="31" t="s">
        <v>30</v>
      </c>
      <c r="E313" s="39"/>
      <c r="F313" s="29"/>
      <c r="G313" s="118">
        <f>G314+G318+G329</f>
        <v>0</v>
      </c>
      <c r="H313" s="118">
        <f>H314+H318+H329</f>
        <v>2310000</v>
      </c>
      <c r="I313" s="398" t="e">
        <f t="shared" si="34"/>
        <v>#DIV/0!</v>
      </c>
      <c r="N313" s="102"/>
    </row>
    <row r="314" spans="1:9" s="102" customFormat="1" ht="18" hidden="1" thickBot="1">
      <c r="A314" s="30" t="s">
        <v>105</v>
      </c>
      <c r="B314" s="75" t="s">
        <v>524</v>
      </c>
      <c r="C314" s="31" t="s">
        <v>29</v>
      </c>
      <c r="D314" s="31" t="s">
        <v>30</v>
      </c>
      <c r="E314" s="237" t="s">
        <v>354</v>
      </c>
      <c r="F314" s="220"/>
      <c r="G314" s="118">
        <f aca="true" t="shared" si="38" ref="G314:H316">G315</f>
        <v>0</v>
      </c>
      <c r="H314" s="118">
        <f t="shared" si="38"/>
        <v>70000</v>
      </c>
      <c r="I314" s="398" t="e">
        <f t="shared" si="34"/>
        <v>#DIV/0!</v>
      </c>
    </row>
    <row r="315" spans="1:14" s="102" customFormat="1" ht="35.25" customHeight="1" hidden="1">
      <c r="A315" s="84" t="s">
        <v>276</v>
      </c>
      <c r="B315" s="76" t="s">
        <v>524</v>
      </c>
      <c r="C315" s="28" t="s">
        <v>29</v>
      </c>
      <c r="D315" s="28" t="s">
        <v>30</v>
      </c>
      <c r="E315" s="239" t="s">
        <v>395</v>
      </c>
      <c r="F315" s="220"/>
      <c r="G315" s="184">
        <f t="shared" si="38"/>
        <v>0</v>
      </c>
      <c r="H315" s="184">
        <f t="shared" si="38"/>
        <v>70000</v>
      </c>
      <c r="I315" s="398" t="e">
        <f t="shared" si="34"/>
        <v>#DIV/0!</v>
      </c>
      <c r="N315"/>
    </row>
    <row r="316" spans="1:9" s="102" customFormat="1" ht="51" hidden="1" thickBot="1">
      <c r="A316" s="51" t="s">
        <v>394</v>
      </c>
      <c r="B316" s="76" t="s">
        <v>524</v>
      </c>
      <c r="C316" s="28" t="s">
        <v>29</v>
      </c>
      <c r="D316" s="28" t="s">
        <v>30</v>
      </c>
      <c r="E316" s="236" t="s">
        <v>396</v>
      </c>
      <c r="F316" s="220"/>
      <c r="G316" s="184">
        <f t="shared" si="38"/>
        <v>0</v>
      </c>
      <c r="H316" s="184">
        <f t="shared" si="38"/>
        <v>70000</v>
      </c>
      <c r="I316" s="398" t="e">
        <f t="shared" si="34"/>
        <v>#DIV/0!</v>
      </c>
    </row>
    <row r="317" spans="1:9" s="102" customFormat="1" ht="51" hidden="1" thickBot="1">
      <c r="A317" s="51" t="s">
        <v>312</v>
      </c>
      <c r="B317" s="76" t="s">
        <v>524</v>
      </c>
      <c r="C317" s="28" t="s">
        <v>29</v>
      </c>
      <c r="D317" s="28" t="s">
        <v>30</v>
      </c>
      <c r="E317" s="236" t="s">
        <v>396</v>
      </c>
      <c r="F317" s="220">
        <v>540</v>
      </c>
      <c r="G317" s="184"/>
      <c r="H317" s="184">
        <v>70000</v>
      </c>
      <c r="I317" s="398" t="e">
        <f t="shared" si="34"/>
        <v>#DIV/0!</v>
      </c>
    </row>
    <row r="318" spans="1:9" s="102" customFormat="1" ht="51" customHeight="1" hidden="1">
      <c r="A318" s="65" t="s">
        <v>75</v>
      </c>
      <c r="B318" s="75" t="s">
        <v>524</v>
      </c>
      <c r="C318" s="31" t="s">
        <v>29</v>
      </c>
      <c r="D318" s="31" t="s">
        <v>30</v>
      </c>
      <c r="E318" s="237" t="s">
        <v>355</v>
      </c>
      <c r="F318" s="220"/>
      <c r="G318" s="118">
        <f>G319+G325</f>
        <v>0</v>
      </c>
      <c r="H318" s="118">
        <f>H319+H325</f>
        <v>2230000</v>
      </c>
      <c r="I318" s="398" t="e">
        <f t="shared" si="34"/>
        <v>#DIV/0!</v>
      </c>
    </row>
    <row r="319" spans="1:14" s="232" customFormat="1" ht="67.5" hidden="1" thickBot="1">
      <c r="A319" s="84" t="s">
        <v>288</v>
      </c>
      <c r="B319" s="75" t="s">
        <v>524</v>
      </c>
      <c r="C319" s="31" t="s">
        <v>29</v>
      </c>
      <c r="D319" s="31" t="s">
        <v>30</v>
      </c>
      <c r="E319" s="32" t="s">
        <v>382</v>
      </c>
      <c r="F319" s="242"/>
      <c r="G319" s="118">
        <f>G320</f>
        <v>0</v>
      </c>
      <c r="H319" s="118">
        <f>H320</f>
        <v>2200000</v>
      </c>
      <c r="I319" s="398" t="e">
        <f t="shared" si="34"/>
        <v>#DIV/0!</v>
      </c>
      <c r="N319" s="102"/>
    </row>
    <row r="320" spans="1:9" s="102" customFormat="1" ht="33.75" hidden="1" thickBot="1">
      <c r="A320" s="84" t="s">
        <v>166</v>
      </c>
      <c r="B320" s="76" t="s">
        <v>524</v>
      </c>
      <c r="C320" s="28" t="s">
        <v>29</v>
      </c>
      <c r="D320" s="28" t="s">
        <v>30</v>
      </c>
      <c r="E320" s="29" t="s">
        <v>427</v>
      </c>
      <c r="F320" s="220"/>
      <c r="G320" s="184">
        <f>G321+G323</f>
        <v>0</v>
      </c>
      <c r="H320" s="184">
        <f>H321+H323</f>
        <v>2200000</v>
      </c>
      <c r="I320" s="398" t="e">
        <f t="shared" si="34"/>
        <v>#DIV/0!</v>
      </c>
    </row>
    <row r="321" spans="1:14" s="102" customFormat="1" ht="33.75" hidden="1" thickBot="1">
      <c r="A321" s="81" t="s">
        <v>428</v>
      </c>
      <c r="B321" s="76" t="s">
        <v>524</v>
      </c>
      <c r="C321" s="28" t="s">
        <v>29</v>
      </c>
      <c r="D321" s="28" t="s">
        <v>30</v>
      </c>
      <c r="E321" s="29" t="s">
        <v>430</v>
      </c>
      <c r="F321" s="220"/>
      <c r="G321" s="184">
        <f>G322</f>
        <v>0</v>
      </c>
      <c r="H321" s="184">
        <f>H322</f>
        <v>200000</v>
      </c>
      <c r="I321" s="398" t="e">
        <f t="shared" si="34"/>
        <v>#DIV/0!</v>
      </c>
      <c r="N321" s="232"/>
    </row>
    <row r="322" spans="1:9" s="102" customFormat="1" ht="67.5" hidden="1" thickBot="1">
      <c r="A322" s="264" t="s">
        <v>426</v>
      </c>
      <c r="B322" s="76" t="s">
        <v>524</v>
      </c>
      <c r="C322" s="28" t="s">
        <v>29</v>
      </c>
      <c r="D322" s="28" t="s">
        <v>30</v>
      </c>
      <c r="E322" s="29" t="s">
        <v>430</v>
      </c>
      <c r="F322" s="220">
        <v>540</v>
      </c>
      <c r="G322" s="184"/>
      <c r="H322" s="184">
        <v>200000</v>
      </c>
      <c r="I322" s="398" t="e">
        <f t="shared" si="34"/>
        <v>#DIV/0!</v>
      </c>
    </row>
    <row r="323" spans="1:9" s="102" customFormat="1" ht="17.25" hidden="1" thickBot="1">
      <c r="A323" s="65" t="s">
        <v>75</v>
      </c>
      <c r="B323" s="76" t="s">
        <v>524</v>
      </c>
      <c r="C323" s="28" t="s">
        <v>29</v>
      </c>
      <c r="D323" s="28" t="s">
        <v>30</v>
      </c>
      <c r="E323" s="29" t="s">
        <v>431</v>
      </c>
      <c r="F323" s="220"/>
      <c r="G323" s="184">
        <f>G324</f>
        <v>0</v>
      </c>
      <c r="H323" s="184">
        <f>H324</f>
        <v>2000000</v>
      </c>
      <c r="I323" s="398" t="e">
        <f t="shared" si="34"/>
        <v>#DIV/0!</v>
      </c>
    </row>
    <row r="324" spans="1:9" s="102" customFormat="1" ht="51" hidden="1" thickBot="1">
      <c r="A324" s="27" t="s">
        <v>429</v>
      </c>
      <c r="B324" s="76" t="s">
        <v>524</v>
      </c>
      <c r="C324" s="28" t="s">
        <v>29</v>
      </c>
      <c r="D324" s="28" t="s">
        <v>30</v>
      </c>
      <c r="E324" s="29" t="s">
        <v>431</v>
      </c>
      <c r="F324" s="220">
        <v>540</v>
      </c>
      <c r="G324" s="184"/>
      <c r="H324" s="184">
        <v>2000000</v>
      </c>
      <c r="I324" s="398" t="e">
        <f t="shared" si="34"/>
        <v>#DIV/0!</v>
      </c>
    </row>
    <row r="325" spans="1:14" s="232" customFormat="1" ht="17.25" hidden="1" thickBot="1">
      <c r="A325" s="65" t="s">
        <v>75</v>
      </c>
      <c r="B325" s="75" t="s">
        <v>524</v>
      </c>
      <c r="C325" s="31" t="s">
        <v>29</v>
      </c>
      <c r="D325" s="31" t="s">
        <v>30</v>
      </c>
      <c r="E325" s="32" t="s">
        <v>381</v>
      </c>
      <c r="F325" s="242"/>
      <c r="G325" s="118">
        <f aca="true" t="shared" si="39" ref="G325:H327">G326</f>
        <v>0</v>
      </c>
      <c r="H325" s="118">
        <f t="shared" si="39"/>
        <v>30000</v>
      </c>
      <c r="I325" s="398" t="e">
        <f t="shared" si="34"/>
        <v>#DIV/0!</v>
      </c>
      <c r="N325" s="102"/>
    </row>
    <row r="326" spans="1:9" s="102" customFormat="1" ht="17.25" hidden="1" thickBot="1">
      <c r="A326" s="84" t="s">
        <v>211</v>
      </c>
      <c r="B326" s="76" t="s">
        <v>524</v>
      </c>
      <c r="C326" s="28" t="s">
        <v>29</v>
      </c>
      <c r="D326" s="28" t="s">
        <v>30</v>
      </c>
      <c r="E326" s="29" t="s">
        <v>398</v>
      </c>
      <c r="F326" s="220"/>
      <c r="G326" s="184">
        <f t="shared" si="39"/>
        <v>0</v>
      </c>
      <c r="H326" s="184">
        <f t="shared" si="39"/>
        <v>30000</v>
      </c>
      <c r="I326" s="398" t="e">
        <f t="shared" si="34"/>
        <v>#DIV/0!</v>
      </c>
    </row>
    <row r="327" spans="1:14" s="102" customFormat="1" ht="33.75" hidden="1" thickBot="1">
      <c r="A327" s="262" t="s">
        <v>397</v>
      </c>
      <c r="B327" s="76" t="s">
        <v>524</v>
      </c>
      <c r="C327" s="28" t="s">
        <v>29</v>
      </c>
      <c r="D327" s="28" t="s">
        <v>30</v>
      </c>
      <c r="E327" s="29" t="s">
        <v>399</v>
      </c>
      <c r="F327" s="220"/>
      <c r="G327" s="184">
        <f t="shared" si="39"/>
        <v>0</v>
      </c>
      <c r="H327" s="184">
        <f t="shared" si="39"/>
        <v>30000</v>
      </c>
      <c r="I327" s="398" t="e">
        <f t="shared" si="34"/>
        <v>#DIV/0!</v>
      </c>
      <c r="N327" s="232"/>
    </row>
    <row r="328" spans="1:9" s="102" customFormat="1" ht="67.5" hidden="1" thickBot="1">
      <c r="A328" s="262" t="s">
        <v>315</v>
      </c>
      <c r="B328" s="76" t="s">
        <v>524</v>
      </c>
      <c r="C328" s="28" t="s">
        <v>29</v>
      </c>
      <c r="D328" s="28" t="s">
        <v>30</v>
      </c>
      <c r="E328" s="29" t="s">
        <v>399</v>
      </c>
      <c r="F328" s="220">
        <v>540</v>
      </c>
      <c r="G328" s="184"/>
      <c r="H328" s="184">
        <v>30000</v>
      </c>
      <c r="I328" s="398" t="e">
        <f t="shared" si="34"/>
        <v>#DIV/0!</v>
      </c>
    </row>
    <row r="329" spans="1:14" s="232" customFormat="1" ht="18" hidden="1" thickBot="1">
      <c r="A329" s="65" t="s">
        <v>75</v>
      </c>
      <c r="B329" s="75" t="s">
        <v>524</v>
      </c>
      <c r="C329" s="31" t="s">
        <v>29</v>
      </c>
      <c r="D329" s="31" t="s">
        <v>30</v>
      </c>
      <c r="E329" s="282" t="s">
        <v>377</v>
      </c>
      <c r="F329" s="242"/>
      <c r="G329" s="118">
        <f aca="true" t="shared" si="40" ref="G329:H331">G330</f>
        <v>0</v>
      </c>
      <c r="H329" s="118">
        <f t="shared" si="40"/>
        <v>10000</v>
      </c>
      <c r="I329" s="398" t="e">
        <f t="shared" si="34"/>
        <v>#DIV/0!</v>
      </c>
      <c r="N329" s="102"/>
    </row>
    <row r="330" spans="1:9" s="102" customFormat="1" ht="51" hidden="1" thickBot="1">
      <c r="A330" s="267" t="s">
        <v>370</v>
      </c>
      <c r="B330" s="76" t="s">
        <v>524</v>
      </c>
      <c r="C330" s="28" t="s">
        <v>29</v>
      </c>
      <c r="D330" s="28" t="s">
        <v>30</v>
      </c>
      <c r="E330" s="283" t="s">
        <v>405</v>
      </c>
      <c r="F330" s="220"/>
      <c r="G330" s="184">
        <f t="shared" si="40"/>
        <v>0</v>
      </c>
      <c r="H330" s="184">
        <f t="shared" si="40"/>
        <v>10000</v>
      </c>
      <c r="I330" s="398" t="e">
        <f t="shared" si="34"/>
        <v>#DIV/0!</v>
      </c>
    </row>
    <row r="331" spans="1:14" s="102" customFormat="1" ht="34.5" customHeight="1" hidden="1">
      <c r="A331" s="213" t="s">
        <v>404</v>
      </c>
      <c r="B331" s="76" t="s">
        <v>524</v>
      </c>
      <c r="C331" s="28" t="s">
        <v>29</v>
      </c>
      <c r="D331" s="28" t="s">
        <v>30</v>
      </c>
      <c r="E331" s="283" t="s">
        <v>406</v>
      </c>
      <c r="F331" s="220"/>
      <c r="G331" s="184">
        <f t="shared" si="40"/>
        <v>0</v>
      </c>
      <c r="H331" s="184">
        <f t="shared" si="40"/>
        <v>10000</v>
      </c>
      <c r="I331" s="398" t="e">
        <f t="shared" si="34"/>
        <v>#DIV/0!</v>
      </c>
      <c r="N331" s="232"/>
    </row>
    <row r="332" spans="1:9" s="102" customFormat="1" ht="33.75" hidden="1" thickBot="1">
      <c r="A332" s="213" t="s">
        <v>316</v>
      </c>
      <c r="B332" s="76" t="s">
        <v>524</v>
      </c>
      <c r="C332" s="28" t="s">
        <v>29</v>
      </c>
      <c r="D332" s="28" t="s">
        <v>30</v>
      </c>
      <c r="E332" s="239" t="s">
        <v>406</v>
      </c>
      <c r="F332" s="220">
        <v>540</v>
      </c>
      <c r="G332" s="184"/>
      <c r="H332" s="184">
        <v>10000</v>
      </c>
      <c r="I332" s="398" t="e">
        <f t="shared" si="34"/>
        <v>#DIV/0!</v>
      </c>
    </row>
    <row r="333" spans="1:14" s="1" customFormat="1" ht="17.25" hidden="1" thickBot="1">
      <c r="A333" s="65" t="s">
        <v>75</v>
      </c>
      <c r="B333" s="72" t="s">
        <v>524</v>
      </c>
      <c r="C333" s="32" t="s">
        <v>29</v>
      </c>
      <c r="D333" s="32" t="s">
        <v>34</v>
      </c>
      <c r="E333" s="49"/>
      <c r="F333" s="32"/>
      <c r="G333" s="118">
        <f>G334+G339</f>
        <v>0</v>
      </c>
      <c r="H333" s="118">
        <f>H334+H339</f>
        <v>79500</v>
      </c>
      <c r="I333" s="398" t="e">
        <f t="shared" si="34"/>
        <v>#DIV/0!</v>
      </c>
      <c r="N333" s="102"/>
    </row>
    <row r="334" spans="1:9" s="102" customFormat="1" ht="18" hidden="1" thickBot="1">
      <c r="A334" s="30" t="s">
        <v>54</v>
      </c>
      <c r="B334" s="72" t="s">
        <v>524</v>
      </c>
      <c r="C334" s="32" t="s">
        <v>29</v>
      </c>
      <c r="D334" s="32" t="s">
        <v>34</v>
      </c>
      <c r="E334" s="237" t="s">
        <v>345</v>
      </c>
      <c r="F334" s="220"/>
      <c r="G334" s="118">
        <f aca="true" t="shared" si="41" ref="G334:H337">G335</f>
        <v>0</v>
      </c>
      <c r="H334" s="118">
        <f t="shared" si="41"/>
        <v>60000</v>
      </c>
      <c r="I334" s="398" t="e">
        <f t="shared" si="34"/>
        <v>#DIV/0!</v>
      </c>
    </row>
    <row r="335" spans="1:14" s="232" customFormat="1" ht="67.5" hidden="1" thickBot="1">
      <c r="A335" s="84" t="s">
        <v>264</v>
      </c>
      <c r="B335" s="72" t="s">
        <v>524</v>
      </c>
      <c r="C335" s="32" t="s">
        <v>29</v>
      </c>
      <c r="D335" s="32" t="s">
        <v>34</v>
      </c>
      <c r="E335" s="32" t="s">
        <v>346</v>
      </c>
      <c r="F335" s="242"/>
      <c r="G335" s="118">
        <f t="shared" si="41"/>
        <v>0</v>
      </c>
      <c r="H335" s="118">
        <f t="shared" si="41"/>
        <v>60000</v>
      </c>
      <c r="I335" s="398" t="e">
        <f t="shared" si="34"/>
        <v>#DIV/0!</v>
      </c>
      <c r="N335" s="1"/>
    </row>
    <row r="336" spans="1:9" s="102" customFormat="1" ht="33.75" hidden="1" thickBot="1">
      <c r="A336" s="84" t="s">
        <v>268</v>
      </c>
      <c r="B336" s="73" t="s">
        <v>524</v>
      </c>
      <c r="C336" s="29" t="s">
        <v>29</v>
      </c>
      <c r="D336" s="29" t="s">
        <v>34</v>
      </c>
      <c r="E336" s="29" t="s">
        <v>347</v>
      </c>
      <c r="F336" s="220"/>
      <c r="G336" s="184">
        <f t="shared" si="41"/>
        <v>0</v>
      </c>
      <c r="H336" s="184">
        <f t="shared" si="41"/>
        <v>60000</v>
      </c>
      <c r="I336" s="398" t="e">
        <f t="shared" si="34"/>
        <v>#DIV/0!</v>
      </c>
    </row>
    <row r="337" spans="1:14" s="102" customFormat="1" ht="33.75" hidden="1" thickBot="1">
      <c r="A337" s="81" t="s">
        <v>457</v>
      </c>
      <c r="B337" s="73" t="s">
        <v>524</v>
      </c>
      <c r="C337" s="29" t="s">
        <v>29</v>
      </c>
      <c r="D337" s="29" t="s">
        <v>34</v>
      </c>
      <c r="E337" s="29" t="s">
        <v>458</v>
      </c>
      <c r="F337" s="220"/>
      <c r="G337" s="184">
        <f t="shared" si="41"/>
        <v>0</v>
      </c>
      <c r="H337" s="184">
        <f t="shared" si="41"/>
        <v>60000</v>
      </c>
      <c r="I337" s="398" t="e">
        <f t="shared" si="34"/>
        <v>#DIV/0!</v>
      </c>
      <c r="N337" s="232"/>
    </row>
    <row r="338" spans="1:9" s="102" customFormat="1" ht="51" hidden="1" thickBot="1">
      <c r="A338" s="81" t="s">
        <v>317</v>
      </c>
      <c r="B338" s="73" t="s">
        <v>524</v>
      </c>
      <c r="C338" s="29" t="s">
        <v>29</v>
      </c>
      <c r="D338" s="29" t="s">
        <v>34</v>
      </c>
      <c r="E338" s="29" t="s">
        <v>458</v>
      </c>
      <c r="F338" s="220">
        <v>540</v>
      </c>
      <c r="G338" s="184"/>
      <c r="H338" s="184">
        <v>60000</v>
      </c>
      <c r="I338" s="398" t="e">
        <f t="shared" si="34"/>
        <v>#DIV/0!</v>
      </c>
    </row>
    <row r="339" spans="1:14" s="232" customFormat="1" ht="18" hidden="1" thickBot="1">
      <c r="A339" s="81" t="s">
        <v>75</v>
      </c>
      <c r="B339" s="75" t="s">
        <v>524</v>
      </c>
      <c r="C339" s="31" t="s">
        <v>29</v>
      </c>
      <c r="D339" s="31" t="s">
        <v>34</v>
      </c>
      <c r="E339" s="282" t="s">
        <v>377</v>
      </c>
      <c r="F339" s="242"/>
      <c r="G339" s="118">
        <f aca="true" t="shared" si="42" ref="G339:H341">G340</f>
        <v>0</v>
      </c>
      <c r="H339" s="118">
        <f t="shared" si="42"/>
        <v>19500</v>
      </c>
      <c r="I339" s="398" t="e">
        <f t="shared" si="34"/>
        <v>#DIV/0!</v>
      </c>
      <c r="N339" s="102"/>
    </row>
    <row r="340" spans="1:9" s="102" customFormat="1" ht="51" hidden="1" thickBot="1">
      <c r="A340" s="267" t="s">
        <v>370</v>
      </c>
      <c r="B340" s="76" t="s">
        <v>524</v>
      </c>
      <c r="C340" s="28" t="s">
        <v>29</v>
      </c>
      <c r="D340" s="28" t="s">
        <v>34</v>
      </c>
      <c r="E340" s="283" t="s">
        <v>405</v>
      </c>
      <c r="F340" s="220"/>
      <c r="G340" s="184">
        <f t="shared" si="42"/>
        <v>0</v>
      </c>
      <c r="H340" s="184">
        <f t="shared" si="42"/>
        <v>19500</v>
      </c>
      <c r="I340" s="398" t="e">
        <f t="shared" si="34"/>
        <v>#DIV/0!</v>
      </c>
    </row>
    <row r="341" spans="1:14" s="102" customFormat="1" ht="34.5" customHeight="1" hidden="1">
      <c r="A341" s="213" t="s">
        <v>404</v>
      </c>
      <c r="B341" s="76" t="s">
        <v>524</v>
      </c>
      <c r="C341" s="28" t="s">
        <v>29</v>
      </c>
      <c r="D341" s="28" t="s">
        <v>34</v>
      </c>
      <c r="E341" s="283" t="s">
        <v>406</v>
      </c>
      <c r="F341" s="220"/>
      <c r="G341" s="184">
        <f t="shared" si="42"/>
        <v>0</v>
      </c>
      <c r="H341" s="184">
        <f t="shared" si="42"/>
        <v>19500</v>
      </c>
      <c r="I341" s="398" t="e">
        <f t="shared" si="34"/>
        <v>#DIV/0!</v>
      </c>
      <c r="N341" s="232"/>
    </row>
    <row r="342" spans="1:9" s="102" customFormat="1" ht="33.75" hidden="1" thickBot="1">
      <c r="A342" s="213" t="s">
        <v>316</v>
      </c>
      <c r="B342" s="76" t="s">
        <v>524</v>
      </c>
      <c r="C342" s="28" t="s">
        <v>29</v>
      </c>
      <c r="D342" s="28" t="s">
        <v>34</v>
      </c>
      <c r="E342" s="239" t="s">
        <v>406</v>
      </c>
      <c r="F342" s="220">
        <v>540</v>
      </c>
      <c r="G342" s="184"/>
      <c r="H342" s="184">
        <v>19500</v>
      </c>
      <c r="I342" s="398" t="e">
        <f t="shared" si="34"/>
        <v>#DIV/0!</v>
      </c>
    </row>
    <row r="343" spans="1:14" s="1" customFormat="1" ht="17.25" hidden="1" thickBot="1">
      <c r="A343" s="65" t="s">
        <v>75</v>
      </c>
      <c r="B343" s="75" t="s">
        <v>524</v>
      </c>
      <c r="C343" s="49" t="s">
        <v>24</v>
      </c>
      <c r="D343" s="49"/>
      <c r="E343" s="123"/>
      <c r="F343" s="123"/>
      <c r="G343" s="118">
        <f aca="true" t="shared" si="43" ref="G343:H345">G344</f>
        <v>0</v>
      </c>
      <c r="H343" s="118">
        <f t="shared" si="43"/>
        <v>6800</v>
      </c>
      <c r="I343" s="398" t="e">
        <f t="shared" si="34"/>
        <v>#DIV/0!</v>
      </c>
      <c r="N343" s="102"/>
    </row>
    <row r="344" spans="1:14" ht="17.25" hidden="1" thickBot="1">
      <c r="A344" s="30" t="s">
        <v>53</v>
      </c>
      <c r="B344" s="75" t="s">
        <v>524</v>
      </c>
      <c r="C344" s="32" t="s">
        <v>24</v>
      </c>
      <c r="D344" s="32" t="s">
        <v>29</v>
      </c>
      <c r="E344" s="56"/>
      <c r="F344" s="56"/>
      <c r="G344" s="118">
        <f t="shared" si="43"/>
        <v>0</v>
      </c>
      <c r="H344" s="118">
        <f t="shared" si="43"/>
        <v>6800</v>
      </c>
      <c r="I344" s="398" t="e">
        <f t="shared" si="34"/>
        <v>#DIV/0!</v>
      </c>
      <c r="N344" s="102"/>
    </row>
    <row r="345" spans="1:14" s="102" customFormat="1" ht="33.75" hidden="1" thickBot="1">
      <c r="A345" s="172" t="s">
        <v>225</v>
      </c>
      <c r="B345" s="75" t="s">
        <v>524</v>
      </c>
      <c r="C345" s="32" t="s">
        <v>24</v>
      </c>
      <c r="D345" s="32" t="s">
        <v>29</v>
      </c>
      <c r="E345" s="282" t="s">
        <v>357</v>
      </c>
      <c r="F345" s="223"/>
      <c r="G345" s="118">
        <f t="shared" si="43"/>
        <v>0</v>
      </c>
      <c r="H345" s="118">
        <f t="shared" si="43"/>
        <v>6800</v>
      </c>
      <c r="I345" s="398" t="e">
        <f t="shared" si="34"/>
        <v>#DIV/0!</v>
      </c>
      <c r="N345" s="1"/>
    </row>
    <row r="346" spans="1:14" s="102" customFormat="1" ht="18.75" customHeight="1" hidden="1">
      <c r="A346" s="268" t="s">
        <v>371</v>
      </c>
      <c r="B346" s="76" t="s">
        <v>524</v>
      </c>
      <c r="C346" s="29" t="s">
        <v>24</v>
      </c>
      <c r="D346" s="29" t="s">
        <v>29</v>
      </c>
      <c r="E346" s="274" t="s">
        <v>470</v>
      </c>
      <c r="F346" s="238"/>
      <c r="G346" s="184">
        <f>G347+G349</f>
        <v>0</v>
      </c>
      <c r="H346" s="184">
        <f>H347+H349</f>
        <v>6800</v>
      </c>
      <c r="I346" s="398" t="e">
        <f t="shared" si="34"/>
        <v>#DIV/0!</v>
      </c>
      <c r="N346"/>
    </row>
    <row r="347" spans="1:9" s="102" customFormat="1" ht="33.75" hidden="1" thickBot="1">
      <c r="A347" s="214" t="s">
        <v>469</v>
      </c>
      <c r="B347" s="76" t="s">
        <v>524</v>
      </c>
      <c r="C347" s="29" t="s">
        <v>24</v>
      </c>
      <c r="D347" s="29" t="s">
        <v>29</v>
      </c>
      <c r="E347" s="274" t="s">
        <v>471</v>
      </c>
      <c r="F347" s="238"/>
      <c r="G347" s="184">
        <f>G348</f>
        <v>0</v>
      </c>
      <c r="H347" s="184">
        <f>H348</f>
        <v>800</v>
      </c>
      <c r="I347" s="398" t="e">
        <f t="shared" si="34"/>
        <v>#DIV/0!</v>
      </c>
    </row>
    <row r="348" spans="1:9" s="102" customFormat="1" ht="33.75" hidden="1" thickBot="1">
      <c r="A348" s="214" t="s">
        <v>487</v>
      </c>
      <c r="B348" s="76" t="s">
        <v>524</v>
      </c>
      <c r="C348" s="29" t="s">
        <v>24</v>
      </c>
      <c r="D348" s="29" t="s">
        <v>29</v>
      </c>
      <c r="E348" s="274" t="s">
        <v>471</v>
      </c>
      <c r="F348" s="238">
        <v>240</v>
      </c>
      <c r="G348" s="184"/>
      <c r="H348" s="184">
        <v>800</v>
      </c>
      <c r="I348" s="398" t="e">
        <f t="shared" si="34"/>
        <v>#DIV/0!</v>
      </c>
    </row>
    <row r="349" spans="1:9" s="102" customFormat="1" ht="51" hidden="1" thickBot="1">
      <c r="A349" s="260" t="s">
        <v>256</v>
      </c>
      <c r="B349" s="76" t="s">
        <v>524</v>
      </c>
      <c r="C349" s="29" t="s">
        <v>24</v>
      </c>
      <c r="D349" s="29" t="s">
        <v>29</v>
      </c>
      <c r="E349" s="274" t="s">
        <v>473</v>
      </c>
      <c r="F349" s="238"/>
      <c r="G349" s="184">
        <f>G350</f>
        <v>0</v>
      </c>
      <c r="H349" s="184">
        <f>H350</f>
        <v>6000</v>
      </c>
      <c r="I349" s="398" t="e">
        <f t="shared" si="34"/>
        <v>#DIV/0!</v>
      </c>
    </row>
    <row r="350" spans="1:9" s="102" customFormat="1" ht="51" hidden="1" thickBot="1">
      <c r="A350" s="214" t="s">
        <v>472</v>
      </c>
      <c r="B350" s="76" t="s">
        <v>524</v>
      </c>
      <c r="C350" s="29" t="s">
        <v>24</v>
      </c>
      <c r="D350" s="29" t="s">
        <v>29</v>
      </c>
      <c r="E350" s="274" t="s">
        <v>473</v>
      </c>
      <c r="F350" s="238">
        <v>540</v>
      </c>
      <c r="G350" s="184"/>
      <c r="H350" s="184">
        <v>6000</v>
      </c>
      <c r="I350" s="398" t="e">
        <f t="shared" si="34"/>
        <v>#DIV/0!</v>
      </c>
    </row>
    <row r="351" spans="1:14" s="1" customFormat="1" ht="17.25" hidden="1" thickBot="1">
      <c r="A351" s="214" t="s">
        <v>75</v>
      </c>
      <c r="B351" s="72" t="s">
        <v>524</v>
      </c>
      <c r="C351" s="32" t="s">
        <v>27</v>
      </c>
      <c r="D351" s="32"/>
      <c r="E351" s="32"/>
      <c r="F351" s="32"/>
      <c r="G351" s="118">
        <f aca="true" t="shared" si="44" ref="G351:H356">G352</f>
        <v>0</v>
      </c>
      <c r="H351" s="118">
        <f t="shared" si="44"/>
        <v>12000</v>
      </c>
      <c r="I351" s="398" t="e">
        <f t="shared" si="34"/>
        <v>#DIV/0!</v>
      </c>
      <c r="N351" s="102"/>
    </row>
    <row r="352" spans="1:14" s="1" customFormat="1" ht="17.25" hidden="1" thickBot="1">
      <c r="A352" s="30" t="s">
        <v>222</v>
      </c>
      <c r="B352" s="72" t="s">
        <v>524</v>
      </c>
      <c r="C352" s="45" t="s">
        <v>27</v>
      </c>
      <c r="D352" s="45" t="s">
        <v>25</v>
      </c>
      <c r="E352" s="32"/>
      <c r="F352" s="32"/>
      <c r="G352" s="118">
        <f t="shared" si="44"/>
        <v>0</v>
      </c>
      <c r="H352" s="118">
        <f t="shared" si="44"/>
        <v>12000</v>
      </c>
      <c r="I352" s="398" t="e">
        <f t="shared" si="34"/>
        <v>#DIV/0!</v>
      </c>
      <c r="N352" s="102"/>
    </row>
    <row r="353" spans="1:14" s="102" customFormat="1" ht="18" hidden="1" thickBot="1">
      <c r="A353" s="44" t="s">
        <v>3</v>
      </c>
      <c r="B353" s="72" t="s">
        <v>524</v>
      </c>
      <c r="C353" s="45" t="s">
        <v>27</v>
      </c>
      <c r="D353" s="45" t="s">
        <v>25</v>
      </c>
      <c r="E353" s="280" t="s">
        <v>344</v>
      </c>
      <c r="F353" s="220"/>
      <c r="G353" s="118">
        <f t="shared" si="44"/>
        <v>0</v>
      </c>
      <c r="H353" s="118">
        <f t="shared" si="44"/>
        <v>12000</v>
      </c>
      <c r="I353" s="398" t="e">
        <f t="shared" si="34"/>
        <v>#DIV/0!</v>
      </c>
      <c r="N353" s="1"/>
    </row>
    <row r="354" spans="1:14" s="232" customFormat="1" ht="33.75" hidden="1" thickBot="1">
      <c r="A354" s="84" t="s">
        <v>263</v>
      </c>
      <c r="B354" s="72" t="s">
        <v>524</v>
      </c>
      <c r="C354" s="45" t="s">
        <v>27</v>
      </c>
      <c r="D354" s="45" t="s">
        <v>25</v>
      </c>
      <c r="E354" s="32" t="s">
        <v>380</v>
      </c>
      <c r="F354" s="242"/>
      <c r="G354" s="118">
        <f t="shared" si="44"/>
        <v>0</v>
      </c>
      <c r="H354" s="118">
        <f t="shared" si="44"/>
        <v>12000</v>
      </c>
      <c r="I354" s="398" t="e">
        <f t="shared" si="34"/>
        <v>#DIV/0!</v>
      </c>
      <c r="N354" s="1"/>
    </row>
    <row r="355" spans="1:9" s="102" customFormat="1" ht="33.75" hidden="1" thickBot="1">
      <c r="A355" s="258" t="s">
        <v>368</v>
      </c>
      <c r="B355" s="73" t="s">
        <v>524</v>
      </c>
      <c r="C355" s="87" t="s">
        <v>27</v>
      </c>
      <c r="D355" s="87" t="s">
        <v>25</v>
      </c>
      <c r="E355" s="29" t="s">
        <v>446</v>
      </c>
      <c r="F355" s="220"/>
      <c r="G355" s="184">
        <f t="shared" si="44"/>
        <v>0</v>
      </c>
      <c r="H355" s="184">
        <f t="shared" si="44"/>
        <v>12000</v>
      </c>
      <c r="I355" s="398" t="e">
        <f t="shared" si="34"/>
        <v>#DIV/0!</v>
      </c>
    </row>
    <row r="356" spans="1:14" s="102" customFormat="1" ht="51" hidden="1" thickBot="1">
      <c r="A356" s="244" t="s">
        <v>483</v>
      </c>
      <c r="B356" s="73" t="s">
        <v>524</v>
      </c>
      <c r="C356" s="87" t="s">
        <v>27</v>
      </c>
      <c r="D356" s="87" t="s">
        <v>25</v>
      </c>
      <c r="E356" s="29" t="s">
        <v>447</v>
      </c>
      <c r="F356" s="220"/>
      <c r="G356" s="184">
        <f t="shared" si="44"/>
        <v>0</v>
      </c>
      <c r="H356" s="184">
        <f t="shared" si="44"/>
        <v>12000</v>
      </c>
      <c r="I356" s="398" t="e">
        <f t="shared" si="34"/>
        <v>#DIV/0!</v>
      </c>
      <c r="N356" s="232"/>
    </row>
    <row r="357" spans="1:9" s="102" customFormat="1" ht="19.5" customHeight="1" hidden="1">
      <c r="A357" s="259" t="s">
        <v>326</v>
      </c>
      <c r="B357" s="73" t="s">
        <v>524</v>
      </c>
      <c r="C357" s="87" t="s">
        <v>27</v>
      </c>
      <c r="D357" s="87" t="s">
        <v>25</v>
      </c>
      <c r="E357" s="29" t="s">
        <v>447</v>
      </c>
      <c r="F357" s="220">
        <v>540</v>
      </c>
      <c r="G357" s="184"/>
      <c r="H357" s="184">
        <v>12000</v>
      </c>
      <c r="I357" s="398" t="e">
        <f t="shared" si="34"/>
        <v>#DIV/0!</v>
      </c>
    </row>
    <row r="358" spans="1:14" ht="17.25" hidden="1" thickBot="1">
      <c r="A358" s="81" t="s">
        <v>75</v>
      </c>
      <c r="B358" s="75" t="s">
        <v>524</v>
      </c>
      <c r="C358" s="56" t="s">
        <v>35</v>
      </c>
      <c r="D358" s="56"/>
      <c r="E358" s="56"/>
      <c r="F358" s="56"/>
      <c r="G358" s="118">
        <f aca="true" t="shared" si="45" ref="G358:H362">G359</f>
        <v>0</v>
      </c>
      <c r="H358" s="118">
        <f t="shared" si="45"/>
        <v>1400000</v>
      </c>
      <c r="I358" s="398" t="e">
        <f t="shared" si="34"/>
        <v>#DIV/0!</v>
      </c>
      <c r="N358" s="102"/>
    </row>
    <row r="359" spans="1:14" ht="33.75" hidden="1" thickBot="1">
      <c r="A359" s="119" t="s">
        <v>186</v>
      </c>
      <c r="B359" s="75" t="s">
        <v>524</v>
      </c>
      <c r="C359" s="32" t="s">
        <v>35</v>
      </c>
      <c r="D359" s="32" t="s">
        <v>25</v>
      </c>
      <c r="E359" s="54"/>
      <c r="F359" s="54"/>
      <c r="G359" s="57">
        <f t="shared" si="45"/>
        <v>0</v>
      </c>
      <c r="H359" s="57">
        <f t="shared" si="45"/>
        <v>1400000</v>
      </c>
      <c r="I359" s="398" t="e">
        <f t="shared" si="34"/>
        <v>#DIV/0!</v>
      </c>
      <c r="N359" s="102"/>
    </row>
    <row r="360" spans="1:14" s="102" customFormat="1" ht="33.75" hidden="1" thickBot="1">
      <c r="A360" s="200" t="s">
        <v>187</v>
      </c>
      <c r="B360" s="75" t="s">
        <v>524</v>
      </c>
      <c r="C360" s="32" t="s">
        <v>35</v>
      </c>
      <c r="D360" s="32" t="s">
        <v>25</v>
      </c>
      <c r="E360" s="237" t="s">
        <v>357</v>
      </c>
      <c r="F360" s="223"/>
      <c r="G360" s="185">
        <f t="shared" si="45"/>
        <v>0</v>
      </c>
      <c r="H360" s="185">
        <f t="shared" si="45"/>
        <v>1400000</v>
      </c>
      <c r="I360" s="398" t="e">
        <f aca="true" t="shared" si="46" ref="I360:I412">H360*100/G360</f>
        <v>#DIV/0!</v>
      </c>
      <c r="N360"/>
    </row>
    <row r="361" spans="1:14" s="102" customFormat="1" ht="67.5" hidden="1" thickBot="1">
      <c r="A361" s="268" t="s">
        <v>371</v>
      </c>
      <c r="B361" s="76" t="s">
        <v>524</v>
      </c>
      <c r="C361" s="29" t="s">
        <v>35</v>
      </c>
      <c r="D361" s="29" t="s">
        <v>25</v>
      </c>
      <c r="E361" s="274" t="s">
        <v>414</v>
      </c>
      <c r="F361" s="238"/>
      <c r="G361" s="52">
        <f t="shared" si="45"/>
        <v>0</v>
      </c>
      <c r="H361" s="52">
        <f t="shared" si="45"/>
        <v>1400000</v>
      </c>
      <c r="I361" s="398" t="e">
        <f t="shared" si="46"/>
        <v>#DIV/0!</v>
      </c>
      <c r="N361"/>
    </row>
    <row r="362" spans="1:9" s="102" customFormat="1" ht="17.25" hidden="1" thickBot="1">
      <c r="A362" s="213" t="s">
        <v>413</v>
      </c>
      <c r="B362" s="76" t="s">
        <v>524</v>
      </c>
      <c r="C362" s="29" t="s">
        <v>35</v>
      </c>
      <c r="D362" s="29" t="s">
        <v>25</v>
      </c>
      <c r="E362" s="274" t="s">
        <v>415</v>
      </c>
      <c r="F362" s="238"/>
      <c r="G362" s="52">
        <f t="shared" si="45"/>
        <v>0</v>
      </c>
      <c r="H362" s="52">
        <f t="shared" si="45"/>
        <v>1400000</v>
      </c>
      <c r="I362" s="398" t="e">
        <f t="shared" si="46"/>
        <v>#DIV/0!</v>
      </c>
    </row>
    <row r="363" spans="1:9" s="102" customFormat="1" ht="33.75" hidden="1" thickBot="1">
      <c r="A363" s="213" t="s">
        <v>289</v>
      </c>
      <c r="B363" s="76" t="s">
        <v>524</v>
      </c>
      <c r="C363" s="29" t="s">
        <v>35</v>
      </c>
      <c r="D363" s="29" t="s">
        <v>25</v>
      </c>
      <c r="E363" s="236" t="s">
        <v>415</v>
      </c>
      <c r="F363" s="238">
        <v>730</v>
      </c>
      <c r="G363" s="52"/>
      <c r="H363" s="52">
        <v>1400000</v>
      </c>
      <c r="I363" s="398" t="e">
        <f t="shared" si="46"/>
        <v>#DIV/0!</v>
      </c>
    </row>
    <row r="364" spans="1:14" ht="37.5" customHeight="1" hidden="1">
      <c r="A364" s="177" t="s">
        <v>290</v>
      </c>
      <c r="B364" s="72" t="s">
        <v>524</v>
      </c>
      <c r="C364" s="32" t="s">
        <v>128</v>
      </c>
      <c r="D364" s="32"/>
      <c r="E364" s="32"/>
      <c r="F364" s="32"/>
      <c r="G364" s="118">
        <f>G365+G370</f>
        <v>0</v>
      </c>
      <c r="H364" s="118">
        <f>H365+H370</f>
        <v>52800300</v>
      </c>
      <c r="I364" s="398" t="e">
        <f t="shared" si="46"/>
        <v>#DIV/0!</v>
      </c>
      <c r="N364" s="102"/>
    </row>
    <row r="365" spans="1:14" ht="51" hidden="1" thickBot="1">
      <c r="A365" s="30" t="s">
        <v>217</v>
      </c>
      <c r="B365" s="70" t="s">
        <v>524</v>
      </c>
      <c r="C365" s="46" t="s">
        <v>128</v>
      </c>
      <c r="D365" s="46" t="s">
        <v>25</v>
      </c>
      <c r="E365" s="46"/>
      <c r="F365" s="46"/>
      <c r="G365" s="60">
        <f aca="true" t="shared" si="47" ref="G365:H368">G366</f>
        <v>0</v>
      </c>
      <c r="H365" s="60">
        <f t="shared" si="47"/>
        <v>36750000</v>
      </c>
      <c r="I365" s="398" t="e">
        <f t="shared" si="46"/>
        <v>#DIV/0!</v>
      </c>
      <c r="N365" s="102"/>
    </row>
    <row r="366" spans="1:14" s="102" customFormat="1" ht="51" hidden="1" thickBot="1">
      <c r="A366" s="44" t="s">
        <v>215</v>
      </c>
      <c r="B366" s="70" t="s">
        <v>524</v>
      </c>
      <c r="C366" s="46" t="s">
        <v>128</v>
      </c>
      <c r="D366" s="46" t="s">
        <v>25</v>
      </c>
      <c r="E366" s="237" t="s">
        <v>357</v>
      </c>
      <c r="F366" s="223"/>
      <c r="G366" s="185">
        <f t="shared" si="47"/>
        <v>0</v>
      </c>
      <c r="H366" s="185">
        <f t="shared" si="47"/>
        <v>36750000</v>
      </c>
      <c r="I366" s="398" t="e">
        <f t="shared" si="46"/>
        <v>#DIV/0!</v>
      </c>
      <c r="N366"/>
    </row>
    <row r="367" spans="1:14" s="102" customFormat="1" ht="67.5" hidden="1" thickBot="1">
      <c r="A367" s="268" t="s">
        <v>371</v>
      </c>
      <c r="B367" s="86" t="s">
        <v>524</v>
      </c>
      <c r="C367" s="40" t="s">
        <v>128</v>
      </c>
      <c r="D367" s="40" t="s">
        <v>25</v>
      </c>
      <c r="E367" s="275" t="s">
        <v>410</v>
      </c>
      <c r="F367" s="238"/>
      <c r="G367" s="52">
        <f t="shared" si="47"/>
        <v>0</v>
      </c>
      <c r="H367" s="52">
        <f t="shared" si="47"/>
        <v>36750000</v>
      </c>
      <c r="I367" s="398" t="e">
        <f t="shared" si="46"/>
        <v>#DIV/0!</v>
      </c>
      <c r="N367"/>
    </row>
    <row r="368" spans="1:9" s="102" customFormat="1" ht="67.5" hidden="1" thickBot="1">
      <c r="A368" s="213" t="s">
        <v>409</v>
      </c>
      <c r="B368" s="86" t="s">
        <v>524</v>
      </c>
      <c r="C368" s="40" t="s">
        <v>128</v>
      </c>
      <c r="D368" s="40" t="s">
        <v>25</v>
      </c>
      <c r="E368" s="275" t="s">
        <v>486</v>
      </c>
      <c r="F368" s="238"/>
      <c r="G368" s="52">
        <f t="shared" si="47"/>
        <v>0</v>
      </c>
      <c r="H368" s="52">
        <f t="shared" si="47"/>
        <v>36750000</v>
      </c>
      <c r="I368" s="398" t="e">
        <f t="shared" si="46"/>
        <v>#DIV/0!</v>
      </c>
    </row>
    <row r="369" spans="1:9" s="102" customFormat="1" ht="33.75" hidden="1" thickBot="1">
      <c r="A369" s="213" t="s">
        <v>291</v>
      </c>
      <c r="B369" s="86" t="s">
        <v>524</v>
      </c>
      <c r="C369" s="40" t="s">
        <v>128</v>
      </c>
      <c r="D369" s="40" t="s">
        <v>25</v>
      </c>
      <c r="E369" s="275" t="s">
        <v>486</v>
      </c>
      <c r="F369" s="238">
        <v>510</v>
      </c>
      <c r="G369" s="52"/>
      <c r="H369" s="52">
        <v>36750000</v>
      </c>
      <c r="I369" s="398" t="e">
        <f t="shared" si="46"/>
        <v>#DIV/0!</v>
      </c>
    </row>
    <row r="370" spans="1:14" ht="17.25" hidden="1" thickBot="1">
      <c r="A370" s="65" t="s">
        <v>411</v>
      </c>
      <c r="B370" s="75" t="s">
        <v>524</v>
      </c>
      <c r="C370" s="32" t="s">
        <v>128</v>
      </c>
      <c r="D370" s="32" t="s">
        <v>34</v>
      </c>
      <c r="E370" s="32"/>
      <c r="F370" s="32"/>
      <c r="G370" s="57">
        <f>G371</f>
        <v>0</v>
      </c>
      <c r="H370" s="57">
        <f>H371</f>
        <v>16050300</v>
      </c>
      <c r="I370" s="398" t="e">
        <f t="shared" si="46"/>
        <v>#DIV/0!</v>
      </c>
      <c r="J370" s="17"/>
      <c r="N370" s="102"/>
    </row>
    <row r="371" spans="1:9" s="102" customFormat="1" ht="33.75" hidden="1" thickBot="1">
      <c r="A371" s="64" t="s">
        <v>216</v>
      </c>
      <c r="B371" s="70" t="s">
        <v>524</v>
      </c>
      <c r="C371" s="32" t="s">
        <v>128</v>
      </c>
      <c r="D371" s="32" t="s">
        <v>34</v>
      </c>
      <c r="E371" s="237" t="s">
        <v>357</v>
      </c>
      <c r="F371" s="223"/>
      <c r="G371" s="185">
        <f>G372+G375</f>
        <v>0</v>
      </c>
      <c r="H371" s="185">
        <f>H372+H375</f>
        <v>16050300</v>
      </c>
      <c r="I371" s="398" t="e">
        <f t="shared" si="46"/>
        <v>#DIV/0!</v>
      </c>
    </row>
    <row r="372" spans="1:14" s="102" customFormat="1" ht="67.5" hidden="1" thickBot="1">
      <c r="A372" s="268" t="s">
        <v>371</v>
      </c>
      <c r="B372" s="86" t="s">
        <v>524</v>
      </c>
      <c r="C372" s="40" t="s">
        <v>128</v>
      </c>
      <c r="D372" s="40" t="s">
        <v>34</v>
      </c>
      <c r="E372" s="275" t="s">
        <v>410</v>
      </c>
      <c r="F372" s="238"/>
      <c r="G372" s="52">
        <f>G373</f>
        <v>0</v>
      </c>
      <c r="H372" s="52">
        <f>H373</f>
        <v>15850300</v>
      </c>
      <c r="I372" s="398" t="e">
        <f t="shared" si="46"/>
        <v>#DIV/0!</v>
      </c>
      <c r="N372"/>
    </row>
    <row r="373" spans="1:9" s="102" customFormat="1" ht="67.5" hidden="1" thickBot="1">
      <c r="A373" s="213" t="s">
        <v>409</v>
      </c>
      <c r="B373" s="86" t="s">
        <v>524</v>
      </c>
      <c r="C373" s="40" t="s">
        <v>128</v>
      </c>
      <c r="D373" s="40" t="s">
        <v>34</v>
      </c>
      <c r="E373" s="275" t="s">
        <v>485</v>
      </c>
      <c r="F373" s="220"/>
      <c r="G373" s="52">
        <f>G374</f>
        <v>0</v>
      </c>
      <c r="H373" s="52">
        <f>H374</f>
        <v>15850300</v>
      </c>
      <c r="I373" s="398" t="e">
        <f t="shared" si="46"/>
        <v>#DIV/0!</v>
      </c>
    </row>
    <row r="374" spans="1:9" s="102" customFormat="1" ht="51" hidden="1" thickBot="1">
      <c r="A374" s="213" t="s">
        <v>292</v>
      </c>
      <c r="B374" s="86" t="s">
        <v>524</v>
      </c>
      <c r="C374" s="40" t="s">
        <v>128</v>
      </c>
      <c r="D374" s="40" t="s">
        <v>34</v>
      </c>
      <c r="E374" s="275" t="s">
        <v>485</v>
      </c>
      <c r="F374" s="238">
        <v>540</v>
      </c>
      <c r="G374" s="52"/>
      <c r="H374" s="52">
        <f>10000000+5850300</f>
        <v>15850300</v>
      </c>
      <c r="I374" s="398" t="e">
        <f t="shared" si="46"/>
        <v>#DIV/0!</v>
      </c>
    </row>
    <row r="375" spans="1:9" s="102" customFormat="1" ht="17.25" hidden="1" thickBot="1">
      <c r="A375" s="214" t="s">
        <v>75</v>
      </c>
      <c r="B375" s="86" t="s">
        <v>524</v>
      </c>
      <c r="C375" s="40" t="s">
        <v>128</v>
      </c>
      <c r="D375" s="40" t="s">
        <v>34</v>
      </c>
      <c r="E375" s="274" t="s">
        <v>416</v>
      </c>
      <c r="F375" s="238"/>
      <c r="G375" s="52">
        <f>G376</f>
        <v>0</v>
      </c>
      <c r="H375" s="52">
        <f>H376</f>
        <v>200000</v>
      </c>
      <c r="I375" s="398" t="e">
        <f t="shared" si="46"/>
        <v>#DIV/0!</v>
      </c>
    </row>
    <row r="376" spans="1:9" s="102" customFormat="1" ht="72" customHeight="1" hidden="1">
      <c r="A376" s="213" t="s">
        <v>417</v>
      </c>
      <c r="B376" s="86" t="s">
        <v>524</v>
      </c>
      <c r="C376" s="40" t="s">
        <v>128</v>
      </c>
      <c r="D376" s="40" t="s">
        <v>34</v>
      </c>
      <c r="E376" s="274" t="s">
        <v>418</v>
      </c>
      <c r="F376" s="238"/>
      <c r="G376" s="52">
        <f>G377</f>
        <v>0</v>
      </c>
      <c r="H376" s="52">
        <f>H377</f>
        <v>200000</v>
      </c>
      <c r="I376" s="398" t="e">
        <f t="shared" si="46"/>
        <v>#DIV/0!</v>
      </c>
    </row>
    <row r="377" spans="1:9" s="102" customFormat="1" ht="117.75" hidden="1" thickBot="1">
      <c r="A377" s="213" t="s">
        <v>138</v>
      </c>
      <c r="B377" s="86" t="s">
        <v>524</v>
      </c>
      <c r="C377" s="40" t="s">
        <v>128</v>
      </c>
      <c r="D377" s="40" t="s">
        <v>34</v>
      </c>
      <c r="E377" s="274" t="s">
        <v>418</v>
      </c>
      <c r="F377" s="238">
        <v>540</v>
      </c>
      <c r="G377" s="52"/>
      <c r="H377" s="52">
        <v>200000</v>
      </c>
      <c r="I377" s="398" t="e">
        <f t="shared" si="46"/>
        <v>#DIV/0!</v>
      </c>
    </row>
    <row r="378" spans="1:14" ht="17.25" hidden="1" thickBot="1">
      <c r="A378" s="214" t="s">
        <v>75</v>
      </c>
      <c r="B378" s="67" t="s">
        <v>524</v>
      </c>
      <c r="C378" s="68"/>
      <c r="D378" s="68"/>
      <c r="E378" s="68"/>
      <c r="F378" s="68"/>
      <c r="G378" s="69" t="e">
        <f>G379+G393+G405+G411</f>
        <v>#REF!</v>
      </c>
      <c r="H378" s="69" t="e">
        <f>H379+H393+H405+H411</f>
        <v>#REF!</v>
      </c>
      <c r="I378" s="398" t="e">
        <f t="shared" si="46"/>
        <v>#REF!</v>
      </c>
      <c r="N378" s="102"/>
    </row>
    <row r="379" spans="1:14" ht="51" hidden="1" thickBot="1">
      <c r="A379" s="66" t="s">
        <v>206</v>
      </c>
      <c r="B379" s="70" t="s">
        <v>524</v>
      </c>
      <c r="C379" s="46" t="s">
        <v>25</v>
      </c>
      <c r="D379" s="46"/>
      <c r="E379" s="46"/>
      <c r="F379" s="46"/>
      <c r="G379" s="94">
        <f>G380</f>
        <v>0</v>
      </c>
      <c r="H379" s="94">
        <f>H380</f>
        <v>5128100</v>
      </c>
      <c r="I379" s="398" t="e">
        <f t="shared" si="46"/>
        <v>#DIV/0!</v>
      </c>
      <c r="N379" s="102"/>
    </row>
    <row r="380" spans="1:9" ht="21" customHeight="1" hidden="1">
      <c r="A380" s="44" t="s">
        <v>99</v>
      </c>
      <c r="B380" s="70" t="s">
        <v>524</v>
      </c>
      <c r="C380" s="31" t="s">
        <v>25</v>
      </c>
      <c r="D380" s="31" t="s">
        <v>35</v>
      </c>
      <c r="E380" s="32"/>
      <c r="F380" s="32"/>
      <c r="G380" s="57">
        <f>G381+G390</f>
        <v>0</v>
      </c>
      <c r="H380" s="57">
        <f>H381+H390</f>
        <v>5128100</v>
      </c>
      <c r="I380" s="398" t="e">
        <f t="shared" si="46"/>
        <v>#DIV/0!</v>
      </c>
    </row>
    <row r="381" spans="1:14" s="102" customFormat="1" ht="18" hidden="1" thickBot="1">
      <c r="A381" s="30" t="s">
        <v>100</v>
      </c>
      <c r="B381" s="72" t="s">
        <v>524</v>
      </c>
      <c r="C381" s="31" t="s">
        <v>25</v>
      </c>
      <c r="D381" s="31" t="s">
        <v>35</v>
      </c>
      <c r="E381" s="282" t="s">
        <v>376</v>
      </c>
      <c r="F381" s="223"/>
      <c r="G381" s="185">
        <f>G382+G387</f>
        <v>0</v>
      </c>
      <c r="H381" s="185">
        <f>H382+H387</f>
        <v>5128100</v>
      </c>
      <c r="I381" s="398" t="e">
        <f t="shared" si="46"/>
        <v>#DIV/0!</v>
      </c>
      <c r="N381"/>
    </row>
    <row r="382" spans="1:14" s="102" customFormat="1" ht="51" hidden="1" thickBot="1">
      <c r="A382" s="266" t="s">
        <v>369</v>
      </c>
      <c r="B382" s="76" t="s">
        <v>524</v>
      </c>
      <c r="C382" s="28" t="s">
        <v>25</v>
      </c>
      <c r="D382" s="28" t="s">
        <v>35</v>
      </c>
      <c r="E382" s="293" t="s">
        <v>474</v>
      </c>
      <c r="F382" s="223"/>
      <c r="G382" s="310">
        <f>G383</f>
        <v>0</v>
      </c>
      <c r="H382" s="310">
        <f>H383</f>
        <v>4778100</v>
      </c>
      <c r="I382" s="398" t="e">
        <f t="shared" si="46"/>
        <v>#DIV/0!</v>
      </c>
      <c r="N382"/>
    </row>
    <row r="383" spans="1:9" s="102" customFormat="1" ht="18" hidden="1" thickBot="1">
      <c r="A383" s="279" t="s">
        <v>476</v>
      </c>
      <c r="B383" s="73" t="s">
        <v>524</v>
      </c>
      <c r="C383" s="28" t="s">
        <v>25</v>
      </c>
      <c r="D383" s="28" t="s">
        <v>35</v>
      </c>
      <c r="E383" s="293" t="s">
        <v>477</v>
      </c>
      <c r="F383" s="238"/>
      <c r="G383" s="52">
        <f>G384+G385+G386</f>
        <v>0</v>
      </c>
      <c r="H383" s="52">
        <f>H384+H385+H386</f>
        <v>4778100</v>
      </c>
      <c r="I383" s="398" t="e">
        <f t="shared" si="46"/>
        <v>#DIV/0!</v>
      </c>
    </row>
    <row r="384" spans="1:9" s="102" customFormat="1" ht="18" hidden="1" thickBot="1">
      <c r="A384" s="213" t="s">
        <v>255</v>
      </c>
      <c r="B384" s="73" t="s">
        <v>524</v>
      </c>
      <c r="C384" s="28" t="s">
        <v>25</v>
      </c>
      <c r="D384" s="28" t="s">
        <v>35</v>
      </c>
      <c r="E384" s="293" t="s">
        <v>477</v>
      </c>
      <c r="F384" s="220">
        <v>120</v>
      </c>
      <c r="G384" s="52"/>
      <c r="H384" s="52">
        <f>2927400+10000+884000+262100</f>
        <v>4083500</v>
      </c>
      <c r="I384" s="398" t="e">
        <f t="shared" si="46"/>
        <v>#DIV/0!</v>
      </c>
    </row>
    <row r="385" spans="1:9" s="102" customFormat="1" ht="33.75" hidden="1" thickBot="1">
      <c r="A385" s="81" t="s">
        <v>253</v>
      </c>
      <c r="B385" s="73" t="s">
        <v>524</v>
      </c>
      <c r="C385" s="28" t="s">
        <v>25</v>
      </c>
      <c r="D385" s="28" t="s">
        <v>35</v>
      </c>
      <c r="E385" s="293" t="s">
        <v>477</v>
      </c>
      <c r="F385" s="220">
        <v>240</v>
      </c>
      <c r="G385" s="52"/>
      <c r="H385" s="52">
        <v>644600</v>
      </c>
      <c r="I385" s="398" t="e">
        <f t="shared" si="46"/>
        <v>#DIV/0!</v>
      </c>
    </row>
    <row r="386" spans="1:9" s="102" customFormat="1" ht="51" hidden="1" thickBot="1">
      <c r="A386" s="81" t="s">
        <v>256</v>
      </c>
      <c r="B386" s="73" t="s">
        <v>524</v>
      </c>
      <c r="C386" s="28" t="s">
        <v>25</v>
      </c>
      <c r="D386" s="28" t="s">
        <v>35</v>
      </c>
      <c r="E386" s="293" t="s">
        <v>477</v>
      </c>
      <c r="F386" s="220">
        <v>850</v>
      </c>
      <c r="G386" s="52"/>
      <c r="H386" s="52">
        <v>50000</v>
      </c>
      <c r="I386" s="398" t="e">
        <f t="shared" si="46"/>
        <v>#DIV/0!</v>
      </c>
    </row>
    <row r="387" spans="1:9" s="102" customFormat="1" ht="18" hidden="1" thickBot="1">
      <c r="A387" s="81" t="s">
        <v>258</v>
      </c>
      <c r="B387" s="73" t="s">
        <v>524</v>
      </c>
      <c r="C387" s="28" t="s">
        <v>25</v>
      </c>
      <c r="D387" s="28" t="s">
        <v>35</v>
      </c>
      <c r="E387" s="293" t="s">
        <v>475</v>
      </c>
      <c r="F387" s="223"/>
      <c r="G387" s="47">
        <f>G388</f>
        <v>0</v>
      </c>
      <c r="H387" s="47">
        <f>H388</f>
        <v>350000</v>
      </c>
      <c r="I387" s="398" t="e">
        <f t="shared" si="46"/>
        <v>#DIV/0!</v>
      </c>
    </row>
    <row r="388" spans="1:9" s="102" customFormat="1" ht="51" hidden="1" thickBot="1">
      <c r="A388" s="81" t="s">
        <v>478</v>
      </c>
      <c r="B388" s="73" t="s">
        <v>524</v>
      </c>
      <c r="C388" s="28" t="s">
        <v>25</v>
      </c>
      <c r="D388" s="28" t="s">
        <v>35</v>
      </c>
      <c r="E388" s="293" t="s">
        <v>479</v>
      </c>
      <c r="F388" s="223"/>
      <c r="G388" s="310">
        <f>G389</f>
        <v>0</v>
      </c>
      <c r="H388" s="310">
        <f>H389</f>
        <v>350000</v>
      </c>
      <c r="I388" s="398" t="e">
        <f t="shared" si="46"/>
        <v>#DIV/0!</v>
      </c>
    </row>
    <row r="389" spans="1:9" s="102" customFormat="1" ht="51" hidden="1" thickBot="1">
      <c r="A389" s="27" t="s">
        <v>127</v>
      </c>
      <c r="B389" s="73" t="s">
        <v>524</v>
      </c>
      <c r="C389" s="28" t="s">
        <v>25</v>
      </c>
      <c r="D389" s="28" t="s">
        <v>35</v>
      </c>
      <c r="E389" s="293" t="s">
        <v>479</v>
      </c>
      <c r="F389" s="223">
        <v>240</v>
      </c>
      <c r="G389" s="310"/>
      <c r="H389" s="310">
        <v>350000</v>
      </c>
      <c r="I389" s="398" t="e">
        <f t="shared" si="46"/>
        <v>#DIV/0!</v>
      </c>
    </row>
    <row r="390" spans="1:14" s="1" customFormat="1" ht="54.75" customHeight="1" hidden="1">
      <c r="A390" s="81" t="s">
        <v>256</v>
      </c>
      <c r="B390" s="72" t="s">
        <v>524</v>
      </c>
      <c r="C390" s="31" t="s">
        <v>25</v>
      </c>
      <c r="D390" s="31" t="s">
        <v>35</v>
      </c>
      <c r="E390" s="243" t="s">
        <v>336</v>
      </c>
      <c r="F390" s="32"/>
      <c r="G390" s="57">
        <f>G391</f>
        <v>0</v>
      </c>
      <c r="H390" s="57">
        <f>H391</f>
        <v>0</v>
      </c>
      <c r="I390" s="398" t="e">
        <f t="shared" si="46"/>
        <v>#DIV/0!</v>
      </c>
      <c r="N390" s="102"/>
    </row>
    <row r="391" spans="1:14" ht="15.75" customHeight="1" hidden="1">
      <c r="A391" s="30" t="s">
        <v>320</v>
      </c>
      <c r="B391" s="73" t="s">
        <v>524</v>
      </c>
      <c r="C391" s="29" t="s">
        <v>25</v>
      </c>
      <c r="D391" s="29" t="s">
        <v>35</v>
      </c>
      <c r="E391" s="29" t="s">
        <v>349</v>
      </c>
      <c r="F391" s="29"/>
      <c r="G391" s="52">
        <f>G392</f>
        <v>0</v>
      </c>
      <c r="H391" s="52">
        <f>H392</f>
        <v>0</v>
      </c>
      <c r="I391" s="398" t="e">
        <f t="shared" si="46"/>
        <v>#DIV/0!</v>
      </c>
      <c r="N391" s="102"/>
    </row>
    <row r="392" spans="1:14" ht="17.25" hidden="1" thickBot="1">
      <c r="A392" s="176" t="s">
        <v>301</v>
      </c>
      <c r="B392" s="73" t="s">
        <v>524</v>
      </c>
      <c r="C392" s="29" t="s">
        <v>25</v>
      </c>
      <c r="D392" s="29" t="s">
        <v>35</v>
      </c>
      <c r="E392" s="29" t="s">
        <v>349</v>
      </c>
      <c r="F392" s="29" t="s">
        <v>309</v>
      </c>
      <c r="G392" s="52"/>
      <c r="H392" s="52"/>
      <c r="I392" s="398" t="e">
        <f t="shared" si="46"/>
        <v>#DIV/0!</v>
      </c>
      <c r="N392" s="1"/>
    </row>
    <row r="393" spans="1:9" ht="17.25" hidden="1" thickBot="1">
      <c r="A393" s="176" t="s">
        <v>310</v>
      </c>
      <c r="B393" s="343" t="s">
        <v>524</v>
      </c>
      <c r="C393" s="344" t="s">
        <v>28</v>
      </c>
      <c r="D393" s="344"/>
      <c r="E393" s="344"/>
      <c r="F393" s="344"/>
      <c r="G393" s="345" t="e">
        <f>G394+G400</f>
        <v>#REF!</v>
      </c>
      <c r="H393" s="94">
        <f>H394+H400</f>
        <v>12668100</v>
      </c>
      <c r="I393" s="398" t="e">
        <f t="shared" si="46"/>
        <v>#REF!</v>
      </c>
    </row>
    <row r="394" spans="1:9" ht="17.25" hidden="1" thickBot="1">
      <c r="A394" s="342" t="s">
        <v>101</v>
      </c>
      <c r="B394" s="347" t="s">
        <v>524</v>
      </c>
      <c r="C394" s="348" t="s">
        <v>28</v>
      </c>
      <c r="D394" s="348" t="s">
        <v>26</v>
      </c>
      <c r="E394" s="348"/>
      <c r="F394" s="349"/>
      <c r="G394" s="350" t="e">
        <f aca="true" t="shared" si="48" ref="G394:H398">G395</f>
        <v>#REF!</v>
      </c>
      <c r="H394" s="57">
        <f t="shared" si="48"/>
        <v>12068100</v>
      </c>
      <c r="I394" s="398" t="e">
        <f t="shared" si="46"/>
        <v>#REF!</v>
      </c>
    </row>
    <row r="395" spans="1:14" s="102" customFormat="1" ht="18" hidden="1" thickBot="1">
      <c r="A395" s="346" t="s">
        <v>150</v>
      </c>
      <c r="B395" s="347" t="s">
        <v>524</v>
      </c>
      <c r="C395" s="348" t="s">
        <v>28</v>
      </c>
      <c r="D395" s="348" t="s">
        <v>26</v>
      </c>
      <c r="E395" s="351" t="s">
        <v>353</v>
      </c>
      <c r="F395" s="352"/>
      <c r="G395" s="353" t="e">
        <f t="shared" si="48"/>
        <v>#REF!</v>
      </c>
      <c r="H395" s="118">
        <f t="shared" si="48"/>
        <v>12068100</v>
      </c>
      <c r="I395" s="398" t="e">
        <f t="shared" si="46"/>
        <v>#REF!</v>
      </c>
      <c r="N395"/>
    </row>
    <row r="396" spans="1:14" s="232" customFormat="1" ht="31.5" customHeight="1" hidden="1">
      <c r="A396" s="346" t="s">
        <v>266</v>
      </c>
      <c r="B396" s="347" t="s">
        <v>524</v>
      </c>
      <c r="C396" s="348" t="s">
        <v>28</v>
      </c>
      <c r="D396" s="348" t="s">
        <v>26</v>
      </c>
      <c r="E396" s="348" t="s">
        <v>386</v>
      </c>
      <c r="F396" s="354"/>
      <c r="G396" s="353" t="e">
        <f t="shared" si="48"/>
        <v>#REF!</v>
      </c>
      <c r="H396" s="118">
        <f t="shared" si="48"/>
        <v>12068100</v>
      </c>
      <c r="I396" s="398" t="e">
        <f t="shared" si="46"/>
        <v>#REF!</v>
      </c>
      <c r="N396"/>
    </row>
    <row r="397" spans="1:9" s="102" customFormat="1" ht="31.5" customHeight="1" hidden="1">
      <c r="A397" s="346" t="s">
        <v>285</v>
      </c>
      <c r="B397" s="356" t="s">
        <v>524</v>
      </c>
      <c r="C397" s="357" t="s">
        <v>28</v>
      </c>
      <c r="D397" s="357" t="s">
        <v>26</v>
      </c>
      <c r="E397" s="357" t="s">
        <v>437</v>
      </c>
      <c r="F397" s="352"/>
      <c r="G397" s="358" t="e">
        <f t="shared" si="48"/>
        <v>#REF!</v>
      </c>
      <c r="H397" s="184">
        <f t="shared" si="48"/>
        <v>12068100</v>
      </c>
      <c r="I397" s="398" t="e">
        <f t="shared" si="46"/>
        <v>#REF!</v>
      </c>
    </row>
    <row r="398" spans="1:14" s="102" customFormat="1" ht="30" customHeight="1" hidden="1">
      <c r="A398" s="355" t="s">
        <v>436</v>
      </c>
      <c r="B398" s="356" t="s">
        <v>524</v>
      </c>
      <c r="C398" s="357" t="s">
        <v>28</v>
      </c>
      <c r="D398" s="357" t="s">
        <v>26</v>
      </c>
      <c r="E398" s="357" t="s">
        <v>438</v>
      </c>
      <c r="F398" s="352"/>
      <c r="G398" s="358" t="e">
        <f t="shared" si="48"/>
        <v>#REF!</v>
      </c>
      <c r="H398" s="184">
        <f t="shared" si="48"/>
        <v>12068100</v>
      </c>
      <c r="I398" s="398" t="e">
        <f t="shared" si="46"/>
        <v>#REF!</v>
      </c>
      <c r="N398" s="232"/>
    </row>
    <row r="399" spans="1:9" s="102" customFormat="1" ht="33" customHeight="1" hidden="1" thickBot="1">
      <c r="A399" s="445" t="s">
        <v>621</v>
      </c>
      <c r="B399" s="443" t="s">
        <v>524</v>
      </c>
      <c r="C399" s="444" t="s">
        <v>128</v>
      </c>
      <c r="D399" s="123"/>
      <c r="E399" s="123"/>
      <c r="F399" s="415"/>
      <c r="G399" s="185" t="e">
        <f>G400</f>
        <v>#REF!</v>
      </c>
      <c r="H399" s="184">
        <v>12068100</v>
      </c>
      <c r="I399" s="398" t="e">
        <f t="shared" si="46"/>
        <v>#REF!</v>
      </c>
    </row>
    <row r="400" spans="1:14" ht="25.5" customHeight="1" hidden="1" thickBot="1">
      <c r="A400" s="446" t="s">
        <v>622</v>
      </c>
      <c r="B400" s="436" t="s">
        <v>524</v>
      </c>
      <c r="C400" s="436">
        <v>14</v>
      </c>
      <c r="D400" s="436" t="s">
        <v>34</v>
      </c>
      <c r="E400" s="440"/>
      <c r="F400" s="438"/>
      <c r="G400" s="437" t="e">
        <f>#REF!</f>
        <v>#REF!</v>
      </c>
      <c r="H400" s="414">
        <f aca="true" t="shared" si="49" ref="G400:H403">H401</f>
        <v>600000</v>
      </c>
      <c r="I400" s="398" t="e">
        <f t="shared" si="46"/>
        <v>#REF!</v>
      </c>
      <c r="N400" s="102"/>
    </row>
    <row r="401" spans="1:9" s="102" customFormat="1" ht="33.75" customHeight="1" hidden="1" thickBot="1">
      <c r="A401" s="446" t="s">
        <v>588</v>
      </c>
      <c r="B401" s="411" t="s">
        <v>524</v>
      </c>
      <c r="C401" s="411">
        <v>14</v>
      </c>
      <c r="D401" s="411">
        <v>3</v>
      </c>
      <c r="E401" s="428"/>
      <c r="F401" s="412">
        <v>540</v>
      </c>
      <c r="G401" s="413" t="s">
        <v>605</v>
      </c>
      <c r="H401" s="118">
        <f t="shared" si="49"/>
        <v>600000</v>
      </c>
      <c r="I401" s="398" t="e">
        <f t="shared" si="46"/>
        <v>#VALUE!</v>
      </c>
    </row>
    <row r="402" spans="1:14" s="102" customFormat="1" ht="17.25" customHeight="1" hidden="1" thickBot="1">
      <c r="A402" s="427" t="s">
        <v>616</v>
      </c>
      <c r="B402" s="360" t="s">
        <v>524</v>
      </c>
      <c r="C402" s="361" t="s">
        <v>28</v>
      </c>
      <c r="D402" s="361" t="s">
        <v>62</v>
      </c>
      <c r="E402" s="429"/>
      <c r="F402" s="362"/>
      <c r="G402" s="363">
        <f t="shared" si="49"/>
        <v>0</v>
      </c>
      <c r="H402" s="63">
        <f t="shared" si="49"/>
        <v>600000</v>
      </c>
      <c r="I402" s="398" t="e">
        <f t="shared" si="46"/>
        <v>#DIV/0!</v>
      </c>
      <c r="N402"/>
    </row>
    <row r="403" spans="1:9" s="102" customFormat="1" ht="51" hidden="1" thickBot="1">
      <c r="A403" s="416" t="s">
        <v>480</v>
      </c>
      <c r="B403" s="360" t="s">
        <v>524</v>
      </c>
      <c r="C403" s="361" t="s">
        <v>28</v>
      </c>
      <c r="D403" s="361" t="s">
        <v>62</v>
      </c>
      <c r="E403" s="430"/>
      <c r="F403" s="362"/>
      <c r="G403" s="363">
        <f t="shared" si="49"/>
        <v>0</v>
      </c>
      <c r="H403" s="63">
        <f t="shared" si="49"/>
        <v>600000</v>
      </c>
      <c r="I403" s="398" t="e">
        <f t="shared" si="46"/>
        <v>#DIV/0!</v>
      </c>
    </row>
    <row r="404" spans="1:9" s="102" customFormat="1" ht="34.5" customHeight="1" hidden="1" thickBot="1">
      <c r="A404" s="416" t="s">
        <v>481</v>
      </c>
      <c r="B404" s="360" t="s">
        <v>524</v>
      </c>
      <c r="C404" s="361" t="s">
        <v>28</v>
      </c>
      <c r="D404" s="361" t="s">
        <v>62</v>
      </c>
      <c r="E404" s="430"/>
      <c r="F404" s="359">
        <v>240</v>
      </c>
      <c r="G404" s="363"/>
      <c r="H404" s="63">
        <v>600000</v>
      </c>
      <c r="I404" s="398" t="e">
        <f t="shared" si="46"/>
        <v>#DIV/0!</v>
      </c>
    </row>
    <row r="405" spans="1:14" s="1" customFormat="1" ht="51" hidden="1" thickBot="1">
      <c r="A405" s="404" t="s">
        <v>256</v>
      </c>
      <c r="B405" s="75" t="s">
        <v>524</v>
      </c>
      <c r="C405" s="49" t="s">
        <v>24</v>
      </c>
      <c r="D405" s="49"/>
      <c r="E405" s="431"/>
      <c r="F405" s="123"/>
      <c r="G405" s="57">
        <f aca="true" t="shared" si="50" ref="G405:H409">G406</f>
        <v>0</v>
      </c>
      <c r="H405" s="57">
        <f t="shared" si="50"/>
        <v>400</v>
      </c>
      <c r="I405" s="398" t="e">
        <f t="shared" si="46"/>
        <v>#DIV/0!</v>
      </c>
      <c r="N405" s="102"/>
    </row>
    <row r="406" spans="1:14" ht="17.25" hidden="1" thickBot="1">
      <c r="A406" s="403" t="s">
        <v>53</v>
      </c>
      <c r="B406" s="75" t="s">
        <v>524</v>
      </c>
      <c r="C406" s="32" t="s">
        <v>24</v>
      </c>
      <c r="D406" s="32" t="s">
        <v>29</v>
      </c>
      <c r="E406" s="364"/>
      <c r="F406" s="56"/>
      <c r="G406" s="57">
        <f t="shared" si="50"/>
        <v>0</v>
      </c>
      <c r="H406" s="57">
        <f t="shared" si="50"/>
        <v>400</v>
      </c>
      <c r="I406" s="398" t="e">
        <f t="shared" si="46"/>
        <v>#DIV/0!</v>
      </c>
      <c r="N406" s="102"/>
    </row>
    <row r="407" spans="1:14" s="102" customFormat="1" ht="33.75" hidden="1" thickBot="1">
      <c r="A407" s="417" t="s">
        <v>225</v>
      </c>
      <c r="B407" s="75" t="s">
        <v>524</v>
      </c>
      <c r="C407" s="32" t="s">
        <v>24</v>
      </c>
      <c r="D407" s="32" t="s">
        <v>29</v>
      </c>
      <c r="E407" s="432"/>
      <c r="F407" s="223"/>
      <c r="G407" s="185">
        <f t="shared" si="50"/>
        <v>0</v>
      </c>
      <c r="H407" s="185">
        <f t="shared" si="50"/>
        <v>400</v>
      </c>
      <c r="I407" s="398" t="e">
        <f t="shared" si="46"/>
        <v>#DIV/0!</v>
      </c>
      <c r="N407" s="1"/>
    </row>
    <row r="408" spans="1:14" s="102" customFormat="1" ht="67.5" hidden="1" thickBot="1">
      <c r="A408" s="418" t="s">
        <v>371</v>
      </c>
      <c r="B408" s="76" t="s">
        <v>524</v>
      </c>
      <c r="C408" s="29" t="s">
        <v>24</v>
      </c>
      <c r="D408" s="29" t="s">
        <v>29</v>
      </c>
      <c r="E408" s="433"/>
      <c r="F408" s="238"/>
      <c r="G408" s="52">
        <f t="shared" si="50"/>
        <v>0</v>
      </c>
      <c r="H408" s="52">
        <f t="shared" si="50"/>
        <v>400</v>
      </c>
      <c r="I408" s="398" t="e">
        <f t="shared" si="46"/>
        <v>#DIV/0!</v>
      </c>
      <c r="N408"/>
    </row>
    <row r="409" spans="1:9" s="102" customFormat="1" ht="33.75" hidden="1" thickBot="1">
      <c r="A409" s="419" t="s">
        <v>469</v>
      </c>
      <c r="B409" s="76" t="s">
        <v>524</v>
      </c>
      <c r="C409" s="29" t="s">
        <v>24</v>
      </c>
      <c r="D409" s="29" t="s">
        <v>29</v>
      </c>
      <c r="E409" s="433"/>
      <c r="F409" s="238"/>
      <c r="G409" s="52">
        <f t="shared" si="50"/>
        <v>0</v>
      </c>
      <c r="H409" s="52">
        <f t="shared" si="50"/>
        <v>400</v>
      </c>
      <c r="I409" s="398" t="e">
        <f t="shared" si="46"/>
        <v>#DIV/0!</v>
      </c>
    </row>
    <row r="410" spans="1:9" s="102" customFormat="1" ht="33.75" hidden="1" thickBot="1">
      <c r="A410" s="419" t="s">
        <v>487</v>
      </c>
      <c r="B410" s="76" t="s">
        <v>524</v>
      </c>
      <c r="C410" s="29" t="s">
        <v>24</v>
      </c>
      <c r="D410" s="29" t="s">
        <v>29</v>
      </c>
      <c r="E410" s="433"/>
      <c r="F410" s="238">
        <v>240</v>
      </c>
      <c r="G410" s="184"/>
      <c r="H410" s="184">
        <v>400</v>
      </c>
      <c r="I410" s="398" t="e">
        <f t="shared" si="46"/>
        <v>#DIV/0!</v>
      </c>
    </row>
    <row r="411" spans="1:14" ht="0.75" customHeight="1" hidden="1">
      <c r="A411" s="420" t="s">
        <v>256</v>
      </c>
      <c r="B411" s="72" t="s">
        <v>524</v>
      </c>
      <c r="C411" s="32" t="s">
        <v>32</v>
      </c>
      <c r="D411" s="32"/>
      <c r="E411" s="364"/>
      <c r="F411" s="32"/>
      <c r="G411" s="118" t="e">
        <f>G412</f>
        <v>#REF!</v>
      </c>
      <c r="H411" s="118" t="e">
        <f>H412</f>
        <v>#REF!</v>
      </c>
      <c r="I411" s="398" t="e">
        <f t="shared" si="46"/>
        <v>#REF!</v>
      </c>
      <c r="N411" s="102"/>
    </row>
    <row r="412" spans="1:14" s="23" customFormat="1" ht="17.25" hidden="1" thickBot="1">
      <c r="A412" s="403" t="s">
        <v>1</v>
      </c>
      <c r="B412" s="99" t="s">
        <v>524</v>
      </c>
      <c r="C412" s="56" t="s">
        <v>32</v>
      </c>
      <c r="D412" s="56" t="s">
        <v>28</v>
      </c>
      <c r="E412" s="364"/>
      <c r="F412" s="56"/>
      <c r="G412" s="57" t="e">
        <f>#REF!</f>
        <v>#REF!</v>
      </c>
      <c r="H412" s="57" t="e">
        <f>#REF!</f>
        <v>#REF!</v>
      </c>
      <c r="I412" s="398" t="e">
        <f t="shared" si="46"/>
        <v>#REF!</v>
      </c>
      <c r="N412" s="102"/>
    </row>
    <row r="413" spans="1:14" ht="28.5" customHeight="1" thickBot="1">
      <c r="A413" s="66" t="s">
        <v>23</v>
      </c>
      <c r="B413" s="159"/>
      <c r="C413" s="180"/>
      <c r="D413" s="180"/>
      <c r="E413" s="180"/>
      <c r="F413" s="180"/>
      <c r="G413" s="69">
        <f>G40+G64+G70+G86+G129+G165+G170+G190+G203</f>
        <v>225699527.16</v>
      </c>
      <c r="H413" s="69">
        <f>H40+H64+H70+H86+H129+H165+H170+H190+H203</f>
        <v>53137164.04999999</v>
      </c>
      <c r="I413" s="494">
        <f>H413*100/G413</f>
        <v>23.543320944722527</v>
      </c>
      <c r="N413" s="102"/>
    </row>
    <row r="414" spans="2:14" ht="18.75" customHeight="1">
      <c r="B414" s="15"/>
      <c r="N414" s="102"/>
    </row>
    <row r="415" spans="1:11" ht="16.5" hidden="1">
      <c r="A415" s="102" t="s">
        <v>607</v>
      </c>
      <c r="G415" s="20">
        <v>288892000</v>
      </c>
      <c r="H415" s="20" t="e">
        <f>303335200+#REF!</f>
        <v>#REF!</v>
      </c>
      <c r="I415" s="20" t="e">
        <f>314147600+#REF!</f>
        <v>#REF!</v>
      </c>
      <c r="J415" s="17"/>
      <c r="K415" s="17"/>
    </row>
    <row r="416" spans="5:9" ht="16.5" hidden="1">
      <c r="E416" s="553" t="s">
        <v>497</v>
      </c>
      <c r="F416" s="553"/>
      <c r="G416" s="554"/>
      <c r="H416" s="312" t="e">
        <f>(H415-#REF!)*2.5%</f>
        <v>#REF!</v>
      </c>
      <c r="I416" s="312" t="e">
        <f>(I415-#REF!)*5%</f>
        <v>#REF!</v>
      </c>
    </row>
    <row r="417" spans="7:9" ht="16.5" hidden="1">
      <c r="G417" s="313"/>
      <c r="H417" s="314">
        <v>7583000</v>
      </c>
      <c r="I417" s="314">
        <v>15707000</v>
      </c>
    </row>
    <row r="418" spans="7:10" ht="16.5" hidden="1">
      <c r="G418" s="20" t="e">
        <f>G413-G420</f>
        <v>#REF!</v>
      </c>
      <c r="H418" s="20" t="e">
        <f>H415-H417-H413</f>
        <v>#REF!</v>
      </c>
      <c r="I418" s="20" t="e">
        <f>I415-I417-I413</f>
        <v>#REF!</v>
      </c>
      <c r="J418" s="17"/>
    </row>
    <row r="419" ht="16.5" hidden="1">
      <c r="G419" s="20" t="e">
        <f>#REF!+#REF!</f>
        <v>#REF!</v>
      </c>
    </row>
    <row r="420" ht="16.5" hidden="1">
      <c r="G420" s="20" t="e">
        <f>G415+G419</f>
        <v>#REF!</v>
      </c>
    </row>
    <row r="421" ht="16.5" hidden="1"/>
    <row r="422" ht="16.5" hidden="1"/>
    <row r="424" ht="27" customHeight="1"/>
  </sheetData>
  <sheetProtection/>
  <mergeCells count="7">
    <mergeCell ref="E1:K1"/>
    <mergeCell ref="E2:K2"/>
    <mergeCell ref="A10:I10"/>
    <mergeCell ref="A11:I11"/>
    <mergeCell ref="A12:I12"/>
    <mergeCell ref="E416:G416"/>
    <mergeCell ref="E7:K7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0" zoomScaleNormal="90" zoomScaleSheetLayoutView="70" zoomScalePageLayoutView="0" workbookViewId="0" topLeftCell="A13">
      <selection activeCell="E7" sqref="E7"/>
    </sheetView>
  </sheetViews>
  <sheetFormatPr defaultColWidth="9.00390625" defaultRowHeight="12.75"/>
  <cols>
    <col min="1" max="1" width="78.625" style="199" customWidth="1"/>
    <col min="2" max="2" width="16.875" style="7" customWidth="1"/>
    <col min="3" max="3" width="17.875" style="7" customWidth="1"/>
    <col min="4" max="4" width="20.125" style="20" customWidth="1"/>
    <col min="5" max="5" width="19.375" style="20" customWidth="1"/>
    <col min="6" max="6" width="10.50390625" style="20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/>
      <c r="C1" s="545" t="s">
        <v>743</v>
      </c>
      <c r="D1" s="545"/>
      <c r="E1" s="545"/>
      <c r="F1" s="545"/>
      <c r="G1" s="514"/>
    </row>
    <row r="2" spans="2:7" ht="20.25" customHeight="1">
      <c r="B2" s="13"/>
      <c r="C2" s="545" t="s">
        <v>736</v>
      </c>
      <c r="D2" s="545"/>
      <c r="E2" s="545"/>
      <c r="F2" s="545"/>
      <c r="G2" s="514"/>
    </row>
    <row r="3" spans="2:7" ht="63" customHeight="1">
      <c r="B3" s="13"/>
      <c r="C3" s="544" t="s">
        <v>755</v>
      </c>
      <c r="D3" s="544"/>
      <c r="E3" s="544"/>
      <c r="F3" s="544"/>
      <c r="G3" s="544"/>
    </row>
    <row r="4" spans="2:7" ht="16.5">
      <c r="B4" s="13"/>
      <c r="C4" s="545" t="s">
        <v>774</v>
      </c>
      <c r="D4" s="545"/>
      <c r="E4" s="545"/>
      <c r="F4" s="545"/>
      <c r="G4" s="514"/>
    </row>
    <row r="5" spans="2:7" ht="16.5">
      <c r="B5" s="13"/>
      <c r="C5" s="13"/>
      <c r="D5" s="13"/>
      <c r="E5" s="13"/>
      <c r="F5" s="13"/>
      <c r="G5" s="388"/>
    </row>
    <row r="6" spans="2:7" ht="16.5">
      <c r="B6" s="13"/>
      <c r="C6" s="13"/>
      <c r="D6" s="13"/>
      <c r="E6" s="13"/>
      <c r="F6" s="13"/>
      <c r="G6" s="388"/>
    </row>
    <row r="7" spans="2:7" ht="16.5">
      <c r="B7" s="13"/>
      <c r="C7" s="13"/>
      <c r="D7" s="13"/>
      <c r="E7" s="13"/>
      <c r="F7" s="13"/>
      <c r="G7" s="388"/>
    </row>
    <row r="8" spans="1:6" ht="18">
      <c r="A8" s="102"/>
      <c r="B8" s="14"/>
      <c r="C8" s="8"/>
      <c r="D8" s="8"/>
      <c r="E8" s="8"/>
      <c r="F8" s="8"/>
    </row>
    <row r="9" spans="1:6" ht="49.5" customHeight="1">
      <c r="A9" s="555" t="s">
        <v>762</v>
      </c>
      <c r="B9" s="555"/>
      <c r="C9" s="555"/>
      <c r="D9" s="555"/>
      <c r="E9"/>
      <c r="F9"/>
    </row>
    <row r="10" spans="1:6" ht="16.5">
      <c r="A10" s="551" t="s">
        <v>47</v>
      </c>
      <c r="B10" s="551"/>
      <c r="C10" s="551"/>
      <c r="D10" s="551"/>
      <c r="E10"/>
      <c r="F10"/>
    </row>
    <row r="11" spans="2:6" ht="18" thickBot="1">
      <c r="B11" s="6" t="s">
        <v>47</v>
      </c>
      <c r="C11" s="5"/>
      <c r="D11" s="19" t="s">
        <v>575</v>
      </c>
      <c r="E11" s="19"/>
      <c r="F11" s="19" t="s">
        <v>0</v>
      </c>
    </row>
    <row r="12" spans="1:10" ht="87" customHeight="1" thickBot="1">
      <c r="A12" s="500" t="s">
        <v>48</v>
      </c>
      <c r="B12" s="501" t="s">
        <v>49</v>
      </c>
      <c r="C12" s="501" t="s">
        <v>50</v>
      </c>
      <c r="D12" s="498" t="s">
        <v>657</v>
      </c>
      <c r="E12" s="498" t="s">
        <v>757</v>
      </c>
      <c r="F12" s="498" t="s">
        <v>724</v>
      </c>
      <c r="J12" s="2"/>
    </row>
    <row r="13" spans="1:6" ht="20.25" customHeight="1">
      <c r="A13" s="44" t="s">
        <v>99</v>
      </c>
      <c r="B13" s="46" t="s">
        <v>25</v>
      </c>
      <c r="C13" s="46"/>
      <c r="D13" s="71">
        <f>D14+D15+D16</f>
        <v>7888001</v>
      </c>
      <c r="E13" s="71">
        <f>E14+E15+E16</f>
        <v>4546530.29</v>
      </c>
      <c r="F13" s="398">
        <f>E13*100/D13</f>
        <v>57.638561278072864</v>
      </c>
    </row>
    <row r="14" spans="1:10" s="23" customFormat="1" ht="38.25" customHeight="1">
      <c r="A14" s="27" t="s">
        <v>56</v>
      </c>
      <c r="B14" s="28" t="s">
        <v>25</v>
      </c>
      <c r="C14" s="29" t="s">
        <v>30</v>
      </c>
      <c r="D14" s="52">
        <f>'Ведом. 2023'!G41</f>
        <v>1603758</v>
      </c>
      <c r="E14" s="52">
        <f>'Ведом. 2023'!H41</f>
        <v>1351631.85</v>
      </c>
      <c r="F14" s="398">
        <f>E14*100/D14</f>
        <v>84.27904022926153</v>
      </c>
      <c r="J14" s="291"/>
    </row>
    <row r="15" spans="1:6" s="23" customFormat="1" ht="51.75" customHeight="1">
      <c r="A15" s="27" t="s">
        <v>153</v>
      </c>
      <c r="B15" s="28" t="s">
        <v>25</v>
      </c>
      <c r="C15" s="28" t="s">
        <v>28</v>
      </c>
      <c r="D15" s="52">
        <f>'Ведом. 2023'!G46</f>
        <v>6134243</v>
      </c>
      <c r="E15" s="52">
        <f>'Ведом. 2023'!H46</f>
        <v>3194898.44</v>
      </c>
      <c r="F15" s="52">
        <f>'Ведом. 2023'!I46</f>
        <v>52.08301073172354</v>
      </c>
    </row>
    <row r="16" spans="1:6" s="4" customFormat="1" ht="18" customHeight="1">
      <c r="A16" s="35" t="s">
        <v>209</v>
      </c>
      <c r="B16" s="36" t="s">
        <v>25</v>
      </c>
      <c r="C16" s="36" t="s">
        <v>33</v>
      </c>
      <c r="D16" s="184">
        <f>'Ведом. 2023'!G59</f>
        <v>150000</v>
      </c>
      <c r="E16" s="184">
        <f>'Ведом. 2023'!H59</f>
        <v>0</v>
      </c>
      <c r="F16" s="184">
        <f>'Ведом. 2023'!I59</f>
        <v>0</v>
      </c>
    </row>
    <row r="17" spans="1:6" ht="21.75" customHeight="1">
      <c r="A17" s="122" t="s">
        <v>158</v>
      </c>
      <c r="B17" s="96" t="s">
        <v>30</v>
      </c>
      <c r="C17" s="95"/>
      <c r="D17" s="97">
        <f>D18</f>
        <v>412500</v>
      </c>
      <c r="E17" s="97">
        <f>E18</f>
        <v>188278.53</v>
      </c>
      <c r="F17" s="398">
        <f aca="true" t="shared" si="0" ref="F17:F39">E17*100/D17</f>
        <v>45.64328</v>
      </c>
    </row>
    <row r="18" spans="1:6" s="23" customFormat="1" ht="21.75" customHeight="1">
      <c r="A18" s="58" t="s">
        <v>159</v>
      </c>
      <c r="B18" s="87" t="s">
        <v>30</v>
      </c>
      <c r="C18" s="40" t="s">
        <v>34</v>
      </c>
      <c r="D18" s="50">
        <f>'Ведом. 2023'!G65</f>
        <v>412500</v>
      </c>
      <c r="E18" s="50">
        <f>'Ведом. 2023'!H68</f>
        <v>188278.53</v>
      </c>
      <c r="F18" s="398">
        <f t="shared" si="0"/>
        <v>45.64328</v>
      </c>
    </row>
    <row r="19" spans="1:6" ht="18.75" customHeight="1">
      <c r="A19" s="30" t="s">
        <v>70</v>
      </c>
      <c r="B19" s="32" t="s">
        <v>34</v>
      </c>
      <c r="C19" s="32"/>
      <c r="D19" s="42">
        <f>D20+D21</f>
        <v>447959</v>
      </c>
      <c r="E19" s="42">
        <f>E20+E21</f>
        <v>70471</v>
      </c>
      <c r="F19" s="398">
        <f t="shared" si="0"/>
        <v>15.731573648481223</v>
      </c>
    </row>
    <row r="20" spans="1:6" s="23" customFormat="1" ht="37.5" customHeight="1">
      <c r="A20" s="290" t="s">
        <v>154</v>
      </c>
      <c r="B20" s="43" t="s">
        <v>34</v>
      </c>
      <c r="C20" s="43" t="s">
        <v>32</v>
      </c>
      <c r="D20" s="47">
        <f>'Ведом. 2023'!G72</f>
        <v>173469</v>
      </c>
      <c r="E20" s="47">
        <f>'Ведом. 2023'!H72</f>
        <v>70471</v>
      </c>
      <c r="F20" s="398">
        <f t="shared" si="0"/>
        <v>40.624549631346234</v>
      </c>
    </row>
    <row r="21" spans="1:6" s="23" customFormat="1" ht="24" customHeight="1">
      <c r="A21" s="81" t="s">
        <v>162</v>
      </c>
      <c r="B21" s="43" t="s">
        <v>34</v>
      </c>
      <c r="C21" s="43" t="s">
        <v>32</v>
      </c>
      <c r="D21" s="47">
        <f>'Ведом. 2023'!G80</f>
        <v>274490</v>
      </c>
      <c r="E21" s="47">
        <v>0</v>
      </c>
      <c r="F21" s="398">
        <f t="shared" si="0"/>
        <v>0</v>
      </c>
    </row>
    <row r="22" spans="1:6" ht="24.75" customHeight="1">
      <c r="A22" s="30" t="s">
        <v>101</v>
      </c>
      <c r="B22" s="32" t="s">
        <v>28</v>
      </c>
      <c r="C22" s="32"/>
      <c r="D22" s="118">
        <f>D23+D24</f>
        <v>193567191</v>
      </c>
      <c r="E22" s="118">
        <f>E23+E24</f>
        <v>38592296.849999994</v>
      </c>
      <c r="F22" s="398">
        <f t="shared" si="0"/>
        <v>19.93741638271746</v>
      </c>
    </row>
    <row r="23" spans="1:6" s="23" customFormat="1" ht="21.75" customHeight="1">
      <c r="A23" s="27" t="s">
        <v>150</v>
      </c>
      <c r="B23" s="29" t="s">
        <v>28</v>
      </c>
      <c r="C23" s="38" t="s">
        <v>26</v>
      </c>
      <c r="D23" s="52">
        <f>'Ведом. 2023'!G87</f>
        <v>190054261</v>
      </c>
      <c r="E23" s="52">
        <f>'Ведом. 2023'!H87</f>
        <v>37146725.48</v>
      </c>
      <c r="F23" s="398">
        <f t="shared" si="0"/>
        <v>19.545326310784475</v>
      </c>
    </row>
    <row r="24" spans="1:6" s="23" customFormat="1" ht="20.25" customHeight="1">
      <c r="A24" s="289" t="s">
        <v>36</v>
      </c>
      <c r="B24" s="40" t="s">
        <v>28</v>
      </c>
      <c r="C24" s="62" t="s">
        <v>62</v>
      </c>
      <c r="D24" s="93">
        <f>'Ведом. 2023'!G117</f>
        <v>3512930</v>
      </c>
      <c r="E24" s="93">
        <f>'Ведом. 2023'!H117</f>
        <v>1445571.3699999999</v>
      </c>
      <c r="F24" s="398">
        <f t="shared" si="0"/>
        <v>41.15001921472958</v>
      </c>
    </row>
    <row r="25" spans="1:6" s="1" customFormat="1" ht="18" customHeight="1">
      <c r="A25" s="30" t="s">
        <v>103</v>
      </c>
      <c r="B25" s="32" t="s">
        <v>29</v>
      </c>
      <c r="C25" s="32"/>
      <c r="D25" s="42">
        <f>D26+D27+D28</f>
        <v>12702566.18</v>
      </c>
      <c r="E25" s="42">
        <f>E26+E27+E28</f>
        <v>3932204.62</v>
      </c>
      <c r="F25" s="398">
        <f t="shared" si="0"/>
        <v>30.95598609193784</v>
      </c>
    </row>
    <row r="26" spans="1:6" s="23" customFormat="1" ht="21" customHeight="1">
      <c r="A26" s="287" t="s">
        <v>104</v>
      </c>
      <c r="B26" s="288" t="s">
        <v>29</v>
      </c>
      <c r="C26" s="103" t="s">
        <v>25</v>
      </c>
      <c r="D26" s="463">
        <f>'Ведом. 2023'!G130</f>
        <v>1387.8</v>
      </c>
      <c r="E26" s="179">
        <f>'Ведом. 2023'!H130</f>
        <v>0</v>
      </c>
      <c r="F26" s="398">
        <f t="shared" si="0"/>
        <v>0</v>
      </c>
    </row>
    <row r="27" spans="1:6" s="23" customFormat="1" ht="20.25" customHeight="1">
      <c r="A27" s="27" t="s">
        <v>105</v>
      </c>
      <c r="B27" s="28" t="s">
        <v>29</v>
      </c>
      <c r="C27" s="28" t="s">
        <v>30</v>
      </c>
      <c r="D27" s="37">
        <f>'Ведом. 2023'!G139</f>
        <v>21967.91</v>
      </c>
      <c r="E27" s="37">
        <f>'Ведом. 2023'!H135</f>
        <v>0</v>
      </c>
      <c r="F27" s="398">
        <f t="shared" si="0"/>
        <v>0</v>
      </c>
    </row>
    <row r="28" spans="1:6" s="23" customFormat="1" ht="21" customHeight="1">
      <c r="A28" s="27" t="s">
        <v>54</v>
      </c>
      <c r="B28" s="29" t="s">
        <v>29</v>
      </c>
      <c r="C28" s="29" t="s">
        <v>34</v>
      </c>
      <c r="D28" s="37">
        <f>'Ведом. 2023'!G140</f>
        <v>12679210.469999999</v>
      </c>
      <c r="E28" s="37">
        <f>'Ведом. 2023'!H140</f>
        <v>3932204.62</v>
      </c>
      <c r="F28" s="398">
        <f t="shared" si="0"/>
        <v>31.013008493737864</v>
      </c>
    </row>
    <row r="29" spans="1:6" ht="21.75" customHeight="1">
      <c r="A29" s="30" t="s">
        <v>53</v>
      </c>
      <c r="B29" s="32" t="s">
        <v>24</v>
      </c>
      <c r="C29" s="32"/>
      <c r="D29" s="42">
        <f>D30</f>
        <v>60000</v>
      </c>
      <c r="E29" s="42">
        <f>E30</f>
        <v>0</v>
      </c>
      <c r="F29" s="398">
        <f t="shared" si="0"/>
        <v>0</v>
      </c>
    </row>
    <row r="30" spans="1:6" s="23" customFormat="1" ht="19.5" customHeight="1">
      <c r="A30" s="286" t="s">
        <v>225</v>
      </c>
      <c r="B30" s="39" t="s">
        <v>24</v>
      </c>
      <c r="C30" s="39" t="s">
        <v>29</v>
      </c>
      <c r="D30" s="52">
        <f>'Ведом. 2023'!G169</f>
        <v>60000</v>
      </c>
      <c r="E30" s="52">
        <f>'Ведом. 2023'!H165</f>
        <v>0</v>
      </c>
      <c r="F30" s="398">
        <f t="shared" si="0"/>
        <v>0</v>
      </c>
    </row>
    <row r="31" spans="1:6" ht="21.75" customHeight="1">
      <c r="A31" s="30" t="s">
        <v>222</v>
      </c>
      <c r="B31" s="32" t="s">
        <v>27</v>
      </c>
      <c r="C31" s="32"/>
      <c r="D31" s="42">
        <f>D32+D33</f>
        <v>9485700</v>
      </c>
      <c r="E31" s="42">
        <f>E32+E33</f>
        <v>5048467.53</v>
      </c>
      <c r="F31" s="398">
        <f t="shared" si="0"/>
        <v>53.22187640342832</v>
      </c>
    </row>
    <row r="32" spans="1:6" ht="20.25" customHeight="1">
      <c r="A32" s="81" t="s">
        <v>162</v>
      </c>
      <c r="B32" s="87" t="s">
        <v>27</v>
      </c>
      <c r="C32" s="87" t="s">
        <v>25</v>
      </c>
      <c r="D32" s="41">
        <f>'Ведом. 2023'!G171</f>
        <v>6537300</v>
      </c>
      <c r="E32" s="41">
        <f>'Ведом. 2023'!H171</f>
        <v>3422821.71</v>
      </c>
      <c r="F32" s="398">
        <f t="shared" si="0"/>
        <v>52.35833922261484</v>
      </c>
    </row>
    <row r="33" spans="1:6" ht="23.25" customHeight="1">
      <c r="A33" s="27" t="s">
        <v>152</v>
      </c>
      <c r="B33" s="29" t="s">
        <v>27</v>
      </c>
      <c r="C33" s="29" t="s">
        <v>28</v>
      </c>
      <c r="D33" s="184">
        <f>'Ведом. 2023'!G182</f>
        <v>2948400</v>
      </c>
      <c r="E33" s="184">
        <f>'Ведом. 2023'!H182</f>
        <v>1625645.82</v>
      </c>
      <c r="F33" s="398">
        <f t="shared" si="0"/>
        <v>55.13654253154253</v>
      </c>
    </row>
    <row r="34" spans="1:6" ht="18.75" customHeight="1">
      <c r="A34" s="30" t="s">
        <v>1</v>
      </c>
      <c r="B34" s="32" t="s">
        <v>32</v>
      </c>
      <c r="C34" s="32"/>
      <c r="D34" s="118">
        <f>D35+D36</f>
        <v>1035609.98</v>
      </c>
      <c r="E34" s="118">
        <f>E35+E36</f>
        <v>697679.43</v>
      </c>
      <c r="F34" s="398">
        <f t="shared" si="0"/>
        <v>67.3689365179737</v>
      </c>
    </row>
    <row r="35" spans="1:6" s="285" customFormat="1" ht="18" customHeight="1">
      <c r="A35" s="178" t="s">
        <v>89</v>
      </c>
      <c r="B35" s="61" t="s">
        <v>32</v>
      </c>
      <c r="C35" s="62" t="s">
        <v>25</v>
      </c>
      <c r="D35" s="63">
        <f>'Ведом. 2023'!G191</f>
        <v>972700</v>
      </c>
      <c r="E35" s="63">
        <f>'Ведом. 2023'!H191</f>
        <v>682744.9</v>
      </c>
      <c r="F35" s="398">
        <f t="shared" si="0"/>
        <v>70.19069600082246</v>
      </c>
    </row>
    <row r="36" spans="1:6" s="23" customFormat="1" ht="21" customHeight="1">
      <c r="A36" s="27" t="s">
        <v>146</v>
      </c>
      <c r="B36" s="29" t="s">
        <v>32</v>
      </c>
      <c r="C36" s="29" t="s">
        <v>34</v>
      </c>
      <c r="D36" s="184">
        <f>'Ведом. 2023'!G196</f>
        <v>62909.979999999996</v>
      </c>
      <c r="E36" s="184">
        <f>'Ведом. 2023'!H196</f>
        <v>14934.53</v>
      </c>
      <c r="F36" s="398">
        <f t="shared" si="0"/>
        <v>23.739524317127426</v>
      </c>
    </row>
    <row r="37" spans="1:6" ht="21.75" customHeight="1">
      <c r="A37" s="83" t="s">
        <v>45</v>
      </c>
      <c r="B37" s="32" t="s">
        <v>33</v>
      </c>
      <c r="C37" s="32"/>
      <c r="D37" s="118">
        <f>D38</f>
        <v>100000</v>
      </c>
      <c r="E37" s="118">
        <f>E38</f>
        <v>61235.8</v>
      </c>
      <c r="F37" s="398">
        <f t="shared" si="0"/>
        <v>61.2358</v>
      </c>
    </row>
    <row r="38" spans="1:6" s="23" customFormat="1" ht="27" customHeight="1" thickBot="1">
      <c r="A38" s="81" t="s">
        <v>157</v>
      </c>
      <c r="B38" s="29" t="s">
        <v>33</v>
      </c>
      <c r="C38" s="28" t="s">
        <v>25</v>
      </c>
      <c r="D38" s="52">
        <f>'Ведом. 2023'!G204+'Ведом. 2023'!G269</f>
        <v>100000</v>
      </c>
      <c r="E38" s="52">
        <f>'Ведом. 2023'!H208</f>
        <v>61235.8</v>
      </c>
      <c r="F38" s="468">
        <f t="shared" si="0"/>
        <v>61.2358</v>
      </c>
    </row>
    <row r="39" spans="1:6" ht="27" customHeight="1" thickBot="1">
      <c r="A39" s="66" t="s">
        <v>23</v>
      </c>
      <c r="B39" s="180"/>
      <c r="C39" s="180"/>
      <c r="D39" s="69">
        <f>D13+D17+D19+D22+D25+D29+D31+D34+D37</f>
        <v>225699527.16</v>
      </c>
      <c r="E39" s="494">
        <f>E13+E17+E19+E22+E25+E29+E31+E34+E37</f>
        <v>53137164.04999999</v>
      </c>
      <c r="F39" s="494">
        <f t="shared" si="0"/>
        <v>23.543320944722527</v>
      </c>
    </row>
    <row r="40" spans="1:5" ht="16.5">
      <c r="A40" s="102"/>
      <c r="E40" s="502"/>
    </row>
  </sheetData>
  <sheetProtection/>
  <mergeCells count="6">
    <mergeCell ref="A9:D9"/>
    <mergeCell ref="A10:D10"/>
    <mergeCell ref="C1:F1"/>
    <mergeCell ref="C2:F2"/>
    <mergeCell ref="C3:G3"/>
    <mergeCell ref="C4:F4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9"/>
  <sheetViews>
    <sheetView view="pageBreakPreview" zoomScale="70" zoomScaleSheetLayoutView="70" zoomScalePageLayoutView="0" workbookViewId="0" topLeftCell="A126">
      <selection activeCell="A11" sqref="A11:D11"/>
    </sheetView>
  </sheetViews>
  <sheetFormatPr defaultColWidth="60.125" defaultRowHeight="12.75"/>
  <cols>
    <col min="1" max="1" width="92.375" style="102" customWidth="1"/>
    <col min="2" max="2" width="17.25390625" style="234" customWidth="1"/>
    <col min="3" max="3" width="8.125" style="230" customWidth="1"/>
    <col min="4" max="4" width="21.375" style="231" customWidth="1"/>
    <col min="5" max="5" width="18.50390625" style="231" customWidth="1"/>
    <col min="6" max="6" width="12.25390625" style="231" customWidth="1"/>
    <col min="7" max="16384" width="60.125" style="102" customWidth="1"/>
  </cols>
  <sheetData>
    <row r="1" spans="2:7" ht="16.5">
      <c r="B1" s="387" t="s">
        <v>571</v>
      </c>
      <c r="C1" s="109"/>
      <c r="D1" s="389"/>
      <c r="E1" s="389"/>
      <c r="F1" s="389"/>
      <c r="G1" s="107"/>
    </row>
    <row r="2" spans="2:7" ht="16.5">
      <c r="B2" s="545" t="s">
        <v>736</v>
      </c>
      <c r="C2" s="545"/>
      <c r="D2" s="545"/>
      <c r="E2" s="545"/>
      <c r="F2" s="13"/>
      <c r="G2" s="13"/>
    </row>
    <row r="3" spans="2:7" ht="16.5">
      <c r="B3" s="387" t="s">
        <v>741</v>
      </c>
      <c r="C3" s="109"/>
      <c r="D3" s="389"/>
      <c r="E3" s="389"/>
      <c r="F3" s="389"/>
      <c r="G3" s="107"/>
    </row>
    <row r="4" spans="2:7" ht="16.5">
      <c r="B4" s="387" t="s">
        <v>739</v>
      </c>
      <c r="C4" s="109"/>
      <c r="D4" s="389"/>
      <c r="E4" s="389"/>
      <c r="F4" s="389"/>
      <c r="G4" s="107"/>
    </row>
    <row r="5" spans="2:7" ht="16.5">
      <c r="B5" s="387" t="s">
        <v>740</v>
      </c>
      <c r="C5" s="109"/>
      <c r="D5" s="389"/>
      <c r="E5" s="389"/>
      <c r="F5" s="389"/>
      <c r="G5" s="107"/>
    </row>
    <row r="6" spans="2:7" ht="16.5">
      <c r="B6" s="387" t="s">
        <v>760</v>
      </c>
      <c r="C6" s="109"/>
      <c r="D6" s="389"/>
      <c r="E6" s="389"/>
      <c r="F6" s="389"/>
      <c r="G6" s="107"/>
    </row>
    <row r="7" spans="2:8" ht="16.5">
      <c r="B7" s="545" t="s">
        <v>774</v>
      </c>
      <c r="C7" s="545"/>
      <c r="D7" s="545"/>
      <c r="E7" s="545"/>
      <c r="F7" s="545"/>
      <c r="G7" s="545"/>
      <c r="H7" s="545"/>
    </row>
    <row r="8" spans="2:7" ht="16.5">
      <c r="B8" s="387"/>
      <c r="C8" s="109"/>
      <c r="D8" s="389"/>
      <c r="E8" s="389"/>
      <c r="F8" s="389"/>
      <c r="G8" s="107"/>
    </row>
    <row r="9" spans="2:7" ht="16.5">
      <c r="B9" s="387"/>
      <c r="C9" s="109"/>
      <c r="D9" s="389"/>
      <c r="E9" s="389"/>
      <c r="F9" s="389"/>
      <c r="G9" s="107"/>
    </row>
    <row r="11" spans="1:6" ht="16.5">
      <c r="A11" s="551" t="s">
        <v>365</v>
      </c>
      <c r="B11" s="551"/>
      <c r="C11" s="551"/>
      <c r="D11" s="551"/>
      <c r="E11" s="102"/>
      <c r="F11" s="102"/>
    </row>
    <row r="12" spans="1:6" ht="16.5">
      <c r="A12" s="551" t="s">
        <v>523</v>
      </c>
      <c r="B12" s="551"/>
      <c r="C12" s="551"/>
      <c r="D12" s="551"/>
      <c r="E12" s="102"/>
      <c r="F12" s="102"/>
    </row>
    <row r="13" spans="1:6" ht="16.5">
      <c r="A13" s="551" t="s">
        <v>364</v>
      </c>
      <c r="B13" s="551"/>
      <c r="C13" s="551"/>
      <c r="D13" s="551"/>
      <c r="E13" s="102"/>
      <c r="F13" s="102"/>
    </row>
    <row r="14" spans="1:6" ht="16.5">
      <c r="A14" s="556" t="s">
        <v>742</v>
      </c>
      <c r="B14" s="556"/>
      <c r="C14" s="556"/>
      <c r="D14" s="556"/>
      <c r="E14" s="102"/>
      <c r="F14" s="102"/>
    </row>
    <row r="15" ht="16.5">
      <c r="A15" s="493" t="s">
        <v>761</v>
      </c>
    </row>
    <row r="16" spans="4:5" ht="17.25" thickBot="1">
      <c r="D16" s="102"/>
      <c r="E16" s="231" t="s">
        <v>575</v>
      </c>
    </row>
    <row r="17" spans="1:6" s="232" customFormat="1" ht="56.25" customHeight="1" thickBot="1">
      <c r="A17" s="300" t="s">
        <v>48</v>
      </c>
      <c r="B17" s="301" t="s">
        <v>51</v>
      </c>
      <c r="C17" s="302" t="s">
        <v>52</v>
      </c>
      <c r="D17" s="390" t="s">
        <v>687</v>
      </c>
      <c r="E17" s="317" t="s">
        <v>757</v>
      </c>
      <c r="F17" s="317" t="s">
        <v>725</v>
      </c>
    </row>
    <row r="18" spans="1:6" ht="21" customHeight="1" thickBot="1">
      <c r="A18" s="303" t="s">
        <v>359</v>
      </c>
      <c r="B18" s="304"/>
      <c r="C18" s="305"/>
      <c r="D18" s="306">
        <f>D19+D28+D45+D57+D59+D64+D68+D75+D79+D88+D103+D113+D117</f>
        <v>213989596.16</v>
      </c>
      <c r="E18" s="306">
        <f>E19+E28+E45+E57+E59+E64+E68+E75+E79+E88+E103+E113+E117</f>
        <v>46956783.86</v>
      </c>
      <c r="F18" s="504">
        <f aca="true" t="shared" si="0" ref="F18:F27">E18*100/D18</f>
        <v>21.943489170796145</v>
      </c>
    </row>
    <row r="19" spans="1:6" ht="36" customHeight="1">
      <c r="A19" s="122" t="s">
        <v>624</v>
      </c>
      <c r="B19" s="280" t="s">
        <v>534</v>
      </c>
      <c r="C19" s="227"/>
      <c r="D19" s="257">
        <f>D20+D24</f>
        <v>80000</v>
      </c>
      <c r="E19" s="257">
        <f>E20+E24</f>
        <v>0</v>
      </c>
      <c r="F19" s="398">
        <f t="shared" si="0"/>
        <v>0</v>
      </c>
    </row>
    <row r="20" spans="1:6" ht="33.75" customHeight="1">
      <c r="A20" s="84" t="s">
        <v>268</v>
      </c>
      <c r="B20" s="181" t="s">
        <v>543</v>
      </c>
      <c r="C20" s="226"/>
      <c r="D20" s="252">
        <f aca="true" t="shared" si="1" ref="D20:E22">D21</f>
        <v>70000</v>
      </c>
      <c r="E20" s="252">
        <f t="shared" si="1"/>
        <v>0</v>
      </c>
      <c r="F20" s="398">
        <f t="shared" si="0"/>
        <v>0</v>
      </c>
    </row>
    <row r="21" spans="1:6" ht="21" customHeight="1">
      <c r="A21" s="81" t="s">
        <v>457</v>
      </c>
      <c r="B21" s="182" t="s">
        <v>544</v>
      </c>
      <c r="C21" s="225"/>
      <c r="D21" s="253">
        <f t="shared" si="1"/>
        <v>70000</v>
      </c>
      <c r="E21" s="253">
        <f t="shared" si="1"/>
        <v>0</v>
      </c>
      <c r="F21" s="398">
        <f t="shared" si="0"/>
        <v>0</v>
      </c>
    </row>
    <row r="22" spans="1:6" ht="22.5" customHeight="1">
      <c r="A22" s="81" t="s">
        <v>269</v>
      </c>
      <c r="B22" s="182" t="s">
        <v>545</v>
      </c>
      <c r="C22" s="225"/>
      <c r="D22" s="253">
        <f t="shared" si="1"/>
        <v>70000</v>
      </c>
      <c r="E22" s="253">
        <f t="shared" si="1"/>
        <v>0</v>
      </c>
      <c r="F22" s="398">
        <f t="shared" si="0"/>
        <v>0</v>
      </c>
    </row>
    <row r="23" spans="1:6" ht="21" customHeight="1">
      <c r="A23" s="81" t="s">
        <v>256</v>
      </c>
      <c r="B23" s="182" t="s">
        <v>545</v>
      </c>
      <c r="C23" s="225">
        <v>240</v>
      </c>
      <c r="D23" s="253">
        <f>'Ведом. 2023'!G150</f>
        <v>70000</v>
      </c>
      <c r="E23" s="503">
        <f>'Ведом. 2023'!H150</f>
        <v>0</v>
      </c>
      <c r="F23" s="398">
        <f t="shared" si="0"/>
        <v>0</v>
      </c>
    </row>
    <row r="24" spans="1:6" ht="36" customHeight="1">
      <c r="A24" s="84" t="s">
        <v>546</v>
      </c>
      <c r="B24" s="181" t="s">
        <v>547</v>
      </c>
      <c r="C24" s="226"/>
      <c r="D24" s="252">
        <f aca="true" t="shared" si="2" ref="D24:E26">D25</f>
        <v>10000</v>
      </c>
      <c r="E24" s="252">
        <f t="shared" si="2"/>
        <v>0</v>
      </c>
      <c r="F24" s="398">
        <f t="shared" si="0"/>
        <v>0</v>
      </c>
    </row>
    <row r="25" spans="1:6" ht="24.75" customHeight="1">
      <c r="A25" s="81" t="s">
        <v>527</v>
      </c>
      <c r="B25" s="182" t="s">
        <v>548</v>
      </c>
      <c r="C25" s="225"/>
      <c r="D25" s="253">
        <f t="shared" si="2"/>
        <v>10000</v>
      </c>
      <c r="E25" s="253">
        <f t="shared" si="2"/>
        <v>0</v>
      </c>
      <c r="F25" s="398">
        <f t="shared" si="0"/>
        <v>0</v>
      </c>
    </row>
    <row r="26" spans="1:6" ht="26.25" customHeight="1">
      <c r="A26" s="81" t="s">
        <v>279</v>
      </c>
      <c r="B26" s="182" t="s">
        <v>549</v>
      </c>
      <c r="C26" s="225"/>
      <c r="D26" s="253">
        <f t="shared" si="2"/>
        <v>10000</v>
      </c>
      <c r="E26" s="253">
        <f t="shared" si="2"/>
        <v>0</v>
      </c>
      <c r="F26" s="398">
        <f t="shared" si="0"/>
        <v>0</v>
      </c>
    </row>
    <row r="27" spans="1:6" ht="31.5" customHeight="1">
      <c r="A27" s="81" t="s">
        <v>256</v>
      </c>
      <c r="B27" s="182" t="s">
        <v>549</v>
      </c>
      <c r="C27" s="225">
        <v>240</v>
      </c>
      <c r="D27" s="253">
        <f>'Ведом. 2023'!G154</f>
        <v>10000</v>
      </c>
      <c r="E27" s="248">
        <f>'Ведом. 2023'!H154</f>
        <v>0</v>
      </c>
      <c r="F27" s="398">
        <f t="shared" si="0"/>
        <v>0</v>
      </c>
    </row>
    <row r="28" spans="1:6" ht="51" customHeight="1">
      <c r="A28" s="84" t="s">
        <v>630</v>
      </c>
      <c r="B28" s="32" t="s">
        <v>531</v>
      </c>
      <c r="C28" s="225"/>
      <c r="D28" s="252">
        <f>D30+D32+D37+D42</f>
        <v>597959</v>
      </c>
      <c r="E28" s="252">
        <f>E30+E32+E37+E42</f>
        <v>70471</v>
      </c>
      <c r="F28" s="505">
        <f aca="true" t="shared" si="3" ref="F28:F36">E28*100/D28</f>
        <v>11.785256179771523</v>
      </c>
    </row>
    <row r="29" spans="1:6" ht="21.75" customHeight="1">
      <c r="A29" s="81" t="s">
        <v>392</v>
      </c>
      <c r="B29" s="182" t="s">
        <v>532</v>
      </c>
      <c r="C29" s="225"/>
      <c r="D29" s="278">
        <f>D30</f>
        <v>100000</v>
      </c>
      <c r="E29" s="278">
        <f>E30</f>
        <v>61471</v>
      </c>
      <c r="F29" s="398">
        <f t="shared" si="3"/>
        <v>61.471</v>
      </c>
    </row>
    <row r="30" spans="1:6" ht="33">
      <c r="A30" s="81" t="s">
        <v>525</v>
      </c>
      <c r="B30" s="182" t="s">
        <v>535</v>
      </c>
      <c r="C30" s="225"/>
      <c r="D30" s="253">
        <f>D31</f>
        <v>100000</v>
      </c>
      <c r="E30" s="253">
        <f>E31</f>
        <v>61471</v>
      </c>
      <c r="F30" s="398">
        <f t="shared" si="3"/>
        <v>61.471</v>
      </c>
    </row>
    <row r="31" spans="1:6" ht="23.25" customHeight="1">
      <c r="A31" s="81" t="s">
        <v>256</v>
      </c>
      <c r="B31" s="182" t="s">
        <v>535</v>
      </c>
      <c r="C31" s="225">
        <v>240</v>
      </c>
      <c r="D31" s="253">
        <f>'Ведом. 2023'!G75</f>
        <v>100000</v>
      </c>
      <c r="E31" s="248">
        <f>'Ведом. 2023'!H75</f>
        <v>61471</v>
      </c>
      <c r="F31" s="398">
        <f t="shared" si="3"/>
        <v>61.471</v>
      </c>
    </row>
    <row r="32" spans="1:6" ht="21" customHeight="1">
      <c r="A32" s="81" t="s">
        <v>392</v>
      </c>
      <c r="B32" s="397" t="s">
        <v>532</v>
      </c>
      <c r="C32" s="225"/>
      <c r="D32" s="253">
        <f>D33+D35</f>
        <v>73469</v>
      </c>
      <c r="E32" s="253">
        <f>E33+E35</f>
        <v>9000</v>
      </c>
      <c r="F32" s="398">
        <f t="shared" si="3"/>
        <v>12.250064653119003</v>
      </c>
    </row>
    <row r="33" spans="1:6" ht="41.25" customHeight="1">
      <c r="A33" s="448" t="s">
        <v>644</v>
      </c>
      <c r="B33" s="38" t="s">
        <v>643</v>
      </c>
      <c r="C33" s="225"/>
      <c r="D33" s="253">
        <f>D34</f>
        <v>72000</v>
      </c>
      <c r="E33" s="253">
        <f>E34</f>
        <v>9000</v>
      </c>
      <c r="F33" s="398">
        <f t="shared" si="3"/>
        <v>12.5</v>
      </c>
    </row>
    <row r="34" spans="1:6" ht="21.75" customHeight="1">
      <c r="A34" s="81" t="s">
        <v>256</v>
      </c>
      <c r="B34" s="38" t="s">
        <v>643</v>
      </c>
      <c r="C34" s="225">
        <v>240</v>
      </c>
      <c r="D34" s="253">
        <f>'Ведом. 2023'!G77</f>
        <v>72000</v>
      </c>
      <c r="E34" s="248">
        <f>'Ведом. 2023'!H77</f>
        <v>9000</v>
      </c>
      <c r="F34" s="398">
        <f t="shared" si="3"/>
        <v>12.5</v>
      </c>
    </row>
    <row r="35" spans="1:6" ht="33" customHeight="1">
      <c r="A35" s="448" t="s">
        <v>644</v>
      </c>
      <c r="B35" s="38"/>
      <c r="C35" s="225"/>
      <c r="D35" s="253">
        <f>D36</f>
        <v>1469</v>
      </c>
      <c r="E35" s="253">
        <f>E36</f>
        <v>0</v>
      </c>
      <c r="F35" s="398">
        <f t="shared" si="3"/>
        <v>0</v>
      </c>
    </row>
    <row r="36" spans="1:6" ht="22.5" customHeight="1">
      <c r="A36" s="81" t="s">
        <v>256</v>
      </c>
      <c r="B36" s="38" t="s">
        <v>654</v>
      </c>
      <c r="C36" s="225">
        <v>240</v>
      </c>
      <c r="D36" s="253">
        <f>'Ведом. 2023'!G79</f>
        <v>1469</v>
      </c>
      <c r="E36" s="248">
        <f>'Ведом. 2023'!H79</f>
        <v>0</v>
      </c>
      <c r="F36" s="398">
        <f t="shared" si="3"/>
        <v>0</v>
      </c>
    </row>
    <row r="37" spans="1:6" ht="19.5" customHeight="1">
      <c r="A37" s="81" t="s">
        <v>392</v>
      </c>
      <c r="B37" s="397" t="s">
        <v>532</v>
      </c>
      <c r="C37" s="225"/>
      <c r="D37" s="253">
        <f>D38+D40</f>
        <v>274490</v>
      </c>
      <c r="E37" s="253">
        <f>E38+E40</f>
        <v>0</v>
      </c>
      <c r="F37" s="398">
        <f aca="true" t="shared" si="4" ref="F37:F54">E37*100/D37</f>
        <v>0</v>
      </c>
    </row>
    <row r="38" spans="1:6" ht="27.75" customHeight="1">
      <c r="A38" s="81" t="s">
        <v>606</v>
      </c>
      <c r="B38" s="38" t="s">
        <v>642</v>
      </c>
      <c r="C38" s="225"/>
      <c r="D38" s="253">
        <f>D39</f>
        <v>269000</v>
      </c>
      <c r="E38" s="253">
        <f>E39</f>
        <v>0</v>
      </c>
      <c r="F38" s="398">
        <f t="shared" si="4"/>
        <v>0</v>
      </c>
    </row>
    <row r="39" spans="1:6" ht="18" customHeight="1">
      <c r="A39" s="81" t="s">
        <v>256</v>
      </c>
      <c r="B39" s="38" t="s">
        <v>642</v>
      </c>
      <c r="C39" s="225">
        <v>240</v>
      </c>
      <c r="D39" s="253">
        <f>'Ведом. 2023'!G83</f>
        <v>269000</v>
      </c>
      <c r="E39" s="248">
        <f>'Ведом. 2023'!H83</f>
        <v>0</v>
      </c>
      <c r="F39" s="398">
        <f t="shared" si="4"/>
        <v>0</v>
      </c>
    </row>
    <row r="40" spans="1:6" ht="25.5" customHeight="1">
      <c r="A40" s="81" t="s">
        <v>606</v>
      </c>
      <c r="B40" s="38" t="s">
        <v>653</v>
      </c>
      <c r="C40" s="225"/>
      <c r="D40" s="253">
        <f>D41</f>
        <v>5490</v>
      </c>
      <c r="E40" s="253">
        <f>E41</f>
        <v>0</v>
      </c>
      <c r="F40" s="398">
        <f t="shared" si="4"/>
        <v>0</v>
      </c>
    </row>
    <row r="41" spans="1:6" ht="25.5" customHeight="1">
      <c r="A41" s="81" t="s">
        <v>256</v>
      </c>
      <c r="B41" s="38" t="s">
        <v>653</v>
      </c>
      <c r="C41" s="225">
        <v>240</v>
      </c>
      <c r="D41" s="253">
        <f>'Ведом. 2023'!G85</f>
        <v>5490</v>
      </c>
      <c r="E41" s="248">
        <f>'Ведом. 2023'!H85</f>
        <v>0</v>
      </c>
      <c r="F41" s="398">
        <f t="shared" si="4"/>
        <v>0</v>
      </c>
    </row>
    <row r="42" spans="1:6" ht="24" customHeight="1">
      <c r="A42" s="81" t="s">
        <v>392</v>
      </c>
      <c r="B42" s="182" t="s">
        <v>532</v>
      </c>
      <c r="C42" s="225"/>
      <c r="D42" s="253">
        <f>D43</f>
        <v>150000</v>
      </c>
      <c r="E42" s="253">
        <f>E43</f>
        <v>0</v>
      </c>
      <c r="F42" s="398">
        <f t="shared" si="4"/>
        <v>0</v>
      </c>
    </row>
    <row r="43" spans="1:6" ht="21.75" customHeight="1">
      <c r="A43" s="81" t="s">
        <v>210</v>
      </c>
      <c r="B43" s="182" t="s">
        <v>533</v>
      </c>
      <c r="C43" s="225"/>
      <c r="D43" s="253">
        <f>D44</f>
        <v>150000</v>
      </c>
      <c r="E43" s="253">
        <f>E44</f>
        <v>0</v>
      </c>
      <c r="F43" s="398">
        <f t="shared" si="4"/>
        <v>0</v>
      </c>
    </row>
    <row r="44" spans="1:6" ht="16.5">
      <c r="A44" s="81" t="s">
        <v>261</v>
      </c>
      <c r="B44" s="182" t="s">
        <v>533</v>
      </c>
      <c r="C44" s="225">
        <v>870</v>
      </c>
      <c r="D44" s="253">
        <f>'Ведом. 2023'!G63</f>
        <v>150000</v>
      </c>
      <c r="E44" s="503">
        <f>'Ведом. 2023'!H63</f>
        <v>0</v>
      </c>
      <c r="F44" s="398">
        <f t="shared" si="4"/>
        <v>0</v>
      </c>
    </row>
    <row r="45" spans="1:6" ht="18.75" customHeight="1">
      <c r="A45" s="84" t="s">
        <v>631</v>
      </c>
      <c r="B45" s="181" t="s">
        <v>536</v>
      </c>
      <c r="C45" s="226"/>
      <c r="D45" s="252">
        <f>D46+D61</f>
        <v>143032744</v>
      </c>
      <c r="E45" s="252">
        <f>E46+E61</f>
        <v>6604896.71</v>
      </c>
      <c r="F45" s="398">
        <f t="shared" si="4"/>
        <v>4.617751519889739</v>
      </c>
    </row>
    <row r="46" spans="1:6" ht="33">
      <c r="A46" s="262" t="s">
        <v>436</v>
      </c>
      <c r="B46" s="182" t="s">
        <v>537</v>
      </c>
      <c r="C46" s="225"/>
      <c r="D46" s="253">
        <f>D47+D50+D53+D55</f>
        <v>24749915</v>
      </c>
      <c r="E46" s="253">
        <f>E47+E50+E53+E55</f>
        <v>6604896.71</v>
      </c>
      <c r="F46" s="398">
        <f t="shared" si="4"/>
        <v>26.686543004289106</v>
      </c>
    </row>
    <row r="47" spans="1:6" ht="33.75" customHeight="1">
      <c r="A47" s="262" t="s">
        <v>286</v>
      </c>
      <c r="B47" s="182" t="s">
        <v>538</v>
      </c>
      <c r="C47" s="225"/>
      <c r="D47" s="253">
        <f>D48+D49</f>
        <v>5976900</v>
      </c>
      <c r="E47" s="253">
        <f>E48+E49</f>
        <v>2176072.79</v>
      </c>
      <c r="F47" s="398">
        <f t="shared" si="4"/>
        <v>36.40805082902508</v>
      </c>
    </row>
    <row r="48" spans="1:6" ht="33" customHeight="1">
      <c r="A48" s="81" t="s">
        <v>256</v>
      </c>
      <c r="B48" s="182" t="s">
        <v>538</v>
      </c>
      <c r="C48" s="225">
        <v>240</v>
      </c>
      <c r="D48" s="253">
        <f>'Ведом. 2023'!G91</f>
        <v>5111900</v>
      </c>
      <c r="E48" s="248">
        <f>'Ведом. 2023'!H91</f>
        <v>1311072.79</v>
      </c>
      <c r="F48" s="398">
        <f t="shared" si="4"/>
        <v>25.64746552162601</v>
      </c>
    </row>
    <row r="49" spans="1:6" ht="25.5" customHeight="1">
      <c r="A49" s="81" t="s">
        <v>666</v>
      </c>
      <c r="B49" s="182" t="s">
        <v>538</v>
      </c>
      <c r="C49" s="225">
        <v>440</v>
      </c>
      <c r="D49" s="253">
        <f>'Ведом. 2023'!G94</f>
        <v>865000</v>
      </c>
      <c r="E49" s="248">
        <f>'Ведом. 2023'!H94</f>
        <v>865000</v>
      </c>
      <c r="F49" s="398">
        <f t="shared" si="4"/>
        <v>100</v>
      </c>
    </row>
    <row r="50" spans="1:6" ht="25.5" customHeight="1">
      <c r="A50" s="84" t="s">
        <v>609</v>
      </c>
      <c r="B50" s="182" t="s">
        <v>612</v>
      </c>
      <c r="C50" s="225"/>
      <c r="D50" s="253">
        <f>D51</f>
        <v>8672000</v>
      </c>
      <c r="E50" s="253">
        <f>E51</f>
        <v>2795556.92</v>
      </c>
      <c r="F50" s="398">
        <f t="shared" si="4"/>
        <v>32.236588099631</v>
      </c>
    </row>
    <row r="51" spans="1:6" ht="36" customHeight="1">
      <c r="A51" s="81" t="s">
        <v>610</v>
      </c>
      <c r="B51" s="182" t="s">
        <v>611</v>
      </c>
      <c r="C51" s="225"/>
      <c r="D51" s="253">
        <f>D52</f>
        <v>8672000</v>
      </c>
      <c r="E51" s="248">
        <f>E52</f>
        <v>2795556.92</v>
      </c>
      <c r="F51" s="398">
        <f t="shared" si="4"/>
        <v>32.236588099631</v>
      </c>
    </row>
    <row r="52" spans="1:6" ht="24.75" customHeight="1">
      <c r="A52" s="81" t="s">
        <v>256</v>
      </c>
      <c r="B52" s="182" t="s">
        <v>611</v>
      </c>
      <c r="C52" s="225">
        <v>240</v>
      </c>
      <c r="D52" s="253">
        <f>'Ведом. 2023'!G95</f>
        <v>8672000</v>
      </c>
      <c r="E52" s="248">
        <f>'Ведом. 2023'!H97</f>
        <v>2795556.92</v>
      </c>
      <c r="F52" s="398">
        <f t="shared" si="4"/>
        <v>32.236588099631</v>
      </c>
    </row>
    <row r="53" spans="1:6" ht="67.5" customHeight="1">
      <c r="A53" s="450" t="s">
        <v>646</v>
      </c>
      <c r="B53" s="397" t="s">
        <v>645</v>
      </c>
      <c r="C53" s="225"/>
      <c r="D53" s="253">
        <f>D54</f>
        <v>10000000</v>
      </c>
      <c r="E53" s="253">
        <f>E54</f>
        <v>1616933</v>
      </c>
      <c r="F53" s="398">
        <f t="shared" si="4"/>
        <v>16.16933</v>
      </c>
    </row>
    <row r="54" spans="1:6" ht="21" customHeight="1">
      <c r="A54" s="81" t="s">
        <v>256</v>
      </c>
      <c r="B54" s="397" t="s">
        <v>645</v>
      </c>
      <c r="C54" s="225">
        <v>240</v>
      </c>
      <c r="D54" s="253">
        <f>'Ведом. 2023'!G100</f>
        <v>10000000</v>
      </c>
      <c r="E54" s="248">
        <f>'Ведом. 2023'!H100</f>
        <v>1616933</v>
      </c>
      <c r="F54" s="398">
        <f t="shared" si="4"/>
        <v>16.16933</v>
      </c>
    </row>
    <row r="55" spans="1:6" ht="70.5" customHeight="1">
      <c r="A55" s="450" t="s">
        <v>646</v>
      </c>
      <c r="B55" s="397" t="s">
        <v>655</v>
      </c>
      <c r="C55" s="225"/>
      <c r="D55" s="253">
        <f>D56</f>
        <v>101015</v>
      </c>
      <c r="E55" s="253">
        <f>E56</f>
        <v>16334</v>
      </c>
      <c r="F55" s="398">
        <f aca="true" t="shared" si="5" ref="F55:F69">E55*100/D55</f>
        <v>16.16987576102559</v>
      </c>
    </row>
    <row r="56" spans="1:6" ht="32.25" customHeight="1">
      <c r="A56" s="81" t="s">
        <v>256</v>
      </c>
      <c r="B56" s="397" t="s">
        <v>655</v>
      </c>
      <c r="C56" s="225">
        <v>240</v>
      </c>
      <c r="D56" s="253">
        <f>'Ведом. 2023'!G102</f>
        <v>101015</v>
      </c>
      <c r="E56" s="248">
        <f>'Ведом. 2023'!H102</f>
        <v>16334</v>
      </c>
      <c r="F56" s="398">
        <f t="shared" si="5"/>
        <v>16.16987576102559</v>
      </c>
    </row>
    <row r="57" spans="1:6" ht="55.5" customHeight="1">
      <c r="A57" s="81" t="s">
        <v>699</v>
      </c>
      <c r="B57" s="397" t="s">
        <v>698</v>
      </c>
      <c r="C57" s="457"/>
      <c r="D57" s="439">
        <f>D58</f>
        <v>5000000</v>
      </c>
      <c r="E57" s="439">
        <f>E58</f>
        <v>0</v>
      </c>
      <c r="F57" s="398">
        <f t="shared" si="5"/>
        <v>0</v>
      </c>
    </row>
    <row r="58" spans="1:6" ht="39" customHeight="1">
      <c r="A58" s="81" t="s">
        <v>256</v>
      </c>
      <c r="B58" s="397" t="s">
        <v>698</v>
      </c>
      <c r="C58" s="457">
        <v>240</v>
      </c>
      <c r="D58" s="439">
        <f>'Ведом. 2023'!G111</f>
        <v>5000000</v>
      </c>
      <c r="E58" s="248">
        <f>'Ведом. 2023'!H111</f>
        <v>0</v>
      </c>
      <c r="F58" s="398">
        <f t="shared" si="5"/>
        <v>0</v>
      </c>
    </row>
    <row r="59" spans="1:6" ht="56.25" customHeight="1">
      <c r="A59" s="81" t="s">
        <v>699</v>
      </c>
      <c r="B59" s="397" t="s">
        <v>703</v>
      </c>
      <c r="C59" s="457"/>
      <c r="D59" s="439">
        <f>D60</f>
        <v>50517</v>
      </c>
      <c r="E59" s="439">
        <f>E60</f>
        <v>0</v>
      </c>
      <c r="F59" s="398">
        <f t="shared" si="5"/>
        <v>0</v>
      </c>
    </row>
    <row r="60" spans="1:6" ht="31.5" customHeight="1">
      <c r="A60" s="81" t="s">
        <v>256</v>
      </c>
      <c r="B60" s="397" t="s">
        <v>703</v>
      </c>
      <c r="C60" s="457">
        <v>240</v>
      </c>
      <c r="D60" s="439">
        <f>'Ведом. 2023'!G113</f>
        <v>50517</v>
      </c>
      <c r="E60" s="248">
        <f>'Ведом. 2023'!H113</f>
        <v>0</v>
      </c>
      <c r="F60" s="398">
        <f t="shared" si="5"/>
        <v>0</v>
      </c>
    </row>
    <row r="61" spans="1:6" ht="33" customHeight="1">
      <c r="A61" s="81" t="s">
        <v>681</v>
      </c>
      <c r="B61" s="397" t="s">
        <v>683</v>
      </c>
      <c r="C61" s="225"/>
      <c r="D61" s="253">
        <f>D62</f>
        <v>118282829</v>
      </c>
      <c r="E61" s="248">
        <f>E62</f>
        <v>0</v>
      </c>
      <c r="F61" s="398">
        <f t="shared" si="5"/>
        <v>0</v>
      </c>
    </row>
    <row r="62" spans="1:6" ht="34.5" customHeight="1">
      <c r="A62" s="470" t="s">
        <v>682</v>
      </c>
      <c r="B62" s="397" t="s">
        <v>683</v>
      </c>
      <c r="C62" s="225"/>
      <c r="D62" s="253">
        <f>D63</f>
        <v>118282829</v>
      </c>
      <c r="E62" s="248">
        <f>E63</f>
        <v>0</v>
      </c>
      <c r="F62" s="398">
        <f t="shared" si="5"/>
        <v>0</v>
      </c>
    </row>
    <row r="63" spans="1:6" ht="23.25" customHeight="1">
      <c r="A63" s="81" t="s">
        <v>666</v>
      </c>
      <c r="B63" s="397" t="s">
        <v>683</v>
      </c>
      <c r="C63" s="225">
        <v>400</v>
      </c>
      <c r="D63" s="253">
        <f>'Ведом. 2023'!G103</f>
        <v>118282829</v>
      </c>
      <c r="E63" s="248">
        <f>'Ведом. 2023'!H103</f>
        <v>0</v>
      </c>
      <c r="F63" s="398">
        <f t="shared" si="5"/>
        <v>0</v>
      </c>
    </row>
    <row r="64" spans="1:6" ht="33">
      <c r="A64" s="84" t="s">
        <v>626</v>
      </c>
      <c r="B64" s="32" t="s">
        <v>539</v>
      </c>
      <c r="C64" s="225"/>
      <c r="D64" s="253">
        <f aca="true" t="shared" si="6" ref="D64:E66">D65</f>
        <v>13500</v>
      </c>
      <c r="E64" s="253">
        <f t="shared" si="6"/>
        <v>0</v>
      </c>
      <c r="F64" s="398">
        <f t="shared" si="5"/>
        <v>0</v>
      </c>
    </row>
    <row r="65" spans="1:6" ht="20.25" customHeight="1">
      <c r="A65" s="81" t="s">
        <v>387</v>
      </c>
      <c r="B65" s="182" t="s">
        <v>540</v>
      </c>
      <c r="C65" s="225"/>
      <c r="D65" s="253">
        <f t="shared" si="6"/>
        <v>13500</v>
      </c>
      <c r="E65" s="253">
        <f t="shared" si="6"/>
        <v>0</v>
      </c>
      <c r="F65" s="398">
        <f t="shared" si="5"/>
        <v>0</v>
      </c>
    </row>
    <row r="66" spans="1:6" ht="21.75" customHeight="1">
      <c r="A66" s="81" t="s">
        <v>361</v>
      </c>
      <c r="B66" s="182" t="s">
        <v>541</v>
      </c>
      <c r="C66" s="225"/>
      <c r="D66" s="253">
        <f t="shared" si="6"/>
        <v>13500</v>
      </c>
      <c r="E66" s="253">
        <f t="shared" si="6"/>
        <v>0</v>
      </c>
      <c r="F66" s="398">
        <f t="shared" si="5"/>
        <v>0</v>
      </c>
    </row>
    <row r="67" spans="1:6" ht="24" customHeight="1">
      <c r="A67" s="81" t="s">
        <v>256</v>
      </c>
      <c r="B67" s="182" t="s">
        <v>541</v>
      </c>
      <c r="C67" s="225">
        <v>240</v>
      </c>
      <c r="D67" s="253">
        <f>'Ведом. 2023'!G121</f>
        <v>13500</v>
      </c>
      <c r="E67" s="248">
        <f>'Ведом. 2023'!H121</f>
        <v>0</v>
      </c>
      <c r="F67" s="398">
        <f t="shared" si="5"/>
        <v>0</v>
      </c>
    </row>
    <row r="68" spans="1:6" ht="33" customHeight="1">
      <c r="A68" s="251" t="s">
        <v>661</v>
      </c>
      <c r="B68" s="123" t="s">
        <v>669</v>
      </c>
      <c r="C68" s="380"/>
      <c r="D68" s="381">
        <f aca="true" t="shared" si="7" ref="D68:E70">D69</f>
        <v>1387.8</v>
      </c>
      <c r="E68" s="381">
        <f t="shared" si="7"/>
        <v>0</v>
      </c>
      <c r="F68" s="398">
        <f t="shared" si="5"/>
        <v>0</v>
      </c>
    </row>
    <row r="69" spans="1:6" ht="15" customHeight="1">
      <c r="A69" s="459" t="s">
        <v>660</v>
      </c>
      <c r="B69" s="123" t="s">
        <v>710</v>
      </c>
      <c r="C69" s="228"/>
      <c r="D69" s="372">
        <f t="shared" si="7"/>
        <v>1387.8</v>
      </c>
      <c r="E69" s="372">
        <f t="shared" si="7"/>
        <v>0</v>
      </c>
      <c r="F69" s="398">
        <f t="shared" si="5"/>
        <v>0</v>
      </c>
    </row>
    <row r="70" spans="1:6" ht="30" customHeight="1">
      <c r="A70" s="402" t="s">
        <v>659</v>
      </c>
      <c r="B70" s="123" t="s">
        <v>710</v>
      </c>
      <c r="C70" s="228"/>
      <c r="D70" s="372">
        <f t="shared" si="7"/>
        <v>1387.8</v>
      </c>
      <c r="E70" s="372">
        <f t="shared" si="7"/>
        <v>0</v>
      </c>
      <c r="F70" s="398">
        <f aca="true" t="shared" si="8" ref="F70:F81">E70*100/D70</f>
        <v>0</v>
      </c>
    </row>
    <row r="71" spans="1:6" ht="21" customHeight="1">
      <c r="A71" s="81" t="s">
        <v>666</v>
      </c>
      <c r="B71" s="123" t="s">
        <v>710</v>
      </c>
      <c r="C71" s="228">
        <v>400</v>
      </c>
      <c r="D71" s="372">
        <f>'Ведом. 2023'!G134</f>
        <v>1387.8</v>
      </c>
      <c r="E71" s="248">
        <f>'Ведом. 2023'!H134</f>
        <v>0</v>
      </c>
      <c r="F71" s="398">
        <f t="shared" si="8"/>
        <v>0</v>
      </c>
    </row>
    <row r="72" spans="1:6" ht="57" customHeight="1">
      <c r="A72" s="81" t="s">
        <v>668</v>
      </c>
      <c r="B72" s="397" t="s">
        <v>670</v>
      </c>
      <c r="C72" s="228"/>
      <c r="D72" s="372">
        <f>D73</f>
        <v>21967.91</v>
      </c>
      <c r="E72" s="372">
        <f>E73</f>
        <v>0</v>
      </c>
      <c r="F72" s="398">
        <f t="shared" si="8"/>
        <v>0</v>
      </c>
    </row>
    <row r="73" spans="1:6" ht="30" customHeight="1">
      <c r="A73" s="402" t="s">
        <v>671</v>
      </c>
      <c r="B73" s="422" t="s">
        <v>688</v>
      </c>
      <c r="C73" s="228"/>
      <c r="D73" s="372">
        <f>D74</f>
        <v>21967.91</v>
      </c>
      <c r="E73" s="372">
        <f>E74</f>
        <v>0</v>
      </c>
      <c r="F73" s="398">
        <f t="shared" si="8"/>
        <v>0</v>
      </c>
    </row>
    <row r="74" spans="1:6" ht="24" customHeight="1">
      <c r="A74" s="81" t="s">
        <v>666</v>
      </c>
      <c r="B74" s="422" t="s">
        <v>688</v>
      </c>
      <c r="C74" s="228">
        <v>400</v>
      </c>
      <c r="D74" s="372">
        <f>'Ведом. 2023'!G139</f>
        <v>21967.91</v>
      </c>
      <c r="E74" s="248">
        <f>'Ведом. 2023'!H139</f>
        <v>0</v>
      </c>
      <c r="F74" s="398">
        <f t="shared" si="8"/>
        <v>0</v>
      </c>
    </row>
    <row r="75" spans="1:6" ht="39" customHeight="1">
      <c r="A75" s="84" t="s">
        <v>647</v>
      </c>
      <c r="B75" s="454" t="s">
        <v>554</v>
      </c>
      <c r="C75" s="226"/>
      <c r="D75" s="252">
        <f aca="true" t="shared" si="9" ref="D75:E77">D76</f>
        <v>550000</v>
      </c>
      <c r="E75" s="252">
        <f t="shared" si="9"/>
        <v>0</v>
      </c>
      <c r="F75" s="398">
        <f t="shared" si="8"/>
        <v>0</v>
      </c>
    </row>
    <row r="76" spans="1:6" ht="33">
      <c r="A76" s="51" t="s">
        <v>394</v>
      </c>
      <c r="B76" s="451" t="s">
        <v>648</v>
      </c>
      <c r="C76" s="225"/>
      <c r="D76" s="253">
        <f t="shared" si="9"/>
        <v>550000</v>
      </c>
      <c r="E76" s="253">
        <f t="shared" si="9"/>
        <v>0</v>
      </c>
      <c r="F76" s="398">
        <f t="shared" si="8"/>
        <v>0</v>
      </c>
    </row>
    <row r="77" spans="1:6" ht="33" customHeight="1">
      <c r="A77" s="51" t="s">
        <v>319</v>
      </c>
      <c r="B77" s="451" t="s">
        <v>649</v>
      </c>
      <c r="C77" s="225"/>
      <c r="D77" s="253">
        <f t="shared" si="9"/>
        <v>550000</v>
      </c>
      <c r="E77" s="253">
        <f t="shared" si="9"/>
        <v>0</v>
      </c>
      <c r="F77" s="398">
        <f t="shared" si="8"/>
        <v>0</v>
      </c>
    </row>
    <row r="78" spans="1:6" ht="21.75" customHeight="1">
      <c r="A78" s="81" t="s">
        <v>256</v>
      </c>
      <c r="B78" s="451" t="s">
        <v>649</v>
      </c>
      <c r="C78" s="228">
        <v>240</v>
      </c>
      <c r="D78" s="372">
        <f>'Ведом. 2023'!G145</f>
        <v>550000</v>
      </c>
      <c r="E78" s="248">
        <f>'Ведом. 2023'!H145</f>
        <v>0</v>
      </c>
      <c r="F78" s="398">
        <f t="shared" si="8"/>
        <v>0</v>
      </c>
    </row>
    <row r="79" spans="1:6" ht="31.5" customHeight="1">
      <c r="A79" s="382" t="s">
        <v>673</v>
      </c>
      <c r="B79" s="32" t="s">
        <v>542</v>
      </c>
      <c r="C79" s="226"/>
      <c r="D79" s="252">
        <f>D80+D82+D84+D86</f>
        <v>12049210.469999999</v>
      </c>
      <c r="E79" s="252">
        <f>E80+E82+E84</f>
        <v>3932204.62</v>
      </c>
      <c r="F79" s="398">
        <f t="shared" si="8"/>
        <v>32.63454173856754</v>
      </c>
    </row>
    <row r="80" spans="1:6" ht="36.75" customHeight="1">
      <c r="A80" s="371" t="s">
        <v>555</v>
      </c>
      <c r="B80" s="29" t="s">
        <v>559</v>
      </c>
      <c r="C80" s="225"/>
      <c r="D80" s="253">
        <f>D81</f>
        <v>4934282.71</v>
      </c>
      <c r="E80" s="253">
        <f>E81</f>
        <v>2102402.96</v>
      </c>
      <c r="F80" s="398">
        <f t="shared" si="8"/>
        <v>42.60807666612195</v>
      </c>
    </row>
    <row r="81" spans="1:6" ht="32.25" customHeight="1">
      <c r="A81" s="81" t="s">
        <v>256</v>
      </c>
      <c r="B81" s="29" t="s">
        <v>559</v>
      </c>
      <c r="C81" s="225">
        <v>240</v>
      </c>
      <c r="D81" s="253">
        <f>'Ведом. 2023'!G158</f>
        <v>4934282.71</v>
      </c>
      <c r="E81" s="248">
        <f>'Ведом. 2023'!H158</f>
        <v>2102402.96</v>
      </c>
      <c r="F81" s="398">
        <f t="shared" si="8"/>
        <v>42.60807666612195</v>
      </c>
    </row>
    <row r="82" spans="1:6" ht="20.25" customHeight="1">
      <c r="A82" s="371" t="s">
        <v>556</v>
      </c>
      <c r="B82" s="29" t="s">
        <v>560</v>
      </c>
      <c r="C82" s="225"/>
      <c r="D82" s="253">
        <f>D83</f>
        <v>400000</v>
      </c>
      <c r="E82" s="248">
        <f>E83</f>
        <v>244676.44</v>
      </c>
      <c r="F82" s="398">
        <f aca="true" t="shared" si="10" ref="F82:F104">E82*100/D82</f>
        <v>61.16911</v>
      </c>
    </row>
    <row r="83" spans="1:6" ht="24.75" customHeight="1">
      <c r="A83" s="81" t="s">
        <v>256</v>
      </c>
      <c r="B83" s="29" t="s">
        <v>560</v>
      </c>
      <c r="C83" s="225">
        <v>240</v>
      </c>
      <c r="D83" s="253">
        <f>'Ведом. 2023'!G160</f>
        <v>400000</v>
      </c>
      <c r="E83" s="248">
        <f>'Ведом. 2023'!H160</f>
        <v>244676.44</v>
      </c>
      <c r="F83" s="398">
        <f t="shared" si="10"/>
        <v>61.16911</v>
      </c>
    </row>
    <row r="84" spans="1:6" ht="22.5" customHeight="1">
      <c r="A84" s="371" t="s">
        <v>557</v>
      </c>
      <c r="B84" s="29" t="s">
        <v>561</v>
      </c>
      <c r="C84" s="225"/>
      <c r="D84" s="253">
        <f>D85</f>
        <v>5714927.76</v>
      </c>
      <c r="E84" s="248">
        <f>E85</f>
        <v>1585125.22</v>
      </c>
      <c r="F84" s="398">
        <f t="shared" si="10"/>
        <v>27.7365749239147</v>
      </c>
    </row>
    <row r="85" spans="1:6" ht="39" customHeight="1">
      <c r="A85" s="81" t="s">
        <v>256</v>
      </c>
      <c r="B85" s="29" t="s">
        <v>561</v>
      </c>
      <c r="C85" s="225">
        <v>240</v>
      </c>
      <c r="D85" s="253">
        <f>'Ведом. 2023'!G162</f>
        <v>5714927.76</v>
      </c>
      <c r="E85" s="248">
        <f>'Ведом. 2023'!H162</f>
        <v>1585125.22</v>
      </c>
      <c r="F85" s="398">
        <f t="shared" si="10"/>
        <v>27.7365749239147</v>
      </c>
    </row>
    <row r="86" spans="1:6" ht="42" customHeight="1">
      <c r="A86" s="540" t="s">
        <v>772</v>
      </c>
      <c r="B86" s="241" t="s">
        <v>771</v>
      </c>
      <c r="C86" s="225"/>
      <c r="D86" s="253">
        <f>D87</f>
        <v>1000000</v>
      </c>
      <c r="E86" s="541">
        <f>E87</f>
        <v>0</v>
      </c>
      <c r="F86" s="398">
        <f t="shared" si="10"/>
        <v>0</v>
      </c>
    </row>
    <row r="87" spans="1:6" ht="30.75" customHeight="1">
      <c r="A87" s="194" t="s">
        <v>256</v>
      </c>
      <c r="B87" s="241" t="s">
        <v>771</v>
      </c>
      <c r="C87" s="225">
        <v>240</v>
      </c>
      <c r="D87" s="253">
        <f>'Ведом. 2023'!G164</f>
        <v>1000000</v>
      </c>
      <c r="E87" s="541">
        <v>0</v>
      </c>
      <c r="F87" s="398">
        <f t="shared" si="10"/>
        <v>0</v>
      </c>
    </row>
    <row r="88" spans="1:6" ht="24.75" customHeight="1">
      <c r="A88" s="53" t="s">
        <v>627</v>
      </c>
      <c r="B88" s="379" t="s">
        <v>550</v>
      </c>
      <c r="C88" s="228"/>
      <c r="D88" s="375">
        <f>D89</f>
        <v>9485700</v>
      </c>
      <c r="E88" s="375">
        <f>E89</f>
        <v>5048467.53</v>
      </c>
      <c r="F88" s="398">
        <f t="shared" si="10"/>
        <v>53.22187640342832</v>
      </c>
    </row>
    <row r="89" spans="1:6" s="232" customFormat="1" ht="19.5" customHeight="1">
      <c r="A89" s="373" t="s">
        <v>529</v>
      </c>
      <c r="B89" s="376" t="s">
        <v>562</v>
      </c>
      <c r="C89" s="377"/>
      <c r="D89" s="375">
        <f>D90+D98</f>
        <v>9485700</v>
      </c>
      <c r="E89" s="375">
        <f>E90+E98</f>
        <v>5048467.53</v>
      </c>
      <c r="F89" s="398">
        <f t="shared" si="10"/>
        <v>53.22187640342832</v>
      </c>
    </row>
    <row r="90" spans="1:6" ht="20.25" customHeight="1">
      <c r="A90" s="392" t="s">
        <v>439</v>
      </c>
      <c r="B90" s="218" t="s">
        <v>569</v>
      </c>
      <c r="C90" s="228"/>
      <c r="D90" s="372">
        <f>D91+D96</f>
        <v>6537300</v>
      </c>
      <c r="E90" s="372">
        <f>E91+E96</f>
        <v>3422821.71</v>
      </c>
      <c r="F90" s="398">
        <f t="shared" si="10"/>
        <v>52.35833922261484</v>
      </c>
    </row>
    <row r="91" spans="1:6" ht="36.75" customHeight="1">
      <c r="A91" s="34" t="s">
        <v>530</v>
      </c>
      <c r="B91" s="218" t="s">
        <v>563</v>
      </c>
      <c r="C91" s="228"/>
      <c r="D91" s="372">
        <f>D92+D93+D94+D95</f>
        <v>6357300</v>
      </c>
      <c r="E91" s="372">
        <f>E92+E93+E94+E95</f>
        <v>3401646.7399999998</v>
      </c>
      <c r="F91" s="398">
        <f t="shared" si="10"/>
        <v>53.507727179777575</v>
      </c>
    </row>
    <row r="92" spans="1:6" ht="20.25" customHeight="1">
      <c r="A92" s="34" t="s">
        <v>262</v>
      </c>
      <c r="B92" s="218" t="s">
        <v>563</v>
      </c>
      <c r="C92" s="228">
        <v>110</v>
      </c>
      <c r="D92" s="372">
        <f>'Ведом. 2023'!G176</f>
        <v>4048300</v>
      </c>
      <c r="E92" s="248">
        <f>'Ведом. 2023'!H176</f>
        <v>2272363.59</v>
      </c>
      <c r="F92" s="398">
        <f t="shared" si="10"/>
        <v>56.13130425116716</v>
      </c>
    </row>
    <row r="93" spans="1:6" ht="19.5" customHeight="1">
      <c r="A93" s="34" t="s">
        <v>256</v>
      </c>
      <c r="B93" s="218" t="s">
        <v>563</v>
      </c>
      <c r="C93" s="228">
        <v>240</v>
      </c>
      <c r="D93" s="372">
        <f>'Ведом. 2023'!G177</f>
        <v>2279000</v>
      </c>
      <c r="E93" s="248">
        <f>'Ведом. 2023'!H177</f>
        <v>1126680.8</v>
      </c>
      <c r="F93" s="398">
        <f t="shared" si="10"/>
        <v>49.4375076788065</v>
      </c>
    </row>
    <row r="94" spans="1:6" ht="19.5" customHeight="1">
      <c r="A94" s="34" t="s">
        <v>310</v>
      </c>
      <c r="B94" s="218" t="s">
        <v>563</v>
      </c>
      <c r="C94" s="228">
        <v>830</v>
      </c>
      <c r="D94" s="372">
        <f>'Ведом. 2023'!G178</f>
        <v>5000</v>
      </c>
      <c r="E94" s="248">
        <f>'Ведом. 2023'!H178</f>
        <v>2602.35</v>
      </c>
      <c r="F94" s="398">
        <f t="shared" si="10"/>
        <v>52.047</v>
      </c>
    </row>
    <row r="95" spans="1:6" ht="21" customHeight="1">
      <c r="A95" s="298" t="s">
        <v>258</v>
      </c>
      <c r="B95" s="218" t="s">
        <v>563</v>
      </c>
      <c r="C95" s="228">
        <v>850</v>
      </c>
      <c r="D95" s="372">
        <f>'Ведом. 2023'!G179</f>
        <v>25000</v>
      </c>
      <c r="E95" s="248">
        <f>'Ведом. 2023'!H179</f>
        <v>0</v>
      </c>
      <c r="F95" s="398">
        <f t="shared" si="10"/>
        <v>0</v>
      </c>
    </row>
    <row r="96" spans="1:6" ht="20.25" customHeight="1">
      <c r="A96" s="292" t="s">
        <v>577</v>
      </c>
      <c r="B96" s="376" t="s">
        <v>576</v>
      </c>
      <c r="C96" s="377"/>
      <c r="D96" s="375">
        <f>D97</f>
        <v>180000</v>
      </c>
      <c r="E96" s="248">
        <f>E97</f>
        <v>21174.97</v>
      </c>
      <c r="F96" s="398">
        <f t="shared" si="10"/>
        <v>11.763872222222222</v>
      </c>
    </row>
    <row r="97" spans="1:6" ht="22.5" customHeight="1">
      <c r="A97" s="34" t="s">
        <v>256</v>
      </c>
      <c r="B97" s="218" t="s">
        <v>576</v>
      </c>
      <c r="C97" s="228">
        <v>240</v>
      </c>
      <c r="D97" s="372">
        <f>'Ведом. 2023'!G181</f>
        <v>180000</v>
      </c>
      <c r="E97" s="248">
        <f>'Ведом. 2023'!H181</f>
        <v>21174.97</v>
      </c>
      <c r="F97" s="398">
        <f t="shared" si="10"/>
        <v>11.763872222222222</v>
      </c>
    </row>
    <row r="98" spans="1:6" ht="18" customHeight="1">
      <c r="A98" s="374" t="s">
        <v>448</v>
      </c>
      <c r="B98" s="376" t="s">
        <v>564</v>
      </c>
      <c r="C98" s="377"/>
      <c r="D98" s="375">
        <f>D99</f>
        <v>2948400</v>
      </c>
      <c r="E98" s="375">
        <f>E99</f>
        <v>1625645.82</v>
      </c>
      <c r="F98" s="398">
        <f t="shared" si="10"/>
        <v>55.13654253154253</v>
      </c>
    </row>
    <row r="99" spans="1:6" ht="38.25" customHeight="1">
      <c r="A99" s="35" t="s">
        <v>277</v>
      </c>
      <c r="B99" s="218" t="s">
        <v>564</v>
      </c>
      <c r="C99" s="228"/>
      <c r="D99" s="372">
        <f>D100+D101+D102</f>
        <v>2948400</v>
      </c>
      <c r="E99" s="372">
        <f>E100+E101+E102</f>
        <v>1625645.82</v>
      </c>
      <c r="F99" s="398">
        <f t="shared" si="10"/>
        <v>55.13654253154253</v>
      </c>
    </row>
    <row r="100" spans="1:6" ht="20.25" customHeight="1">
      <c r="A100" s="34" t="s">
        <v>253</v>
      </c>
      <c r="B100" s="218" t="s">
        <v>564</v>
      </c>
      <c r="C100" s="228">
        <v>120</v>
      </c>
      <c r="D100" s="372">
        <f>'Ведом. 2023'!G187</f>
        <v>2673400</v>
      </c>
      <c r="E100" s="248">
        <f>'Ведом. 2023'!H187</f>
        <v>1524939.82</v>
      </c>
      <c r="F100" s="398">
        <f t="shared" si="10"/>
        <v>57.04121418418493</v>
      </c>
    </row>
    <row r="101" spans="1:6" ht="15" customHeight="1">
      <c r="A101" s="35" t="s">
        <v>256</v>
      </c>
      <c r="B101" s="218" t="s">
        <v>564</v>
      </c>
      <c r="C101" s="228">
        <v>240</v>
      </c>
      <c r="D101" s="372">
        <f>'Ведом. 2023'!G188</f>
        <v>270000</v>
      </c>
      <c r="E101" s="248">
        <f>'Ведом. 2023'!H188</f>
        <v>100706</v>
      </c>
      <c r="F101" s="398">
        <f t="shared" si="10"/>
        <v>37.29851851851852</v>
      </c>
    </row>
    <row r="102" spans="1:6" ht="16.5">
      <c r="A102" s="34" t="s">
        <v>258</v>
      </c>
      <c r="B102" s="218" t="s">
        <v>564</v>
      </c>
      <c r="C102" s="228">
        <v>850</v>
      </c>
      <c r="D102" s="372">
        <f>'Ведом. 2023'!G189</f>
        <v>5000</v>
      </c>
      <c r="E102" s="248">
        <f>'Ведом. 2023'!H189</f>
        <v>0</v>
      </c>
      <c r="F102" s="398">
        <f t="shared" si="10"/>
        <v>0</v>
      </c>
    </row>
    <row r="103" spans="1:6" ht="36.75" customHeight="1">
      <c r="A103" s="157" t="s">
        <v>628</v>
      </c>
      <c r="B103" s="376" t="s">
        <v>553</v>
      </c>
      <c r="C103" s="228"/>
      <c r="D103" s="375">
        <f>D104+D107+D110</f>
        <v>1035609.98</v>
      </c>
      <c r="E103" s="375">
        <f>E104+E107+E110</f>
        <v>697679.43</v>
      </c>
      <c r="F103" s="398">
        <f t="shared" si="10"/>
        <v>67.3689365179737</v>
      </c>
    </row>
    <row r="104" spans="1:6" ht="21.75" customHeight="1">
      <c r="A104" s="34" t="s">
        <v>452</v>
      </c>
      <c r="B104" s="218" t="s">
        <v>565</v>
      </c>
      <c r="C104" s="228"/>
      <c r="D104" s="372">
        <f>D105</f>
        <v>972700</v>
      </c>
      <c r="E104" s="372">
        <f>E105</f>
        <v>682744.9</v>
      </c>
      <c r="F104" s="398">
        <f t="shared" si="10"/>
        <v>70.19069600082246</v>
      </c>
    </row>
    <row r="105" spans="1:6" ht="17.25" customHeight="1">
      <c r="A105" s="80" t="s">
        <v>453</v>
      </c>
      <c r="B105" s="182" t="s">
        <v>565</v>
      </c>
      <c r="C105" s="225"/>
      <c r="D105" s="253">
        <f>D106</f>
        <v>972700</v>
      </c>
      <c r="E105" s="253">
        <f>E106</f>
        <v>682744.9</v>
      </c>
      <c r="F105" s="398">
        <f aca="true" t="shared" si="11" ref="F105:F116">E105*100/D105</f>
        <v>70.19069600082246</v>
      </c>
    </row>
    <row r="106" spans="1:6" ht="20.25" customHeight="1">
      <c r="A106" s="80" t="s">
        <v>271</v>
      </c>
      <c r="B106" s="182" t="s">
        <v>565</v>
      </c>
      <c r="C106" s="225">
        <v>310</v>
      </c>
      <c r="D106" s="253">
        <f>'Ведом. 2023'!G195</f>
        <v>972700</v>
      </c>
      <c r="E106" s="248">
        <f>'Ведом. 2023'!H195</f>
        <v>682744.9</v>
      </c>
      <c r="F106" s="398">
        <f t="shared" si="11"/>
        <v>70.19069600082246</v>
      </c>
    </row>
    <row r="107" spans="1:6" ht="18" customHeight="1">
      <c r="A107" s="212" t="s">
        <v>452</v>
      </c>
      <c r="B107" s="218" t="s">
        <v>587</v>
      </c>
      <c r="C107" s="225"/>
      <c r="D107" s="253">
        <f>D108</f>
        <v>12909.98</v>
      </c>
      <c r="E107" s="253">
        <f>E108</f>
        <v>9934.53</v>
      </c>
      <c r="F107" s="398">
        <f t="shared" si="11"/>
        <v>76.95232680453418</v>
      </c>
    </row>
    <row r="108" spans="1:6" ht="55.5" customHeight="1">
      <c r="A108" s="80" t="s">
        <v>591</v>
      </c>
      <c r="B108" s="218" t="s">
        <v>587</v>
      </c>
      <c r="C108" s="225"/>
      <c r="D108" s="253">
        <f>D109</f>
        <v>12909.98</v>
      </c>
      <c r="E108" s="253">
        <f>E109</f>
        <v>9934.53</v>
      </c>
      <c r="F108" s="398">
        <f t="shared" si="11"/>
        <v>76.95232680453418</v>
      </c>
    </row>
    <row r="109" spans="1:6" ht="38.25" customHeight="1">
      <c r="A109" s="80" t="s">
        <v>620</v>
      </c>
      <c r="B109" s="218" t="s">
        <v>587</v>
      </c>
      <c r="C109" s="225">
        <v>310</v>
      </c>
      <c r="D109" s="253">
        <f>'Ведом. 2023'!G200</f>
        <v>12909.98</v>
      </c>
      <c r="E109" s="248">
        <f>'Ведом. 2023'!H200</f>
        <v>9934.53</v>
      </c>
      <c r="F109" s="398">
        <f t="shared" si="11"/>
        <v>76.95232680453418</v>
      </c>
    </row>
    <row r="110" spans="1:6" ht="17.25" customHeight="1">
      <c r="A110" s="35" t="s">
        <v>452</v>
      </c>
      <c r="B110" s="182" t="s">
        <v>617</v>
      </c>
      <c r="C110" s="225"/>
      <c r="D110" s="253">
        <f>D111</f>
        <v>50000</v>
      </c>
      <c r="E110" s="253">
        <f>E111</f>
        <v>5000</v>
      </c>
      <c r="F110" s="398">
        <f t="shared" si="11"/>
        <v>10</v>
      </c>
    </row>
    <row r="111" spans="1:6" ht="20.25" customHeight="1">
      <c r="A111" s="365" t="s">
        <v>273</v>
      </c>
      <c r="B111" s="182" t="s">
        <v>566</v>
      </c>
      <c r="C111" s="225"/>
      <c r="D111" s="253">
        <f>D112</f>
        <v>50000</v>
      </c>
      <c r="E111" s="253">
        <f>E112</f>
        <v>5000</v>
      </c>
      <c r="F111" s="398">
        <f t="shared" si="11"/>
        <v>10</v>
      </c>
    </row>
    <row r="112" spans="1:6" ht="34.5" customHeight="1">
      <c r="A112" s="365" t="s">
        <v>619</v>
      </c>
      <c r="B112" s="182" t="s">
        <v>566</v>
      </c>
      <c r="C112" s="225">
        <v>320</v>
      </c>
      <c r="D112" s="253">
        <f>'Ведом. 2023'!G202</f>
        <v>50000</v>
      </c>
      <c r="E112" s="248">
        <f>'Ведом. 2023'!H202</f>
        <v>5000</v>
      </c>
      <c r="F112" s="398">
        <f t="shared" si="11"/>
        <v>10</v>
      </c>
    </row>
    <row r="113" spans="1:6" ht="33.75" customHeight="1">
      <c r="A113" s="84" t="s">
        <v>629</v>
      </c>
      <c r="B113" s="181" t="s">
        <v>551</v>
      </c>
      <c r="C113" s="225"/>
      <c r="D113" s="252">
        <f aca="true" t="shared" si="12" ref="D113:E115">D114</f>
        <v>100000</v>
      </c>
      <c r="E113" s="248">
        <f t="shared" si="12"/>
        <v>61235.8</v>
      </c>
      <c r="F113" s="398">
        <f t="shared" si="11"/>
        <v>61.2358</v>
      </c>
    </row>
    <row r="114" spans="1:6" ht="17.25" customHeight="1">
      <c r="A114" s="81" t="s">
        <v>449</v>
      </c>
      <c r="B114" s="182" t="s">
        <v>552</v>
      </c>
      <c r="C114" s="225"/>
      <c r="D114" s="253">
        <f t="shared" si="12"/>
        <v>100000</v>
      </c>
      <c r="E114" s="248">
        <f t="shared" si="12"/>
        <v>61235.8</v>
      </c>
      <c r="F114" s="398">
        <f t="shared" si="11"/>
        <v>61.2358</v>
      </c>
    </row>
    <row r="115" spans="1:6" ht="21" customHeight="1">
      <c r="A115" s="81" t="s">
        <v>280</v>
      </c>
      <c r="B115" s="182" t="s">
        <v>567</v>
      </c>
      <c r="C115" s="225"/>
      <c r="D115" s="253">
        <f t="shared" si="12"/>
        <v>100000</v>
      </c>
      <c r="E115" s="248">
        <f t="shared" si="12"/>
        <v>61235.8</v>
      </c>
      <c r="F115" s="398">
        <f t="shared" si="11"/>
        <v>61.2358</v>
      </c>
    </row>
    <row r="116" spans="1:6" ht="32.25" customHeight="1">
      <c r="A116" s="81" t="s">
        <v>256</v>
      </c>
      <c r="B116" s="182" t="s">
        <v>567</v>
      </c>
      <c r="C116" s="225">
        <v>240</v>
      </c>
      <c r="D116" s="253">
        <f>'Ведом. 2023'!G208</f>
        <v>100000</v>
      </c>
      <c r="E116" s="248">
        <f>'Ведом. 2023'!H208</f>
        <v>61235.8</v>
      </c>
      <c r="F116" s="398">
        <f t="shared" si="11"/>
        <v>61.2358</v>
      </c>
    </row>
    <row r="117" spans="1:6" ht="38.25" customHeight="1">
      <c r="A117" s="251" t="s">
        <v>661</v>
      </c>
      <c r="B117" s="478" t="s">
        <v>669</v>
      </c>
      <c r="C117" s="225"/>
      <c r="D117" s="252">
        <f>D118</f>
        <v>41992967.91</v>
      </c>
      <c r="E117" s="252">
        <f>E118</f>
        <v>30541828.77</v>
      </c>
      <c r="F117" s="398">
        <f aca="true" t="shared" si="13" ref="F117:F132">E117*100/D117</f>
        <v>72.73081730126277</v>
      </c>
    </row>
    <row r="118" spans="1:6" ht="18" customHeight="1">
      <c r="A118" s="459" t="s">
        <v>660</v>
      </c>
      <c r="B118" s="476" t="s">
        <v>670</v>
      </c>
      <c r="C118" s="225"/>
      <c r="D118" s="253">
        <f>D119+D121</f>
        <v>41992967.91</v>
      </c>
      <c r="E118" s="248">
        <f>E119</f>
        <v>30541828.77</v>
      </c>
      <c r="F118" s="398">
        <f t="shared" si="13"/>
        <v>72.73081730126277</v>
      </c>
    </row>
    <row r="119" spans="1:6" ht="43.5" customHeight="1">
      <c r="A119" s="81" t="s">
        <v>715</v>
      </c>
      <c r="B119" s="476" t="s">
        <v>714</v>
      </c>
      <c r="C119" s="225"/>
      <c r="D119" s="253">
        <f>D120</f>
        <v>41971000</v>
      </c>
      <c r="E119" s="248">
        <f>E120</f>
        <v>30541828.77</v>
      </c>
      <c r="F119" s="398">
        <f t="shared" si="13"/>
        <v>72.76888511114818</v>
      </c>
    </row>
    <row r="120" spans="1:6" ht="33" customHeight="1">
      <c r="A120" s="81" t="s">
        <v>256</v>
      </c>
      <c r="B120" s="476" t="s">
        <v>714</v>
      </c>
      <c r="C120" s="225">
        <v>240</v>
      </c>
      <c r="D120" s="253">
        <f>'Ведом. 2023'!G116</f>
        <v>41971000</v>
      </c>
      <c r="E120" s="248">
        <f>'Ведом. 2023'!H116</f>
        <v>30541828.77</v>
      </c>
      <c r="F120" s="398">
        <f t="shared" si="13"/>
        <v>72.76888511114818</v>
      </c>
    </row>
    <row r="121" spans="1:6" ht="35.25" customHeight="1">
      <c r="A121" s="470" t="s">
        <v>682</v>
      </c>
      <c r="B121" s="476" t="s">
        <v>688</v>
      </c>
      <c r="C121" s="225"/>
      <c r="D121" s="253">
        <f>D122</f>
        <v>21967.91</v>
      </c>
      <c r="E121" s="248">
        <f>E122</f>
        <v>0</v>
      </c>
      <c r="F121" s="398">
        <f t="shared" si="13"/>
        <v>0</v>
      </c>
    </row>
    <row r="122" spans="1:6" ht="24.75" customHeight="1">
      <c r="A122" s="81" t="s">
        <v>666</v>
      </c>
      <c r="B122" s="476" t="s">
        <v>688</v>
      </c>
      <c r="C122" s="225">
        <v>400</v>
      </c>
      <c r="D122" s="253">
        <f>'Ведом. 2023'!G139</f>
        <v>21967.91</v>
      </c>
      <c r="E122" s="248">
        <f>'Ведом. 2023'!H135</f>
        <v>0</v>
      </c>
      <c r="F122" s="398">
        <f t="shared" si="13"/>
        <v>0</v>
      </c>
    </row>
    <row r="123" spans="1:6" ht="50.25">
      <c r="A123" s="294" t="s">
        <v>320</v>
      </c>
      <c r="B123" s="295" t="s">
        <v>336</v>
      </c>
      <c r="C123" s="296"/>
      <c r="D123" s="299">
        <f>D124+D128+D139</f>
        <v>11709931</v>
      </c>
      <c r="E123" s="299">
        <f>E124+E128+E139</f>
        <v>6180380.1899999995</v>
      </c>
      <c r="F123" s="506">
        <f t="shared" si="13"/>
        <v>52.77896334316573</v>
      </c>
    </row>
    <row r="124" spans="1:6" s="232" customFormat="1" ht="33">
      <c r="A124" s="30" t="s">
        <v>56</v>
      </c>
      <c r="B124" s="32" t="s">
        <v>334</v>
      </c>
      <c r="C124" s="235"/>
      <c r="D124" s="250">
        <f aca="true" t="shared" si="14" ref="D124:E126">D125</f>
        <v>1603758</v>
      </c>
      <c r="E124" s="250">
        <f t="shared" si="14"/>
        <v>1351631.85</v>
      </c>
      <c r="F124" s="398">
        <f t="shared" si="13"/>
        <v>84.27904022926153</v>
      </c>
    </row>
    <row r="125" spans="1:6" s="232" customFormat="1" ht="16.5">
      <c r="A125" s="30" t="s">
        <v>295</v>
      </c>
      <c r="B125" s="32" t="s">
        <v>334</v>
      </c>
      <c r="C125" s="32"/>
      <c r="D125" s="250">
        <f t="shared" si="14"/>
        <v>1603758</v>
      </c>
      <c r="E125" s="297">
        <f t="shared" si="14"/>
        <v>1351631.85</v>
      </c>
      <c r="F125" s="398">
        <f t="shared" si="13"/>
        <v>84.27904022926153</v>
      </c>
    </row>
    <row r="126" spans="1:6" ht="16.5">
      <c r="A126" s="27" t="s">
        <v>118</v>
      </c>
      <c r="B126" s="29" t="s">
        <v>335</v>
      </c>
      <c r="C126" s="29"/>
      <c r="D126" s="249">
        <f t="shared" si="14"/>
        <v>1603758</v>
      </c>
      <c r="E126" s="246">
        <f t="shared" si="14"/>
        <v>1351631.85</v>
      </c>
      <c r="F126" s="398">
        <f t="shared" si="13"/>
        <v>84.27904022926153</v>
      </c>
    </row>
    <row r="127" spans="1:6" ht="16.5">
      <c r="A127" s="27" t="s">
        <v>253</v>
      </c>
      <c r="B127" s="29" t="s">
        <v>335</v>
      </c>
      <c r="C127" s="29" t="s">
        <v>254</v>
      </c>
      <c r="D127" s="249">
        <f>'Ведом. 2023'!G45</f>
        <v>1603758</v>
      </c>
      <c r="E127" s="246">
        <f>'Ведом. 2023'!H45</f>
        <v>1351631.85</v>
      </c>
      <c r="F127" s="398">
        <f t="shared" si="13"/>
        <v>84.27904022926153</v>
      </c>
    </row>
    <row r="128" spans="1:6" s="1" customFormat="1" ht="20.25" customHeight="1">
      <c r="A128" s="30" t="s">
        <v>296</v>
      </c>
      <c r="B128" s="56" t="s">
        <v>340</v>
      </c>
      <c r="C128" s="32"/>
      <c r="D128" s="42">
        <f>D129+D137</f>
        <v>6134243</v>
      </c>
      <c r="E128" s="42">
        <f>E129+E137</f>
        <v>3194898.44</v>
      </c>
      <c r="F128" s="398">
        <f t="shared" si="13"/>
        <v>52.08301073172354</v>
      </c>
    </row>
    <row r="129" spans="1:6" ht="16.5">
      <c r="A129" s="27" t="s">
        <v>255</v>
      </c>
      <c r="B129" s="38" t="s">
        <v>341</v>
      </c>
      <c r="C129" s="29"/>
      <c r="D129" s="249">
        <f>D130+D131+D132+D135+D136</f>
        <v>6133243</v>
      </c>
      <c r="E129" s="249">
        <f>E130+E131+E132+E135+E136</f>
        <v>3193898.44</v>
      </c>
      <c r="F129" s="398">
        <f t="shared" si="13"/>
        <v>52.07519806405844</v>
      </c>
    </row>
    <row r="130" spans="1:6" ht="24" customHeight="1">
      <c r="A130" s="27" t="s">
        <v>253</v>
      </c>
      <c r="B130" s="38" t="s">
        <v>341</v>
      </c>
      <c r="C130" s="29" t="s">
        <v>254</v>
      </c>
      <c r="D130" s="249">
        <f>'Ведом. 2023'!G50</f>
        <v>2788100</v>
      </c>
      <c r="E130" s="246">
        <f>'Ведом. 2023'!H50</f>
        <v>2115100.59</v>
      </c>
      <c r="F130" s="398">
        <f t="shared" si="13"/>
        <v>75.86171909185467</v>
      </c>
    </row>
    <row r="131" spans="1:6" ht="36" customHeight="1">
      <c r="A131" s="175" t="s">
        <v>256</v>
      </c>
      <c r="B131" s="38" t="s">
        <v>341</v>
      </c>
      <c r="C131" s="29" t="s">
        <v>257</v>
      </c>
      <c r="D131" s="249">
        <f>'Ведом. 2023'!G51</f>
        <v>2796327</v>
      </c>
      <c r="E131" s="246">
        <f>'Ведом. 2023'!H51</f>
        <v>1068957.85</v>
      </c>
      <c r="F131" s="398">
        <f t="shared" si="13"/>
        <v>38.22721198200354</v>
      </c>
    </row>
    <row r="132" spans="1:6" ht="36" customHeight="1">
      <c r="A132" s="453" t="s">
        <v>684</v>
      </c>
      <c r="B132" s="38" t="s">
        <v>340</v>
      </c>
      <c r="C132" s="29"/>
      <c r="D132" s="249">
        <f>'Ведом. 2023'!G52</f>
        <v>18816</v>
      </c>
      <c r="E132" s="249">
        <f>'Ведом. 2023'!H52</f>
        <v>7840</v>
      </c>
      <c r="F132" s="398">
        <f t="shared" si="13"/>
        <v>41.666666666666664</v>
      </c>
    </row>
    <row r="133" spans="1:6" ht="36.75" customHeight="1">
      <c r="A133" s="175" t="s">
        <v>256</v>
      </c>
      <c r="B133" s="397" t="s">
        <v>679</v>
      </c>
      <c r="C133" s="29" t="s">
        <v>257</v>
      </c>
      <c r="D133" s="249">
        <f>'Ведом. 2023'!G53</f>
        <v>18627.84</v>
      </c>
      <c r="E133" s="246">
        <f>'Ведом. 2023'!H53</f>
        <v>7761.6</v>
      </c>
      <c r="F133" s="398">
        <f aca="true" t="shared" si="15" ref="F133:F148">E133*100/D133</f>
        <v>41.666666666666664</v>
      </c>
    </row>
    <row r="134" spans="1:6" ht="36.75" customHeight="1">
      <c r="A134" s="175" t="s">
        <v>256</v>
      </c>
      <c r="B134" s="397" t="s">
        <v>680</v>
      </c>
      <c r="C134" s="29" t="s">
        <v>257</v>
      </c>
      <c r="D134" s="249">
        <f>'Ведом. 2023'!G54</f>
        <v>188.16</v>
      </c>
      <c r="E134" s="246">
        <f>'Ведом. 2023'!H54</f>
        <v>78.4</v>
      </c>
      <c r="F134" s="398">
        <f t="shared" si="15"/>
        <v>41.66666666666667</v>
      </c>
    </row>
    <row r="135" spans="1:6" ht="20.25" customHeight="1">
      <c r="A135" s="202" t="s">
        <v>310</v>
      </c>
      <c r="B135" s="38" t="s">
        <v>341</v>
      </c>
      <c r="C135" s="29" t="s">
        <v>309</v>
      </c>
      <c r="D135" s="249">
        <f>'Ведом. 2023'!G55</f>
        <v>70000</v>
      </c>
      <c r="E135" s="246">
        <f>'Ведом. 2023'!H55</f>
        <v>0</v>
      </c>
      <c r="F135" s="398">
        <f t="shared" si="15"/>
        <v>0</v>
      </c>
    </row>
    <row r="136" spans="1:6" ht="16.5">
      <c r="A136" s="176" t="s">
        <v>258</v>
      </c>
      <c r="B136" s="38" t="s">
        <v>341</v>
      </c>
      <c r="C136" s="29" t="s">
        <v>259</v>
      </c>
      <c r="D136" s="249">
        <f>'Ведом. 2023'!G56</f>
        <v>460000</v>
      </c>
      <c r="E136" s="246">
        <f>'Ведом. 2023'!H56</f>
        <v>2000</v>
      </c>
      <c r="F136" s="398">
        <f t="shared" si="15"/>
        <v>0.43478260869565216</v>
      </c>
    </row>
    <row r="137" spans="1:6" ht="42" customHeight="1">
      <c r="A137" s="449" t="s">
        <v>325</v>
      </c>
      <c r="B137" s="38" t="s">
        <v>641</v>
      </c>
      <c r="C137" s="29"/>
      <c r="D137" s="249">
        <f>D138</f>
        <v>1000</v>
      </c>
      <c r="E137" s="246">
        <f>E138</f>
        <v>1000</v>
      </c>
      <c r="F137" s="398">
        <f t="shared" si="15"/>
        <v>100</v>
      </c>
    </row>
    <row r="138" spans="1:6" ht="35.25" customHeight="1">
      <c r="A138" s="175" t="s">
        <v>256</v>
      </c>
      <c r="B138" s="38" t="s">
        <v>641</v>
      </c>
      <c r="C138" s="229">
        <v>240</v>
      </c>
      <c r="D138" s="315">
        <f>'Ведом. 2023'!G58</f>
        <v>1000</v>
      </c>
      <c r="E138" s="246">
        <f>'Ведом. 2023'!H58</f>
        <v>1000</v>
      </c>
      <c r="F138" s="398">
        <f t="shared" si="15"/>
        <v>100</v>
      </c>
    </row>
    <row r="139" spans="1:6" s="232" customFormat="1" ht="26.25" customHeight="1">
      <c r="A139" s="30" t="s">
        <v>100</v>
      </c>
      <c r="B139" s="56" t="s">
        <v>348</v>
      </c>
      <c r="C139" s="235"/>
      <c r="D139" s="250">
        <f>D140+D144+D146</f>
        <v>3971930</v>
      </c>
      <c r="E139" s="250">
        <f>E140+E144+E146</f>
        <v>1633849.9</v>
      </c>
      <c r="F139" s="398">
        <f t="shared" si="15"/>
        <v>41.13491174315761</v>
      </c>
    </row>
    <row r="140" spans="1:6" ht="18" customHeight="1">
      <c r="A140" s="27" t="s">
        <v>590</v>
      </c>
      <c r="B140" s="38" t="s">
        <v>526</v>
      </c>
      <c r="C140" s="229"/>
      <c r="D140" s="249">
        <f>D141+D142+D143</f>
        <v>3499430</v>
      </c>
      <c r="E140" s="249">
        <f>E141+E142+E143</f>
        <v>1445571.3699999999</v>
      </c>
      <c r="F140" s="398">
        <f t="shared" si="15"/>
        <v>41.308766570555775</v>
      </c>
    </row>
    <row r="141" spans="1:6" ht="16.5" customHeight="1">
      <c r="A141" s="176" t="s">
        <v>253</v>
      </c>
      <c r="B141" s="38" t="s">
        <v>526</v>
      </c>
      <c r="C141" s="121" t="s">
        <v>254</v>
      </c>
      <c r="D141" s="249">
        <f>'Ведом. 2023'!G126</f>
        <v>3248430</v>
      </c>
      <c r="E141" s="246">
        <f>'Ведом. 2023'!H126</f>
        <v>1363223.47</v>
      </c>
      <c r="F141" s="398">
        <f t="shared" si="15"/>
        <v>41.965610156290886</v>
      </c>
    </row>
    <row r="142" spans="1:6" ht="33" customHeight="1">
      <c r="A142" s="175" t="s">
        <v>256</v>
      </c>
      <c r="B142" s="29" t="s">
        <v>526</v>
      </c>
      <c r="C142" s="29" t="s">
        <v>257</v>
      </c>
      <c r="D142" s="37">
        <f>'Ведом. 2023'!G127</f>
        <v>250000</v>
      </c>
      <c r="E142" s="247">
        <f>'Ведом. 2023'!H127</f>
        <v>81547.9</v>
      </c>
      <c r="F142" s="398">
        <f t="shared" si="15"/>
        <v>32.619159999999994</v>
      </c>
    </row>
    <row r="143" spans="1:6" ht="24.75" customHeight="1">
      <c r="A143" s="176" t="s">
        <v>258</v>
      </c>
      <c r="B143" s="29" t="s">
        <v>526</v>
      </c>
      <c r="C143" s="29" t="s">
        <v>259</v>
      </c>
      <c r="D143" s="37">
        <f>'Ведом. 2023'!G128</f>
        <v>1000</v>
      </c>
      <c r="E143" s="247">
        <f>'Ведом. 2023'!H128</f>
        <v>800</v>
      </c>
      <c r="F143" s="398">
        <f t="shared" si="15"/>
        <v>80</v>
      </c>
    </row>
    <row r="144" spans="1:6" ht="34.5" customHeight="1">
      <c r="A144" s="175" t="s">
        <v>160</v>
      </c>
      <c r="B144" s="38" t="s">
        <v>468</v>
      </c>
      <c r="C144" s="29"/>
      <c r="D144" s="249">
        <f>D145</f>
        <v>412500</v>
      </c>
      <c r="E144" s="246">
        <f>E145</f>
        <v>188278.53</v>
      </c>
      <c r="F144" s="398">
        <f t="shared" si="15"/>
        <v>45.64328</v>
      </c>
    </row>
    <row r="145" spans="1:6" ht="20.25" customHeight="1">
      <c r="A145" s="378" t="s">
        <v>253</v>
      </c>
      <c r="B145" s="123" t="s">
        <v>468</v>
      </c>
      <c r="C145" s="39" t="s">
        <v>254</v>
      </c>
      <c r="D145" s="276">
        <f>'Ведом. 2023'!G69</f>
        <v>412500</v>
      </c>
      <c r="E145" s="308">
        <f>'Ведом. 2023'!H69</f>
        <v>188278.53</v>
      </c>
      <c r="F145" s="398">
        <f t="shared" si="15"/>
        <v>45.64328</v>
      </c>
    </row>
    <row r="146" spans="1:6" ht="35.25" customHeight="1">
      <c r="A146" s="405" t="s">
        <v>528</v>
      </c>
      <c r="B146" s="38" t="s">
        <v>589</v>
      </c>
      <c r="C146" s="29"/>
      <c r="D146" s="315">
        <f>D147</f>
        <v>60000</v>
      </c>
      <c r="E146" s="315">
        <f>E147</f>
        <v>0</v>
      </c>
      <c r="F146" s="398">
        <f t="shared" si="15"/>
        <v>0</v>
      </c>
    </row>
    <row r="147" spans="1:6" ht="34.5" customHeight="1" thickBot="1">
      <c r="A147" s="515" t="s">
        <v>256</v>
      </c>
      <c r="B147" s="123" t="s">
        <v>589</v>
      </c>
      <c r="C147" s="39" t="s">
        <v>257</v>
      </c>
      <c r="D147" s="516">
        <f>'Ведом. 2023'!G169</f>
        <v>60000</v>
      </c>
      <c r="E147" s="307">
        <f>'Ведом. 2023'!H165</f>
        <v>0</v>
      </c>
      <c r="F147" s="468">
        <f t="shared" si="15"/>
        <v>0</v>
      </c>
    </row>
    <row r="148" spans="1:6" s="232" customFormat="1" ht="30" customHeight="1" thickBot="1">
      <c r="A148" s="517" t="s">
        <v>482</v>
      </c>
      <c r="B148" s="518"/>
      <c r="C148" s="519"/>
      <c r="D148" s="309">
        <f>D18+D123</f>
        <v>225699527.16</v>
      </c>
      <c r="E148" s="309">
        <f>E18+E123</f>
        <v>53137164.05</v>
      </c>
      <c r="F148" s="507">
        <f t="shared" si="15"/>
        <v>23.54332094472253</v>
      </c>
    </row>
    <row r="149" ht="16.5">
      <c r="A149" s="406"/>
    </row>
  </sheetData>
  <sheetProtection/>
  <mergeCells count="6">
    <mergeCell ref="A11:D11"/>
    <mergeCell ref="A14:D14"/>
    <mergeCell ref="A12:D12"/>
    <mergeCell ref="A13:D13"/>
    <mergeCell ref="B2:E2"/>
    <mergeCell ref="B7:H7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307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57" t="s">
        <v>137</v>
      </c>
      <c r="B9" s="557"/>
      <c r="C9" s="557"/>
      <c r="D9" s="557"/>
      <c r="E9" s="557"/>
      <c r="F9" s="557"/>
      <c r="G9"/>
      <c r="H9"/>
    </row>
    <row r="10" spans="1:8" ht="16.5">
      <c r="A10" s="557" t="s">
        <v>224</v>
      </c>
      <c r="B10" s="557"/>
      <c r="C10" s="557"/>
      <c r="D10" s="557"/>
      <c r="E10" s="557"/>
      <c r="F10" s="557"/>
      <c r="G10"/>
      <c r="H10"/>
    </row>
    <row r="11" spans="1:8" ht="16.5">
      <c r="A11" s="551" t="s">
        <v>239</v>
      </c>
      <c r="B11" s="551"/>
      <c r="C11" s="551"/>
      <c r="D11" s="551"/>
      <c r="E11" s="551"/>
      <c r="F11" s="551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1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308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57" t="s">
        <v>137</v>
      </c>
      <c r="B9" s="557"/>
      <c r="C9" s="557"/>
      <c r="D9" s="557"/>
      <c r="E9" s="557"/>
      <c r="F9" s="557"/>
      <c r="G9" s="557"/>
      <c r="H9" s="557"/>
    </row>
    <row r="10" spans="1:8" ht="16.5">
      <c r="A10" s="557" t="s">
        <v>224</v>
      </c>
      <c r="B10" s="557"/>
      <c r="C10" s="557"/>
      <c r="D10" s="557"/>
      <c r="E10" s="557"/>
      <c r="F10" s="557"/>
      <c r="G10" s="557"/>
      <c r="H10" s="557"/>
    </row>
    <row r="11" spans="1:8" ht="16.5">
      <c r="A11" s="551" t="s">
        <v>306</v>
      </c>
      <c r="B11" s="551"/>
      <c r="C11" s="551"/>
      <c r="D11" s="551"/>
      <c r="E11" s="551"/>
      <c r="F11" s="551"/>
      <c r="G11" s="551"/>
      <c r="H11" s="551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23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07" customWidth="1"/>
    <col min="2" max="2" width="59.375" style="107" customWidth="1"/>
    <col min="3" max="3" width="17.50390625" style="107" customWidth="1"/>
    <col min="4" max="16384" width="9.125" style="107" customWidth="1"/>
  </cols>
  <sheetData>
    <row r="1" spans="1:3" ht="12.75">
      <c r="A1" s="11" t="s">
        <v>47</v>
      </c>
      <c r="B1" s="26" t="s">
        <v>201</v>
      </c>
      <c r="C1" s="26"/>
    </row>
    <row r="2" spans="1:3" ht="12.75">
      <c r="A2" s="11"/>
      <c r="B2" s="559" t="s">
        <v>196</v>
      </c>
      <c r="C2" s="559"/>
    </row>
    <row r="3" spans="1:3" ht="12.75">
      <c r="A3" s="11"/>
      <c r="B3" s="26" t="s">
        <v>194</v>
      </c>
      <c r="C3" s="26"/>
    </row>
    <row r="4" spans="1:3" ht="12.75">
      <c r="A4" s="11"/>
      <c r="B4" s="26" t="s">
        <v>195</v>
      </c>
      <c r="C4" s="26"/>
    </row>
    <row r="5" spans="1:3" ht="21" customHeight="1">
      <c r="A5" s="11"/>
      <c r="B5" s="26" t="s">
        <v>197</v>
      </c>
      <c r="C5" s="26"/>
    </row>
    <row r="6" spans="1:3" ht="18" customHeight="1">
      <c r="A6" s="11"/>
      <c r="B6" s="26" t="s">
        <v>202</v>
      </c>
      <c r="C6" s="26"/>
    </row>
    <row r="7" spans="1:3" ht="18" customHeight="1">
      <c r="A7" s="11"/>
      <c r="B7" s="26" t="s">
        <v>200</v>
      </c>
      <c r="C7" s="26"/>
    </row>
    <row r="8" spans="2:3" ht="15">
      <c r="B8" s="109"/>
      <c r="C8" s="109"/>
    </row>
    <row r="9" spans="2:3" ht="15">
      <c r="B9" s="109"/>
      <c r="C9" s="109"/>
    </row>
    <row r="10" spans="2:3" ht="15">
      <c r="B10" s="109"/>
      <c r="C10" s="109"/>
    </row>
    <row r="11" spans="2:3" ht="15">
      <c r="B11" s="109"/>
      <c r="C11" s="109"/>
    </row>
    <row r="13" spans="1:6" ht="15">
      <c r="A13" s="560" t="s">
        <v>190</v>
      </c>
      <c r="B13" s="560"/>
      <c r="C13" s="560"/>
      <c r="D13" s="560"/>
      <c r="E13" s="108"/>
      <c r="F13" s="108"/>
    </row>
    <row r="14" spans="1:4" ht="15">
      <c r="A14" s="560" t="s">
        <v>191</v>
      </c>
      <c r="B14" s="560"/>
      <c r="C14" s="560"/>
      <c r="D14" s="560"/>
    </row>
    <row r="15" spans="1:6" ht="15">
      <c r="A15" s="560" t="s">
        <v>161</v>
      </c>
      <c r="B15" s="560"/>
      <c r="C15" s="560"/>
      <c r="D15" s="560"/>
      <c r="E15" s="108"/>
      <c r="F15" s="108"/>
    </row>
    <row r="16" spans="2:6" ht="15">
      <c r="B16" s="109"/>
      <c r="C16" s="108"/>
      <c r="D16" s="108"/>
      <c r="E16" s="108"/>
      <c r="F16" s="108"/>
    </row>
    <row r="17" spans="2:6" ht="15">
      <c r="B17" s="109"/>
      <c r="C17" s="108"/>
      <c r="D17" s="108"/>
      <c r="E17" s="108"/>
      <c r="F17" s="108"/>
    </row>
    <row r="19" spans="1:3" s="110" customFormat="1" ht="15">
      <c r="A19" s="116" t="s">
        <v>132</v>
      </c>
      <c r="B19" s="116" t="s">
        <v>192</v>
      </c>
      <c r="C19" s="116" t="s">
        <v>163</v>
      </c>
    </row>
    <row r="20" spans="1:3" ht="27">
      <c r="A20" s="558" t="s">
        <v>55</v>
      </c>
      <c r="B20" s="115" t="s">
        <v>188</v>
      </c>
      <c r="C20" s="113">
        <f>C22-C23</f>
        <v>5340000</v>
      </c>
    </row>
    <row r="21" spans="1:3" ht="15">
      <c r="A21" s="558"/>
      <c r="B21" s="111" t="s">
        <v>193</v>
      </c>
      <c r="C21" s="114"/>
    </row>
    <row r="22" spans="1:3" ht="46.5">
      <c r="A22" s="558"/>
      <c r="B22" s="117" t="s">
        <v>189</v>
      </c>
      <c r="C22" s="113">
        <v>5500000</v>
      </c>
    </row>
    <row r="23" spans="1:3" ht="46.5">
      <c r="A23" s="558"/>
      <c r="B23" s="117" t="s">
        <v>198</v>
      </c>
      <c r="C23" s="113">
        <v>160000</v>
      </c>
    </row>
    <row r="24" ht="15">
      <c r="B24" s="11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1.625" style="0" customWidth="1"/>
    <col min="2" max="2" width="13.50390625" style="0" customWidth="1"/>
    <col min="3" max="3" width="14.625" style="0" customWidth="1"/>
    <col min="4" max="4" width="16.00390625" style="0" customWidth="1"/>
  </cols>
  <sheetData>
    <row r="1" spans="4:10" ht="12.75">
      <c r="D1" s="535" t="s">
        <v>744</v>
      </c>
      <c r="F1" s="535"/>
      <c r="G1" s="535"/>
      <c r="H1" s="535"/>
      <c r="I1" s="535"/>
      <c r="J1" s="535"/>
    </row>
    <row r="2" spans="4:10" ht="12.75">
      <c r="D2" s="535" t="s">
        <v>736</v>
      </c>
      <c r="F2" s="535"/>
      <c r="G2" s="535"/>
      <c r="H2" s="535"/>
      <c r="I2" s="535"/>
      <c r="J2" s="535"/>
    </row>
    <row r="3" spans="4:10" ht="15" customHeight="1">
      <c r="D3" s="561" t="s">
        <v>745</v>
      </c>
      <c r="E3" s="561"/>
      <c r="F3" s="561"/>
      <c r="G3" s="561"/>
      <c r="H3" s="561"/>
      <c r="I3" s="561"/>
      <c r="J3" s="535"/>
    </row>
    <row r="4" spans="4:10" ht="12.75">
      <c r="D4" s="535" t="s">
        <v>739</v>
      </c>
      <c r="F4" s="535"/>
      <c r="G4" s="535"/>
      <c r="H4" s="535"/>
      <c r="I4" s="535"/>
      <c r="J4" s="535"/>
    </row>
    <row r="5" spans="4:10" ht="12.75">
      <c r="D5" s="535" t="s">
        <v>746</v>
      </c>
      <c r="F5" s="535"/>
      <c r="G5" s="535"/>
      <c r="H5" s="535"/>
      <c r="I5" s="535"/>
      <c r="J5" s="535"/>
    </row>
    <row r="6" spans="4:10" ht="12.75">
      <c r="D6" s="535" t="s">
        <v>764</v>
      </c>
      <c r="F6" s="535"/>
      <c r="G6" s="535"/>
      <c r="H6" s="535"/>
      <c r="I6" s="535"/>
      <c r="J6" s="535"/>
    </row>
    <row r="7" spans="4:10" ht="12.75">
      <c r="D7" s="535" t="s">
        <v>774</v>
      </c>
      <c r="F7" s="535"/>
      <c r="G7" s="535"/>
      <c r="H7" s="535"/>
      <c r="I7" s="535"/>
      <c r="J7" s="535"/>
    </row>
    <row r="12" spans="1:9" ht="16.5">
      <c r="A12" s="102" t="s">
        <v>747</v>
      </c>
      <c r="B12" s="102"/>
      <c r="C12" s="102"/>
      <c r="D12" s="102"/>
      <c r="E12" s="102"/>
      <c r="F12" s="102"/>
      <c r="G12" s="102"/>
      <c r="H12" s="102"/>
      <c r="I12" s="102"/>
    </row>
    <row r="13" spans="1:9" ht="16.5">
      <c r="A13" s="102" t="s">
        <v>748</v>
      </c>
      <c r="B13" s="102"/>
      <c r="C13" s="102"/>
      <c r="D13" s="102"/>
      <c r="E13" s="102"/>
      <c r="F13" s="102"/>
      <c r="G13" s="102"/>
      <c r="H13" s="102"/>
      <c r="I13" s="102"/>
    </row>
    <row r="14" spans="1:9" ht="16.5">
      <c r="A14" s="102" t="s">
        <v>763</v>
      </c>
      <c r="B14" s="102"/>
      <c r="C14" s="102"/>
      <c r="D14" s="102"/>
      <c r="E14" s="102"/>
      <c r="F14" s="102"/>
      <c r="G14" s="102"/>
      <c r="H14" s="102"/>
      <c r="I14" s="102"/>
    </row>
    <row r="19" spans="1:5" ht="48" customHeight="1">
      <c r="A19" s="536" t="s">
        <v>48</v>
      </c>
      <c r="B19" s="537" t="s">
        <v>749</v>
      </c>
      <c r="C19" s="537" t="s">
        <v>750</v>
      </c>
      <c r="D19" s="537" t="s">
        <v>751</v>
      </c>
      <c r="E19" s="536" t="s">
        <v>752</v>
      </c>
    </row>
    <row r="20" spans="1:5" ht="16.5">
      <c r="A20" s="424" t="s">
        <v>753</v>
      </c>
      <c r="B20" s="424">
        <v>1</v>
      </c>
      <c r="C20" s="424">
        <v>1125.8</v>
      </c>
      <c r="D20" s="424">
        <v>225.8</v>
      </c>
      <c r="E20" s="424">
        <v>1351.6</v>
      </c>
    </row>
    <row r="21" spans="1:5" ht="19.5" customHeight="1">
      <c r="A21" s="424" t="s">
        <v>754</v>
      </c>
      <c r="B21" s="424">
        <v>5</v>
      </c>
      <c r="C21" s="424">
        <v>1693.7</v>
      </c>
      <c r="D21" s="424">
        <v>421.4</v>
      </c>
      <c r="E21" s="424">
        <v>2115.1</v>
      </c>
    </row>
    <row r="22" spans="1:5" ht="16.5">
      <c r="A22" s="424" t="s">
        <v>752</v>
      </c>
      <c r="B22" s="424">
        <v>5</v>
      </c>
      <c r="C22" s="424">
        <v>2819.5</v>
      </c>
      <c r="D22" s="424">
        <v>647.2</v>
      </c>
      <c r="E22" s="424">
        <v>3466.7</v>
      </c>
    </row>
  </sheetData>
  <sheetProtection/>
  <mergeCells count="1">
    <mergeCell ref="D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2023-07-11T07:50:53Z</cp:lastPrinted>
  <dcterms:created xsi:type="dcterms:W3CDTF">2007-02-13T14:32:46Z</dcterms:created>
  <dcterms:modified xsi:type="dcterms:W3CDTF">2023-07-12T03:28:45Z</dcterms:modified>
  <cp:category/>
  <cp:version/>
  <cp:contentType/>
  <cp:contentStatus/>
</cp:coreProperties>
</file>