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00" windowWidth="11352" windowHeight="5400" tabRatio="953" activeTab="4"/>
  </bookViews>
  <sheets>
    <sheet name="источ. 2023" sheetId="1" r:id="rId1"/>
    <sheet name="Доходы 2023" sheetId="2" r:id="rId2"/>
    <sheet name="Ведом. 2023" sheetId="3" r:id="rId3"/>
    <sheet name="Функц.2023" sheetId="4" r:id="rId4"/>
    <sheet name="МЦП По ЦСР 2023" sheetId="5" r:id="rId5"/>
    <sheet name="Функц.2014" sheetId="6" state="hidden" r:id="rId6"/>
    <sheet name="Функц. 2015-2016" sheetId="7" state="hidden" r:id="rId7"/>
    <sheet name="кредиты" sheetId="8" state="hidden" r:id="rId8"/>
  </sheets>
  <definedNames>
    <definedName name="_xlnm.Print_Area" localSheetId="2">'Ведом. 2023'!$A$6:$I$864</definedName>
    <definedName name="_xlnm.Print_Area" localSheetId="0">'источ. 2023'!$A$6:$F$52</definedName>
    <definedName name="_xlnm.Print_Area" localSheetId="4">'МЦП По ЦСР 2023'!$A$1:$F$148</definedName>
    <definedName name="_xlnm.Print_Area" localSheetId="6">'Функц. 2015-2016'!$A$1:$H$69</definedName>
    <definedName name="_xlnm.Print_Area" localSheetId="5">'Функц.2014'!$A$1:$I$68</definedName>
    <definedName name="_xlnm.Print_Area" localSheetId="3">'Функц.2023'!$A$1:$H$68</definedName>
  </definedNames>
  <calcPr fullCalcOnLoad="1"/>
</workbook>
</file>

<file path=xl/sharedStrings.xml><?xml version="1.0" encoding="utf-8"?>
<sst xmlns="http://schemas.openxmlformats.org/spreadsheetml/2006/main" count="4869" uniqueCount="1030">
  <si>
    <t>руб.</t>
  </si>
  <si>
    <t>Социальная политика</t>
  </si>
  <si>
    <t>Общее образование</t>
  </si>
  <si>
    <t>Культура</t>
  </si>
  <si>
    <t>ИНЫЕ МЕЖБЮДЖЕТНЫЕ ТРАНСФЕРТЫ</t>
  </si>
  <si>
    <t>Прочие межбюджетные трансферты, передаваемые бюджетам муниципальных районов</t>
  </si>
  <si>
    <t>000 2 02 03021 00 0000 151</t>
  </si>
  <si>
    <t>000 2 02 03021 05 0000 151</t>
  </si>
  <si>
    <t>000 2 02 03024 00 0000 151</t>
  </si>
  <si>
    <t>000 2 02 03024 05 0000 151</t>
  </si>
  <si>
    <t>000 2 02 03026 00 0000 151</t>
  </si>
  <si>
    <t>000 2 02 03026 05 0000 151</t>
  </si>
  <si>
    <t>000 2 02 03027 00 0000 151</t>
  </si>
  <si>
    <t>000 2 02 03027 05 0000 151</t>
  </si>
  <si>
    <t>000 2 02 03029 00 0000 151</t>
  </si>
  <si>
    <t>000 2 02 03029 05 0000 151</t>
  </si>
  <si>
    <t>000 2 02 04014 00 0000 151</t>
  </si>
  <si>
    <t>000 2 02 04014 05 0000 151</t>
  </si>
  <si>
    <t>Автомобильный транспорт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</si>
  <si>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</si>
  <si>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</si>
  <si>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Другие вопросы в области социальной политики</t>
  </si>
  <si>
    <t>Дошкольное образование</t>
  </si>
  <si>
    <t>Всего</t>
  </si>
  <si>
    <t>07</t>
  </si>
  <si>
    <t>01</t>
  </si>
  <si>
    <t>09</t>
  </si>
  <si>
    <t>08</t>
  </si>
  <si>
    <t>04</t>
  </si>
  <si>
    <t>05</t>
  </si>
  <si>
    <t>02</t>
  </si>
  <si>
    <t>06</t>
  </si>
  <si>
    <t>10</t>
  </si>
  <si>
    <t>11</t>
  </si>
  <si>
    <t>03</t>
  </si>
  <si>
    <t>13</t>
  </si>
  <si>
    <t xml:space="preserve">Другие вопросы в области национальной экономики      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</si>
  <si>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</si>
  <si>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 соглашениями</t>
  </si>
  <si>
    <t>000 8 50 00000 00 0000 000</t>
  </si>
  <si>
    <t>ДОХОДЫ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</si>
  <si>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</si>
  <si>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</si>
  <si>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</si>
  <si>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</si>
  <si>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Физическая культура и спорт </t>
  </si>
  <si>
    <t>Налог на прибыль организаций, зачисляемый в бюджеты бюджетной системы Российской Федерации по соответствующим ставкам</t>
  </si>
  <si>
    <t xml:space="preserve"> </t>
  </si>
  <si>
    <t>Наименование</t>
  </si>
  <si>
    <t>Рз</t>
  </si>
  <si>
    <t>ПР</t>
  </si>
  <si>
    <t>ЦСР</t>
  </si>
  <si>
    <t>ВР</t>
  </si>
  <si>
    <t>Образование</t>
  </si>
  <si>
    <t>Благоустройство</t>
  </si>
  <si>
    <t>1.</t>
  </si>
  <si>
    <t>Функционирование высшего должностного лица  субъекта Российской Федерации и муниципального образования</t>
  </si>
  <si>
    <t>ШТРАФЫ, САНКЦИИ, ВОЗМЕЩЕНИЕ УЩЕРБА</t>
  </si>
  <si>
    <t>БЕЗВОЗМЕЗДНЫЕ ПОСТУПЛЕНИЯ</t>
  </si>
  <si>
    <t>Субвенции бюджетам муниципальных районов на ежемесячное денежное вознаграждение за классное руководство</t>
  </si>
  <si>
    <t>ВСЕГО ДОХОДОВ</t>
  </si>
  <si>
    <t xml:space="preserve">Социальная политика </t>
  </si>
  <si>
    <t xml:space="preserve">Национальная экономика </t>
  </si>
  <si>
    <t>12</t>
  </si>
  <si>
    <t>Предоставление бюджетных кредитов внутри  страны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</si>
  <si>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</si>
  <si>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</si>
  <si>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911 01 06 05 00 00 0000 500</t>
  </si>
  <si>
    <t>911 01 06 05 02 05 0000 540</t>
  </si>
  <si>
    <t>911 01 06 05 02 05 0000 640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</si>
  <si>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</si>
  <si>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налоговые доходы </t>
  </si>
  <si>
    <t>в т.ч. по доп.нормативу</t>
  </si>
  <si>
    <t xml:space="preserve">неналоговые доходы </t>
  </si>
  <si>
    <t xml:space="preserve">Собственные доходы </t>
  </si>
  <si>
    <t xml:space="preserve">Безвозмездные поступления </t>
  </si>
  <si>
    <t>Всего доходов</t>
  </si>
  <si>
    <t>Национальная безопасность и правоохранительная деятельность</t>
  </si>
  <si>
    <t>Органы внутренних дел</t>
  </si>
  <si>
    <t>Обеспечение проведения выборов и референдумов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</si>
  <si>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 соглашениями</t>
  </si>
  <si>
    <t>Код бюджетной классификации</t>
  </si>
  <si>
    <t>911 01 03 00 00 00 0000 000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</si>
  <si>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</si>
  <si>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</si>
  <si>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911 01 03 00 00 05 0000 710</t>
  </si>
  <si>
    <t>911 01 03 00 00 00 0000 700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</si>
  <si>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</si>
  <si>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</si>
  <si>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911 01 03 00 00 00 0000 800</t>
  </si>
  <si>
    <t>911 01 03 00 00 05 0000 810</t>
  </si>
  <si>
    <t>911 01 06 00 00 05 0000 600</t>
  </si>
  <si>
    <t>Иные источники внутреннего финансирования дефицита бюджетов</t>
  </si>
  <si>
    <t>Бюджетные кредиты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</si>
  <si>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</si>
  <si>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межбюджетные трансферты</t>
  </si>
  <si>
    <t>Охрана окружающей среды</t>
  </si>
  <si>
    <t>000 116 00000 00 0000 000</t>
  </si>
  <si>
    <t>000 1 01 01000 00 0000 110</t>
  </si>
  <si>
    <t>000 1 01 01010 00 0000 110</t>
  </si>
  <si>
    <t>Налог на прибыль организаций, зачисляемый в бюджеты субъектов Российской Федерации</t>
  </si>
  <si>
    <t>000 1 01 02010 01 0000 110</t>
  </si>
  <si>
    <t>000 1 01 02020 01 0000 110</t>
  </si>
  <si>
    <t>000 2 02 04999 00 0000 151</t>
  </si>
  <si>
    <t>000 2 02 04999 05 0000 151</t>
  </si>
  <si>
    <t>Прочие субсидии</t>
  </si>
  <si>
    <t>Охрана семьи и детства</t>
  </si>
  <si>
    <t>Транспорт</t>
  </si>
  <si>
    <t>Ведомственная структура</t>
  </si>
  <si>
    <t>Пенсионное обеспечение</t>
  </si>
  <si>
    <t>000 1 01 00000 00 0000 000</t>
  </si>
  <si>
    <t>000 1 01 01012 02 0000 110</t>
  </si>
  <si>
    <t>000 1 01 02000 01 0000 110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</si>
  <si>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</si>
  <si>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</si>
  <si>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</si>
  <si>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000 1 09 00000 00 0000 000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</si>
  <si>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</si>
  <si>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</si>
  <si>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Общегосударственные вопросы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</si>
  <si>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</si>
  <si>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</si>
  <si>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</si>
  <si>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</si>
  <si>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</si>
  <si>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</si>
  <si>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Общеэкономические вопросы</t>
  </si>
  <si>
    <t>000 2 02 04025 00 0000 151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</si>
  <si>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</si>
  <si>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 xml:space="preserve">Код бюджетной классификации </t>
  </si>
  <si>
    <t xml:space="preserve">Наименование доходов </t>
  </si>
  <si>
    <t>000 1 00 00000 00 0000 000</t>
  </si>
  <si>
    <t>Всего источников финансирования</t>
  </si>
  <si>
    <t xml:space="preserve">Бюджетные кредиты, полученные от других бюджетов бюджетной системы Российской Федерации </t>
  </si>
  <si>
    <t>Молодежная политика и оздоровление детей</t>
  </si>
  <si>
    <t>Субвенции бюджетам  муниципальных образований на ежемесячное денежное вознаграждение за классное руководство</t>
  </si>
  <si>
    <t>Субвенции бюджетам 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</si>
  <si>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Другие вопросы в области образования</t>
  </si>
  <si>
    <t>Прочие безвозмездные поступления от бюджетов субъектов Российской Федерации</t>
  </si>
  <si>
    <t>Глава муниципального образования</t>
  </si>
  <si>
    <t xml:space="preserve">000 2 00 00000 00 0000 000 </t>
  </si>
  <si>
    <t>000 2 02 00000 00 0000 000</t>
  </si>
  <si>
    <t>000 2 02 04012 00 0000 151</t>
  </si>
  <si>
    <t>000 2 02 04012 05 0000 151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</si>
  <si>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</si>
  <si>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000 2 02 04000 00 0000 151</t>
  </si>
  <si>
    <t xml:space="preserve">Доходы для дефицита </t>
  </si>
  <si>
    <t>Обеспечение деятельности финансовых, налоговых и таможенных органов и органов  финансового 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</si>
  <si>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</si>
  <si>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</si>
  <si>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Амбулаторная помощь</t>
  </si>
  <si>
    <t>НАЛОГ НА ПРИБЫЛЬ ОРГАНИЗАЦИЙ</t>
  </si>
  <si>
    <t>НАЛОГ НА ДОХОДЫ ФИЗИЧЕСКИХ ЛИЦ</t>
  </si>
  <si>
    <t>№ п/п</t>
  </si>
  <si>
    <t xml:space="preserve">Прочие межбюджетные трансферты, передаваемые бюджетам </t>
  </si>
  <si>
    <t>000 2 02 03007 05 0000 151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</si>
  <si>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</si>
  <si>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</si>
  <si>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911 01 06 00 00 00 0000 000</t>
  </si>
  <si>
    <t>911 01 06 00 00 05 0000 000</t>
  </si>
  <si>
    <t xml:space="preserve">Распределение бюджетных ассигнований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</si>
  <si>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</si>
  <si>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</si>
  <si>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</si>
  <si>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</si>
  <si>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Дефицит 10%</t>
  </si>
  <si>
    <t>000 2 02 09000 00 0000 151</t>
  </si>
  <si>
    <t>Прочие безвозмездные поступления от бюджетов бюджетной системы</t>
  </si>
  <si>
    <t>Периодическая печать и издательства</t>
  </si>
  <si>
    <t>Социальное обеспечение населения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</si>
  <si>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</si>
  <si>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000 2 02 09020 00 0000 151</t>
  </si>
  <si>
    <t>Физическая культура и спорт</t>
  </si>
  <si>
    <t>Дорожное хозяйство (дорожные фонды)</t>
  </si>
  <si>
    <t xml:space="preserve">Средства массовой информации </t>
  </si>
  <si>
    <t>Средства массовой информации</t>
  </si>
  <si>
    <t xml:space="preserve">Другие вопросы в области культуры, кинематографии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</si>
  <si>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</si>
  <si>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Защита населения и территории от  чрезвычайных ситуаций  природного и техногенного характера, гражданская оборона</t>
  </si>
  <si>
    <t>Здравоохранение</t>
  </si>
  <si>
    <t xml:space="preserve">Другие вопросы в области здравоохранения </t>
  </si>
  <si>
    <t>Физическая культура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</si>
  <si>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</si>
  <si>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</si>
  <si>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</si>
  <si>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 2011 год</t>
  </si>
  <si>
    <t>Обеспечение пожарной безопасности</t>
  </si>
  <si>
    <t>Сумма (рублей)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</si>
  <si>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</si>
  <si>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</si>
  <si>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Подпрограмма «Модернизация объектов коммунальной инфраструктуры»</t>
  </si>
  <si>
    <t>000 1 05 01010 00 0000 110</t>
  </si>
  <si>
    <t>000 1 05 01011 01 0000 110</t>
  </si>
  <si>
    <t xml:space="preserve">Налог, взимаемый с налогоплательщиков, выбравших в качестве объекта налогообложения доходы 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</si>
  <si>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</si>
  <si>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</si>
  <si>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000 1 05 01020 00 0000 110</t>
  </si>
  <si>
    <t>000 1 05 01021 01 0000 110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</si>
  <si>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</si>
  <si>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</si>
  <si>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000 1 05 01040 00 0000 110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</si>
  <si>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</si>
  <si>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</si>
  <si>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</si>
  <si>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</si>
  <si>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000 1 05 03010 01 0000 110</t>
  </si>
  <si>
    <t>000 1 05 02000 00 0000 110</t>
  </si>
  <si>
    <t>000 1 05 02010 02 0000 110</t>
  </si>
  <si>
    <t>000 1 05 02020 02 0000 110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</si>
  <si>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</si>
  <si>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</si>
  <si>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</si>
  <si>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911 01 02 00 00 00 0000 000</t>
  </si>
  <si>
    <t>Кредиты кредитных организаций в валюте Российской Федерации</t>
  </si>
  <si>
    <t>Получение кредитов от кредитных ораганизаций бюджетом муниципального района в валюте Российской Федерации</t>
  </si>
  <si>
    <t>911 01 02 00 00 00 0000 700</t>
  </si>
  <si>
    <t>911 01 02 00 00 00 0000 800</t>
  </si>
  <si>
    <t>Программа внутренних заимствований</t>
  </si>
  <si>
    <t>муниципального образования Усть-Абаканский район</t>
  </si>
  <si>
    <t xml:space="preserve">Виды источников </t>
  </si>
  <si>
    <t>в том числе:</t>
  </si>
  <si>
    <t xml:space="preserve">                                           Усть-Абаканский район "О внесении изменений в решение Совета</t>
  </si>
  <si>
    <t xml:space="preserve">                                           депутатов  муниципального образования Усть-Абаканский район </t>
  </si>
  <si>
    <t xml:space="preserve">                                           к   Решению Совета депутатов муниципального образования</t>
  </si>
  <si>
    <t xml:space="preserve">                                           от 24.12.2010 г. № 104 " О бюджете муниципального образования   </t>
  </si>
  <si>
    <t>Погашение кредитов, предоставляемых кредитными организациями бюджету муниципального района в валюте Российской Федерации</t>
  </si>
  <si>
    <t>Сбор, удаление отходов и очистка сточных вод</t>
  </si>
  <si>
    <t>Получение кредитов от кредитных организаций  в валюте Российской Федерации</t>
  </si>
  <si>
    <t xml:space="preserve">                                           "29" июля 2011 года №____________</t>
  </si>
  <si>
    <t xml:space="preserve">                                           Приложение 8</t>
  </si>
  <si>
    <t xml:space="preserve">                                           Усть- Абаканский район  Республики Хакасия на 2011 год", приложение 10</t>
  </si>
  <si>
    <t>911 01 02 00 00 05 0000 710</t>
  </si>
  <si>
    <t>911 01 02 00 00 05 0000 810</t>
  </si>
  <si>
    <t>Налог, взимаемый в связи с применением упрощенной системы налогообложения</t>
  </si>
  <si>
    <t>Совет депутатов Усть-Абаканского района Республики Хакасия</t>
  </si>
  <si>
    <t>Управление образования администрации Усть-Абаканского района Республики Хакасия</t>
  </si>
  <si>
    <t>Управление культуры, молодежной политики, спорта и туризма администрации Усть-Абаканского района Республики Хакасия</t>
  </si>
  <si>
    <t>Управление финансов и экономики администрации Усть-Абаканского района Республики Хакасия</t>
  </si>
  <si>
    <t>Управление имущественных отношений администрации Усть-Абаканского района Республики Хакасия</t>
  </si>
  <si>
    <t>Управление природных ресурсов, землепользования, охраны окружающей среды, сельского хозяйства и продовольствия администрации Усть-Абаканского района Республики Хакасия</t>
  </si>
  <si>
    <t>Другие расходы в области охраны окружающей среды</t>
  </si>
  <si>
    <t>Связь и информатика</t>
  </si>
  <si>
    <t>Резервные фонды</t>
  </si>
  <si>
    <t>Резервный фонд органов исполнительной власти местного самоуправления</t>
  </si>
  <si>
    <t>Подпрограмма «Чистая вода»</t>
  </si>
  <si>
    <t>000 1 01 02030 01 0000 110</t>
  </si>
  <si>
    <t xml:space="preserve">Усть-Абаканского района Республики Хакасия </t>
  </si>
  <si>
    <t>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</si>
  <si>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</si>
  <si>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</si>
  <si>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бюджетам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</si>
  <si>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</si>
  <si>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911 01 03 01 00 00 0000 700</t>
  </si>
  <si>
    <t>911 01 03 01 00 05 0000 710</t>
  </si>
  <si>
    <t>911 01 03 01 00 00 0000 800</t>
  </si>
  <si>
    <t>911 01 03 01 00 05 0000 810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</si>
  <si>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</si>
  <si>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</si>
  <si>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</si>
  <si>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</si>
  <si>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</si>
  <si>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</si>
  <si>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</si>
  <si>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</si>
  <si>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</si>
  <si>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</si>
  <si>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Культура, кинематография</t>
  </si>
  <si>
    <t xml:space="preserve">Культура, кинематография </t>
  </si>
  <si>
    <t xml:space="preserve">  по разделам и подразделам классификации расходов бюджета</t>
  </si>
  <si>
    <t>Профессиональная подготовка, переподготовка и повышение квалификации</t>
  </si>
  <si>
    <t>000 1 13 00000 00 0000 000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</si>
  <si>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</si>
  <si>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</si>
  <si>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</si>
  <si>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</si>
  <si>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 xml:space="preserve">к Проекту Решения Совета депутатов </t>
  </si>
  <si>
    <t>" О бюджете муниципального образования   Усть-</t>
  </si>
  <si>
    <t>и плановый период 2015-2016 годов"</t>
  </si>
  <si>
    <t>"_____ " _________  2013 г. № _____</t>
  </si>
  <si>
    <t xml:space="preserve">Абаканский район  Республики Хакасия на 2014 год </t>
  </si>
  <si>
    <t xml:space="preserve"> муниципального образования Усть-Абаканский район Республики Хакасия на 2014 год</t>
  </si>
  <si>
    <t>Сумма                           на 2014 год</t>
  </si>
  <si>
    <t>000 1 03 02230 01 0000 110</t>
  </si>
  <si>
    <t>000 1 03 02240 01 0000 110</t>
  </si>
  <si>
    <t>000 1 03 02250 01 0000 110</t>
  </si>
  <si>
    <t xml:space="preserve">000 1 03 02260 01 0000 110 </t>
  </si>
  <si>
    <t xml:space="preserve">НАЛОГИ НА ТОВАРЫ (РАБОТЫ,УСЛУГИ), РЕАЛИЗУЕМЫЕ НА ТЕРРИТОРИИ РОССИЙСКОЙ ФЕДЕРАЦИИ </t>
  </si>
  <si>
    <t>000 1 03 00000 00 0000 000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</si>
  <si>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</si>
  <si>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</si>
  <si>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</si>
  <si>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</si>
  <si>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</si>
  <si>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Председатель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</si>
  <si>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</si>
  <si>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120</t>
  </si>
  <si>
    <t>Органы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</si>
  <si>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</si>
  <si>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</si>
  <si>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</si>
  <si>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</si>
  <si>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Руководитель Контрольно-счетной палаты муниципального образования </t>
  </si>
  <si>
    <t>Муниципальная программа  «Развитие муниципальной службы в Усть-Абаканском районе  до 2015 года»</t>
  </si>
  <si>
    <t>Резервные средства</t>
  </si>
  <si>
    <t>Обеспечение деятельности подведомственных учреждений ("Единая дежурная диспетчерская служба")</t>
  </si>
  <si>
    <t>Расходы на выплаты персоналу казенных учреждений</t>
  </si>
  <si>
    <t>Муниципальная программа «Культура Усть-Абаканского района (2014-2020 годы)»</t>
  </si>
  <si>
    <t>Подпрограмма  «Развитие архивного дела в Усть-Абаканском районе»</t>
  </si>
  <si>
    <t>Мероприятия по поддержке и развитию культуры, искусства и архивного дела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</si>
  <si>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</si>
  <si>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</si>
  <si>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Муниципальная программа "Развитие транспортной системы Усть-Абаканского района (2014-2020 годы)"</t>
  </si>
  <si>
    <t>Подпрограмма «Транспортное обслуживание населения»</t>
  </si>
  <si>
    <t>Субсидии некоммерческим организациям (за исключением государственных (муниципальных) учреждений)</t>
  </si>
  <si>
    <t>Мероприятия, направленные на стимулирование деловой активности хозяйствующих субъектов, осуществляющих торговую деятельность</t>
  </si>
  <si>
    <t>Подпрограмма «Профилактика безнадзорности и правонарушений несовершеннолетних»</t>
  </si>
  <si>
    <t>Мероприятия по профилактике безнадзорности и правонарушений несовершеннолетних</t>
  </si>
  <si>
    <t>4300000</t>
  </si>
  <si>
    <t>Публичные нормативные социальные выплаты гражданам</t>
  </si>
  <si>
    <t xml:space="preserve">Муниципальная программа «Жилище (2014 – 2020 годы)» </t>
  </si>
  <si>
    <t>Подпрограмма  «Обеспечение жильем молодых семей»</t>
  </si>
  <si>
    <t>Мероприятия по обеспечению жильём молодых семей</t>
  </si>
  <si>
    <t>Оказание материальной помощи малообеспеченным категориям населения</t>
  </si>
  <si>
    <r>
      <t>Муниципальная программа «Социальная поддержка граждан (2014-2020 годы)</t>
    </r>
    <r>
      <rPr>
        <sz val="13"/>
        <color indexed="8"/>
        <rFont val="Times New Roman"/>
        <family val="1"/>
      </rPr>
      <t>»</t>
    </r>
  </si>
  <si>
    <t>Подпрограмма «Социальная поддержка старшего поколения»</t>
  </si>
  <si>
    <t>Предоставление районным общественным организациям финансовой поддержки на осуществление уставной деятельности</t>
  </si>
  <si>
    <t>Муниципальная программа «Доступная среда (2014-2020 годы)»</t>
  </si>
  <si>
    <t>Обеспечение деятельности подведомственных учреждений (муниципальное автономное учреждение "Редакция газеты "Усть-Абаканские известия")</t>
  </si>
  <si>
    <t>Субсидии автономным учреждениям</t>
  </si>
  <si>
    <t>620</t>
  </si>
  <si>
    <t>Муниципальная программа "Развитие  образования  в  Усть-Абаканском районе (2014-2020 годы)"</t>
  </si>
  <si>
    <t>Обеспечение деятельности подведомственных учреждений (Дошкольные организации)</t>
  </si>
  <si>
    <t>Субсидии бюджетным учреждениям</t>
  </si>
  <si>
    <t>Обеспечение деятельности подведомственных учреждений (Общеобразовательные организации)</t>
  </si>
  <si>
    <t>Обеспечение деятельности подведомственных учреждений (Дом детского творчества)</t>
  </si>
  <si>
    <t>Организация школьного питания</t>
  </si>
  <si>
    <t>Подпрограмма "Патриотическое воспитание граждан"</t>
  </si>
  <si>
    <t>Мероприятия, направленные на патриотическое воспитание граждан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</si>
  <si>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</si>
  <si>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>Подпрограмма  «Организация отдыха и оздоровления детей в Усть-Абаканском районе»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</si>
  <si>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</si>
  <si>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>Подпрограмма  «Социальная поддержка детей-сирот и детей, оставшихся без попечения родителей»</t>
  </si>
  <si>
    <t>Иные выплаты населению</t>
  </si>
  <si>
    <t>Муниципальная программа  "Развитие физической культуры и спорта в Усть-Абаканском районе  (2014 - 2020 годы)"</t>
  </si>
  <si>
    <t>Обеспечение деятельности подведомственных учреждений (муниципальное казенное учреждение "Молодежный ресурсный центр")</t>
  </si>
  <si>
    <t>Мероприятия в области молодежной политики</t>
  </si>
  <si>
    <t>Муниципальная программа «Противодействие незаконному обороту наркотиков, снижение масштабов наркотизации   населения в Усть-Абаканском районе  (2014-2020 годы)»</t>
  </si>
  <si>
    <t>Мероприятия по профилактике злоупотребления наркотиками и их незаконного оборота</t>
  </si>
  <si>
    <t>Мероприятия в сфере физической культуры и спорта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</si>
  <si>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</si>
  <si>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«Устойчивое развитие сельских территорий»</t>
  </si>
  <si>
    <t>Проведение капитального ремонта в муниципальных учреждениях, в том числе проектно-сметная документация</t>
  </si>
  <si>
    <t>Строительство универсального спортивного зала п. Усть-Абакан</t>
  </si>
  <si>
    <t>Бюджетные инвестиции</t>
  </si>
  <si>
    <t>Субвенции</t>
  </si>
  <si>
    <t>530</t>
  </si>
  <si>
    <t xml:space="preserve">Подпрограмма «Дорожное хозяйство» </t>
  </si>
  <si>
    <t>Мероприятия по обеспечению сохранности существующей сети автомобильных дорог общего пользования местного значения</t>
  </si>
  <si>
    <t>Подпрограмма «Свой дом»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</si>
  <si>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</si>
  <si>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Процентные платежи за обслуживание государственных займов и кредитов</t>
  </si>
  <si>
    <t>Обслуживание муниципального долга</t>
  </si>
  <si>
    <t>Дотации на выравнивание бюджетной обеспеченности поселений</t>
  </si>
  <si>
    <t>Иные межбюджетные трансферты на поддержку мер по обеспечению сбалансированности бюджетов поселений</t>
  </si>
  <si>
    <t>Подпрограмма  «Повышение безопасности дорожного движения»</t>
  </si>
  <si>
    <t xml:space="preserve">Мероприятия по повышению безопасности дорожного движения </t>
  </si>
  <si>
    <t>Обеспечение деятельности Контрольно-счетной палаты муниципального образования</t>
  </si>
  <si>
    <t>Обеспечение деятельности законодательного (представительного) органа местного самоуправления</t>
  </si>
  <si>
    <t>Обеспечение деятельности Главы муниципального образования</t>
  </si>
  <si>
    <t>Обеспечение деятельности органов местного самоуправления</t>
  </si>
  <si>
    <t>Мероприятия по предупреждению и борьбе с социально-значимыми заболеваниями и заболеваниями, представляющими опасность для окружающих</t>
  </si>
  <si>
    <t>Муниципальная программа "Профилактика заболеваний и формирование здорового образа жизни (2014-2020 годы)"</t>
  </si>
  <si>
    <t>Мероприятия, направленные на формирование здорового образа жизни</t>
  </si>
  <si>
    <t>4302231</t>
  </si>
  <si>
    <t xml:space="preserve">Образование  </t>
  </si>
  <si>
    <t>Выполнение других обязательств государства</t>
  </si>
  <si>
    <t>Мероприятия по развитию дошкольного образования</t>
  </si>
  <si>
    <t>Капитальный ремонт в муниципальных учреждениях, в том числе проектно-сметная документация</t>
  </si>
  <si>
    <t>Подпрограмма  «Переселение жителей Усть-Абаканского района из аварийного и непригодного для проживания жилищного фонда»</t>
  </si>
  <si>
    <t>Создание условия для обеспечения современного качества образования</t>
  </si>
  <si>
    <t>Сумма                           на 2015 год</t>
  </si>
  <si>
    <t>Сумма                           на 2016 год</t>
  </si>
  <si>
    <t xml:space="preserve"> муниципального образования Усть-Абаканский район Республики Хакасия на плановый период 2015-2016 годов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</si>
  <si>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</si>
  <si>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отдельных государственных полномочий по предупреждению и ликвидации болезней животных</t>
  </si>
  <si>
    <t>Приложение 9</t>
  </si>
  <si>
    <t>Приложение 10</t>
  </si>
  <si>
    <t>Муниципальная программа «Развитие туризма в Усть-Абаканском районе (2014-2020 годы)»</t>
  </si>
  <si>
    <t>Другие мероприятия в области системы реабилитации и социальной интеграции ветеранов и инвалидов</t>
  </si>
  <si>
    <t>Иные мероприятия в области здравоохранения</t>
  </si>
  <si>
    <t>Создание общих условий функционирования сельского хозяйства</t>
  </si>
  <si>
    <t>Социальные выплаты гражданам, кроме публичных нормативных социальных выплат</t>
  </si>
  <si>
    <t>830</t>
  </si>
  <si>
    <t>Исполнение судебных актов</t>
  </si>
  <si>
    <t>Иные межбюджетные трансферты на мероприятия по защите населения от чрезвычайных ситуаций, пожарной безопасности и безопасности на водных объектах</t>
  </si>
  <si>
    <t>Иные межбюджетные трансферты на реализацию мероприятий, направленных на энергосбережение и повышение энергетической эффективности</t>
  </si>
  <si>
    <t>Иные межбюджетные трансферты на возмещение части затрат хозяйствующим субъектам, осуществляющим торговую деятельность</t>
  </si>
  <si>
    <t>Иные межбюджетные трансферты на строительство или приобретение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проживаниях</t>
  </si>
  <si>
    <t>Иные межбюджетные трансферты на строительство и реконструкцию объектов систем водоснабжения, в том числе изготовление проектно-сметной документации</t>
  </si>
  <si>
    <t>Иные межбюджетные трансферты на мероприятия по сохранению и развитию малых сел</t>
  </si>
  <si>
    <t>Иные межбюджетные трансферты на мероприятия по профилактике безнадзорности и правонарушений несовершеннолетних</t>
  </si>
  <si>
    <t>Управление жилищно-коммунального хозяйства и строительства администрации Усть-Абаканского района Республики Хакасия</t>
  </si>
  <si>
    <t>Мероприятия, направленные на энергосбережение и повышение энергетической эффективности</t>
  </si>
  <si>
    <t>Непрограммные расходы в сфере установленных функций органов муниципальных образований (органов местного самоуправления,  муниципальных учреждений)</t>
  </si>
  <si>
    <t>Обеспечение функционирования Избирательной комиссии муниципального образования</t>
  </si>
  <si>
    <t>Реализация региональной программы повышения эффективности бюджетных расходов</t>
  </si>
  <si>
    <t>Проведение выборов в представительные органы муниципального образования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</si>
  <si>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</si>
  <si>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Автоматизация бюджетного процесса</t>
  </si>
  <si>
    <t>Сумма на 2017 год</t>
  </si>
  <si>
    <t>Сумма                           на 2017 год</t>
  </si>
  <si>
    <t>Получение кредитов от кредитных организаций бюджетами муниципальных районов в валюте Российской Федерации</t>
  </si>
  <si>
    <t>Мероприятия в сфере развития и гармонизации межнациональных отношений</t>
  </si>
  <si>
    <t>Иные межбюджетные трансферты на мероприятия в сфере развития и гармонизации межнациональных отношений</t>
  </si>
  <si>
    <t>Изменение остатков средств на счетах по учету средств бюджетов</t>
  </si>
  <si>
    <t>Обеспечение деятельности подведомственных учреждений (обеспечение деятельности МКУ "Усть-Абаканская районная правовая служба")</t>
  </si>
  <si>
    <t>70200 00000</t>
  </si>
  <si>
    <t>70200 03400</t>
  </si>
  <si>
    <t>70000 00000</t>
  </si>
  <si>
    <t>70100 00000</t>
  </si>
  <si>
    <t>70100 03100</t>
  </si>
  <si>
    <t>70100 03500</t>
  </si>
  <si>
    <t>70500 00000</t>
  </si>
  <si>
    <t>70500 03500</t>
  </si>
  <si>
    <t>70400 00000</t>
  </si>
  <si>
    <t>70400 03300</t>
  </si>
  <si>
    <t>70300 00000</t>
  </si>
  <si>
    <t>70300 01800</t>
  </si>
  <si>
    <t>34000 00000</t>
  </si>
  <si>
    <t>39000 00000</t>
  </si>
  <si>
    <t>39300 00000</t>
  </si>
  <si>
    <t>39301 22270</t>
  </si>
  <si>
    <t>39301 00000</t>
  </si>
  <si>
    <t>70700 00000</t>
  </si>
  <si>
    <t>70700 22370</t>
  </si>
  <si>
    <t>39100 00000</t>
  </si>
  <si>
    <t>39101 00000</t>
  </si>
  <si>
    <t>33000 00000</t>
  </si>
  <si>
    <t>41000 00000</t>
  </si>
  <si>
    <t>42000 00000</t>
  </si>
  <si>
    <t>44000 00000</t>
  </si>
  <si>
    <t>45000 00000</t>
  </si>
  <si>
    <t>46000 00000</t>
  </si>
  <si>
    <t>49000 00000</t>
  </si>
  <si>
    <t>Сумма                           на 2018 год</t>
  </si>
  <si>
    <t>от  "___ " ___________  2015 г.   №_____</t>
  </si>
  <si>
    <t>бюджетов Республики Хакасия на 2016 год</t>
  </si>
  <si>
    <t>Итого программная часть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</si>
  <si>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</si>
  <si>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Иные мероприятия в сфере поддержки малого и среднего предпринимательства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</si>
  <si>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</si>
  <si>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</si>
  <si>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Обеспечение условий развития сферы образования</t>
  </si>
  <si>
    <t>Развитие системы дополнительного образования детей</t>
  </si>
  <si>
    <t>Выявление и поддержка одаренных детей и талантливой молодежи</t>
  </si>
  <si>
    <t xml:space="preserve">группам и подгруппам видов расходов классификации расходов бюджета </t>
  </si>
  <si>
    <t xml:space="preserve">Распределение бюджетных ассигнований по целевым статьям </t>
  </si>
  <si>
    <t>Подпрограмма "Развитие системы дополнительного образования детей, выявление и поддержки одаренных детей и молодежи"</t>
  </si>
  <si>
    <t>Подпрограмма «Вовлечение молодежи в социальную политику»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</si>
  <si>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</si>
  <si>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Подпрограмма "Наследие Усть-Абаканского района"</t>
  </si>
  <si>
    <t>Подпрограмма «Искусство Усть-Абаканского района»</t>
  </si>
  <si>
    <t>Подпрограмма "Развитие мер соцподдержки отдельных категорий граждан"</t>
  </si>
  <si>
    <t>Муниципальная программа "Профилактика заболеваний и формирование здорового образа жизни  (2014-2020 годы)"</t>
  </si>
  <si>
    <t>Муниципальная программа  «Развитие муниципального имущества в Усть-Абаканском районе (2016-2020 годы)</t>
  </si>
  <si>
    <t>Муниципальная программа «Сохранение и развитие малых сел Усть-Абаканского района  (2016 - 2020 годы)</t>
  </si>
  <si>
    <t>Муниципальная программа "Повышение эффективности управления муниципальными финансами Усть-Абаканского района (2016-2020 годы)</t>
  </si>
  <si>
    <t>Подпрограмма «Развитие дошкольного, начального, общего, основного общего, среднего общего образования»</t>
  </si>
  <si>
    <t>32000 00000</t>
  </si>
  <si>
    <t>35000 00000</t>
  </si>
  <si>
    <t>36000 00000</t>
  </si>
  <si>
    <t>37000 00000</t>
  </si>
  <si>
    <t>38000 00000</t>
  </si>
  <si>
    <t>40000 00000</t>
  </si>
  <si>
    <t>43000 00000</t>
  </si>
  <si>
    <t>47000 00000</t>
  </si>
  <si>
    <t>48000 00000</t>
  </si>
  <si>
    <t>32100 00000</t>
  </si>
  <si>
    <t>32200 00000</t>
  </si>
  <si>
    <t>32300 00000</t>
  </si>
  <si>
    <t>32400 00000</t>
  </si>
  <si>
    <t>34200 00000</t>
  </si>
  <si>
    <t>34300 00000</t>
  </si>
  <si>
    <t>45200 00000</t>
  </si>
  <si>
    <t>45100 00000</t>
  </si>
  <si>
    <t>43200 00000</t>
  </si>
  <si>
    <t>43100 00000</t>
  </si>
  <si>
    <t>41200 00000</t>
  </si>
  <si>
    <t>41100 00000</t>
  </si>
  <si>
    <t>39200 00000</t>
  </si>
  <si>
    <t>36400 00000</t>
  </si>
  <si>
    <t>36300 00000</t>
  </si>
  <si>
    <t>36200 00000</t>
  </si>
  <si>
    <t>36100 00000</t>
  </si>
  <si>
    <t>Поддержка субъектов малого и среднего бизнеса</t>
  </si>
  <si>
    <t xml:space="preserve">Содержание объекта по утилизации </t>
  </si>
  <si>
    <t>Охрана биотермической ямы</t>
  </si>
  <si>
    <t>32101 00000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</si>
  <si>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</si>
  <si>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32101 22180</t>
  </si>
  <si>
    <t>32101 22390</t>
  </si>
  <si>
    <t>32101 70150</t>
  </si>
  <si>
    <t>32102 00000</t>
  </si>
  <si>
    <t>32101 00080</t>
  </si>
  <si>
    <t>32102 00180</t>
  </si>
  <si>
    <t>32102 22180</t>
  </si>
  <si>
    <t>32102 22410</t>
  </si>
  <si>
    <t>32102 22230</t>
  </si>
  <si>
    <t>32103 00000</t>
  </si>
  <si>
    <t>32103 03500</t>
  </si>
  <si>
    <t>32103 01180</t>
  </si>
  <si>
    <t>Обеспечение деятельности подведомственных учреждений (Усть-Абаканская ДШИ)</t>
  </si>
  <si>
    <t>Обеспечение деятельности подведомственных учреждений (Усть-Абаканская ДЮСШ)</t>
  </si>
  <si>
    <t>32201 00000</t>
  </si>
  <si>
    <t>32201 00580</t>
  </si>
  <si>
    <t>32201 00480</t>
  </si>
  <si>
    <t>32201 00680</t>
  </si>
  <si>
    <t>32202 00000</t>
  </si>
  <si>
    <t>32202 22410</t>
  </si>
  <si>
    <t>Поддержка молодежных общественных инициатив</t>
  </si>
  <si>
    <t>32301 00000</t>
  </si>
  <si>
    <t>32301 00780</t>
  </si>
  <si>
    <t>32301 22240</t>
  </si>
  <si>
    <t>Включение детей и молодежи в общественную деятельность патриотической направленности</t>
  </si>
  <si>
    <t>32401 00000</t>
  </si>
  <si>
    <t>32401 22280</t>
  </si>
  <si>
    <t>Создание условий для защиты населения от чрезвычайных ситуаций</t>
  </si>
  <si>
    <t>33001 00000</t>
  </si>
  <si>
    <t>33001 01680</t>
  </si>
  <si>
    <t>Обеспечение энергоэффективности и энергосбережения на объектах муниципальной собственности</t>
  </si>
  <si>
    <t>44001 00000</t>
  </si>
  <si>
    <t>44001 80130</t>
  </si>
  <si>
    <t>Улучшение качества питьевой воды и очистки сточных вод</t>
  </si>
  <si>
    <t>45201 00000</t>
  </si>
  <si>
    <t>45201 80160</t>
  </si>
  <si>
    <t>Подпрограмма «Обеспечение реализации муниципальной программы»</t>
  </si>
  <si>
    <t>45300 00000</t>
  </si>
  <si>
    <t>45301 00000</t>
  </si>
  <si>
    <t>45301 03500</t>
  </si>
  <si>
    <t>Повышение комфортности проживания на территории малых, отдаленных и иных сел</t>
  </si>
  <si>
    <t>48001 00000</t>
  </si>
  <si>
    <t>48001 80200</t>
  </si>
  <si>
    <t xml:space="preserve">Осуществление муниципальных функций в финансовой сфере </t>
  </si>
  <si>
    <t>49001 00000</t>
  </si>
  <si>
    <t>Выравнивание бюджетной обеспеченности и обеспечение сбалансированности бюджетов муниципальных образований Усть-Абаканского района</t>
  </si>
  <si>
    <t>49002 00000</t>
  </si>
  <si>
    <t xml:space="preserve">Дотации  </t>
  </si>
  <si>
    <t>Реализация государственной политики в сфере государственных закупок</t>
  </si>
  <si>
    <t>49001 03500</t>
  </si>
  <si>
    <t>49003 00000</t>
  </si>
  <si>
    <t>49003 01280</t>
  </si>
  <si>
    <t>Осуществление государственных полномочий по образованию и обеспечению деятельности комиссий по делам несовершеннолетних и защите их прав</t>
  </si>
  <si>
    <t>Осуществление государственных полномочий по созданию, организации и обеспечению деятельности административных комиссий муниципальных образований</t>
  </si>
  <si>
    <t>Осуществление органами местного самоуправления государственных полномочий в области охраны труда</t>
  </si>
  <si>
    <t>49004 00000</t>
  </si>
  <si>
    <t>49004 70110</t>
  </si>
  <si>
    <t>49004 70130</t>
  </si>
  <si>
    <t>49004 70330</t>
  </si>
  <si>
    <t>49004 70120</t>
  </si>
  <si>
    <t>Своевременное исполнение долговых обязательств</t>
  </si>
  <si>
    <t>49005 00000</t>
  </si>
  <si>
    <t>49005 06500</t>
  </si>
  <si>
    <t>49006 00000</t>
  </si>
  <si>
    <t>Финансовое обеспечение делегированных полномочий</t>
  </si>
  <si>
    <t>49006 80030</t>
  </si>
  <si>
    <t>Переселение граждан из аварийного и непригодного для проживания жилищного фонда</t>
  </si>
  <si>
    <t>Содействие в обеспеченности жилыми помещениями молодых семей</t>
  </si>
  <si>
    <t>43101 00000</t>
  </si>
  <si>
    <t>43300 00000</t>
  </si>
  <si>
    <t>43301 00000</t>
  </si>
  <si>
    <t>Обеспечение инженерной инфраструктурой земельных участкой под малоэтажное жилищное строительство</t>
  </si>
  <si>
    <t>43201 00000</t>
  </si>
  <si>
    <t>Иные межбюджетные трансфреты на стротельство и реконструкцию объектов инженерной инфраструктуры в целях развития малоэтажного строительства, в том числе разработка проектно-сметной документации</t>
  </si>
  <si>
    <t>43101 80290</t>
  </si>
  <si>
    <t>43201 80120</t>
  </si>
  <si>
    <t>43301 14920</t>
  </si>
  <si>
    <t>Иные межбюджетные трансферты на строительство и реконструкцию объектов коммунальной инфраструктуры, в т.ч. разработка проектно-сметной документации</t>
  </si>
  <si>
    <t>45101 00000</t>
  </si>
  <si>
    <t>Поддержка объектов коммунальной инфраструктуры</t>
  </si>
  <si>
    <t>Иные межбюджетные трансферты на капитальный ремонт объектов коммунальной инфраструктуры, в т.ч разработка проектно-сметной докумментации</t>
  </si>
  <si>
    <t>45101 80140</t>
  </si>
  <si>
    <t>45101 80150</t>
  </si>
  <si>
    <t>Профилактика инфекционных заболеваний</t>
  </si>
  <si>
    <t>42001 00000</t>
  </si>
  <si>
    <t>42001 22040</t>
  </si>
  <si>
    <t>42001 60040</t>
  </si>
  <si>
    <t>Пропаганда здорового образа жизни</t>
  </si>
  <si>
    <t>42002 00000</t>
  </si>
  <si>
    <t>42002 22310</t>
  </si>
  <si>
    <t>Обеспечение потребности населения в перевозках пассажиров на социально значимых маршрутах</t>
  </si>
  <si>
    <t>Возмещение недополученных доходов в связи с оказанием услуг по перевозкам пассажиров автомобильным транспортом на маршрутах, обеспечивающих социально значимые перевозки пассажиров</t>
  </si>
  <si>
    <t>41201 00000</t>
  </si>
  <si>
    <t>41201 60010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</si>
  <si>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</si>
  <si>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41101 00000</t>
  </si>
  <si>
    <t>41101 22010</t>
  </si>
  <si>
    <t>70700 01580</t>
  </si>
  <si>
    <t>Обеспечение развития отрасли культуры</t>
  </si>
  <si>
    <t>Совершенствование библиотечной деятельности</t>
  </si>
  <si>
    <t>34201 00000</t>
  </si>
  <si>
    <t>34201 22180</t>
  </si>
  <si>
    <t>Сохранение культурных ценностей</t>
  </si>
  <si>
    <t>34202 00000</t>
  </si>
  <si>
    <t>Обеспечение безопасности музейного фонда и развитие музеев</t>
  </si>
  <si>
    <t>34202 22180</t>
  </si>
  <si>
    <t>Развитие архивного дела</t>
  </si>
  <si>
    <t>34203 00000</t>
  </si>
  <si>
    <t>34203 22120</t>
  </si>
  <si>
    <t>Поддержка одаренных детей и молодежи</t>
  </si>
  <si>
    <t>34301 00000</t>
  </si>
  <si>
    <t>34301 22120</t>
  </si>
  <si>
    <t>Развитие и поддержка народного творчества</t>
  </si>
  <si>
    <t>34302 00000</t>
  </si>
  <si>
    <t>34302 22120</t>
  </si>
  <si>
    <t>34303 00000</t>
  </si>
  <si>
    <t>34303 22460</t>
  </si>
  <si>
    <t>34303 80310</t>
  </si>
  <si>
    <t>Обеспечение условий развития сферы культуры</t>
  </si>
  <si>
    <t>34401 00350</t>
  </si>
  <si>
    <t>Проведение спортивных мероприятий, обеспечение подготовки команд</t>
  </si>
  <si>
    <t>35001 00000</t>
  </si>
  <si>
    <t>35001 22070</t>
  </si>
  <si>
    <t>Физкультурно-оздоровительная работа с различными категориями населения</t>
  </si>
  <si>
    <t>35002 00000</t>
  </si>
  <si>
    <t>Поддержка граждан старшего поколения</t>
  </si>
  <si>
    <t>Другие мероприятия в области социальной поддержки</t>
  </si>
  <si>
    <t>36201 00000</t>
  </si>
  <si>
    <t>Обеспечение мер социальной поддержки детей-сирот и детей, оставшихся без попечения родителей</t>
  </si>
  <si>
    <t>36201 70220</t>
  </si>
  <si>
    <t>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</t>
  </si>
  <si>
    <t>36201 70250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</si>
  <si>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</si>
  <si>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</si>
  <si>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Мероприятия в сфере опеки и попечительства в отношении несовершеннолетних</t>
  </si>
  <si>
    <t>36201 22330</t>
  </si>
  <si>
    <t>Организация и проведение оздоровительной кампании детей</t>
  </si>
  <si>
    <t>36301 00000</t>
  </si>
  <si>
    <t>Обеспечение деятельности подведомственных учреждений (МАУ «Усть-Абаканский загородный лагерь Дружба»</t>
  </si>
  <si>
    <t>36301 00880</t>
  </si>
  <si>
    <t>36301 22180</t>
  </si>
  <si>
    <t>Мероприятия по организации отдыха, оздоровления и занятости несовершеннолетних</t>
  </si>
  <si>
    <t>Социальные выплаты гражданам, в соответствии с действующим законодательством</t>
  </si>
  <si>
    <t>36401 00000</t>
  </si>
  <si>
    <t>Доплаты к пенсиям муниципальным служащим</t>
  </si>
  <si>
    <t>36401 14910</t>
  </si>
  <si>
    <t>36401 14930</t>
  </si>
  <si>
    <t>Осуществление государственных полномочий по выплатам гражданам, имеющим детей</t>
  </si>
  <si>
    <t>36402 00000</t>
  </si>
  <si>
    <t>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</si>
  <si>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>36402 70170</t>
  </si>
  <si>
    <t>Формирование благоприятной среды для жизнедеятельности инвалидов</t>
  </si>
  <si>
    <t>37001 00000</t>
  </si>
  <si>
    <t>37001 60210</t>
  </si>
  <si>
    <t>37001 60220</t>
  </si>
  <si>
    <t>Профилактика злоупотребления наркотическими вещества</t>
  </si>
  <si>
    <t>38001 00000</t>
  </si>
  <si>
    <t>38001 22060</t>
  </si>
  <si>
    <t>Профилактика правонарушений</t>
  </si>
  <si>
    <t>Укрепление безопасности и общественного порядка в Усть-Абаканском районе</t>
  </si>
  <si>
    <t>39101 22260</t>
  </si>
  <si>
    <t>Профилактика дорожно-транспортных происшествий</t>
  </si>
  <si>
    <t>39201 00000</t>
  </si>
  <si>
    <t>Мероприятия по повышению безопасности дорожного движения</t>
  </si>
  <si>
    <t>39201 22250</t>
  </si>
  <si>
    <t>Профилактика правонарушений несовершеннолетних</t>
  </si>
  <si>
    <t>39301 80260</t>
  </si>
  <si>
    <t>Обеспечение развития отрасли туризма</t>
  </si>
  <si>
    <t>40001 00000</t>
  </si>
  <si>
    <t>Обеспечение деятельности подведомственных учреждений (Музей «Салбык»)</t>
  </si>
  <si>
    <t>40001 01380</t>
  </si>
  <si>
    <t>36301 22380</t>
  </si>
  <si>
    <t>Муниципальная программа «Развитие торговли в Усть-Абаканском районе (2016-2020 годы)»</t>
  </si>
  <si>
    <t>Поддержка организаций торговли</t>
  </si>
  <si>
    <t>46001 00000</t>
  </si>
  <si>
    <t>34202  22440</t>
  </si>
  <si>
    <t>46001 80180</t>
  </si>
  <si>
    <t>35003 00000</t>
  </si>
  <si>
    <t>35003 22070</t>
  </si>
  <si>
    <t>Обеспечение развития отрасли физической культуры и спорта</t>
  </si>
  <si>
    <t>35002 42070</t>
  </si>
  <si>
    <t>Подпрограмма "Создание общих условий функционирования сельского хозяйства"</t>
  </si>
  <si>
    <t>Повышение эффективности функционирования агропромышленного комплекса</t>
  </si>
  <si>
    <t>36401 14950</t>
  </si>
  <si>
    <t>36101 00000</t>
  </si>
  <si>
    <t>36101 22220</t>
  </si>
  <si>
    <t>36101 60210</t>
  </si>
  <si>
    <t>36101 60220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</si>
  <si>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</si>
  <si>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32102 70140</t>
  </si>
  <si>
    <t>70400 03500</t>
  </si>
  <si>
    <t>70700 51180</t>
  </si>
  <si>
    <t>Повышение эффективности деятельности органов местного самоуправления</t>
  </si>
  <si>
    <t>49007 00000</t>
  </si>
  <si>
    <t>49007 22030</t>
  </si>
  <si>
    <t>Иные межбюджетные трансферты на повышение квалификации и переподготовку муниципальных служащих и Глав сель/поссоветов</t>
  </si>
  <si>
    <t>49007 80190</t>
  </si>
  <si>
    <t>47001 00000</t>
  </si>
  <si>
    <t>47002 00000</t>
  </si>
  <si>
    <t>Обеспечение развития отрасли</t>
  </si>
  <si>
    <t>47001 03500</t>
  </si>
  <si>
    <t xml:space="preserve">Повышение эффективности управления объектами недвижимого имущества муниципальной собственности Усть-Абаканского района </t>
  </si>
  <si>
    <t>47002 22130</t>
  </si>
  <si>
    <t>Эффективное использование и вовлечение в хозяйственный оборот земельных участков и иной недвижимости</t>
  </si>
  <si>
    <t>Мероприятия в сфере развития земельно-имущественных отношений</t>
  </si>
  <si>
    <t>ВСЕГО:</t>
  </si>
  <si>
    <t>Финансовое обеспечение переданных органам местного самоуправления полномочий</t>
  </si>
  <si>
    <t>34202 22120</t>
  </si>
  <si>
    <t>Гармонизация отношений в Усть-Абаканском районе Республики Хакасия и их этнокультурное развитие</t>
  </si>
  <si>
    <t>Укрепление материально-технической базы</t>
  </si>
  <si>
    <t>34302 22470</t>
  </si>
  <si>
    <t>Сумма на 2018 год</t>
  </si>
  <si>
    <t>33001 80230</t>
  </si>
  <si>
    <t>49002 80020</t>
  </si>
  <si>
    <t>49002 80010</t>
  </si>
  <si>
    <t>Повышение квалификации и переподготовка муниципальных служащих и Главы МО</t>
  </si>
  <si>
    <t>кдн</t>
  </si>
  <si>
    <t>сош</t>
  </si>
  <si>
    <t>дошкольн</t>
  </si>
  <si>
    <t>дотации поселениям</t>
  </si>
  <si>
    <t>опека и поп.</t>
  </si>
  <si>
    <t>охрана труда</t>
  </si>
  <si>
    <t>админист</t>
  </si>
  <si>
    <t>ликвидация болезней</t>
  </si>
  <si>
    <t>протоколы</t>
  </si>
  <si>
    <t>Условно утвержденные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</si>
  <si>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</si>
  <si>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</si>
  <si>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</si>
  <si>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</si>
  <si>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</si>
  <si>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</si>
  <si>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</si>
  <si>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</si>
  <si>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</si>
  <si>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</si>
  <si>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</si>
  <si>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</si>
  <si>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000 1 06 06030 00 0000 110</t>
  </si>
  <si>
    <t>Земельный налог с физических лиц</t>
  </si>
  <si>
    <t>Налог на имущество физических лиц, взимаемый по ставкам, применяемым  к объектам налогообложения, расположенным в границах  сельских поселений</t>
  </si>
  <si>
    <t xml:space="preserve"> бюджета муниципального образования Калининский сельсовет  Усть-Абаканского района Республики Хакасия</t>
  </si>
  <si>
    <t>Приложение 1</t>
  </si>
  <si>
    <t>004 01 05 00 00 00 0000 000</t>
  </si>
  <si>
    <t>004 01 05 02 00 00 0000 500</t>
  </si>
  <si>
    <t>004 01 05 02 01 00 0000 510</t>
  </si>
  <si>
    <t>004 01 05 02 01 10 0000 510</t>
  </si>
  <si>
    <t>004 01 05 02 00 00 0000 600</t>
  </si>
  <si>
    <t>004 01 05 02 01 00 0000 610</t>
  </si>
  <si>
    <t>004 01 05 02 01 10 0000 610</t>
  </si>
  <si>
    <t>к проекту решения  Совета депутатов Калининского сельсовета</t>
  </si>
  <si>
    <t>"О бюджете муниципального образования Калининский сельсовет</t>
  </si>
  <si>
    <t>на 2016 год и плановый период 2017 и 2018 годов"</t>
  </si>
  <si>
    <t xml:space="preserve"> расходов бюджета муниципального образования Калининский сельсовет Усть-Абаканского района Республики Хакасия </t>
  </si>
  <si>
    <t>Усть-Абаканского района  Республики Хакасия</t>
  </si>
  <si>
    <t xml:space="preserve">Усть-Абаканского района  Республики Хакасия </t>
  </si>
  <si>
    <t xml:space="preserve">(муниципальным программам Калининского сельсовета  и непрограммным направлениям деятельности), </t>
  </si>
  <si>
    <t>004</t>
  </si>
  <si>
    <t>Укрепление безопасности и общественного порядка в Калининском сельсовете</t>
  </si>
  <si>
    <t>Мероприятия по защите населения Калининского сельсовета от чрезвычайных ситуаций, пожарной безопасности и безопасности на водных объектах</t>
  </si>
  <si>
    <t>70700 01180</t>
  </si>
  <si>
    <t>Профилактика злоупотребления наркотическими веществами</t>
  </si>
  <si>
    <t>Повышение квалификации и переподготовка муниципальных служащих, главы МО и работников администрации</t>
  </si>
  <si>
    <t>Подпрограмма «Развитие культурного потенциала Калининского сельсовета»</t>
  </si>
  <si>
    <t>Обеспечение деятельности подведомственных учреждений (Муниципальное казенное учреждение культуры "Культурно-досуговый центр "Центр")</t>
  </si>
  <si>
    <t>51000 00000</t>
  </si>
  <si>
    <t>51001 00000</t>
  </si>
  <si>
    <t>51001 22290</t>
  </si>
  <si>
    <t>50000 00000</t>
  </si>
  <si>
    <t>50100 00000</t>
  </si>
  <si>
    <t>50101 00000</t>
  </si>
  <si>
    <t>50101 22260</t>
  </si>
  <si>
    <t>51001 22080</t>
  </si>
  <si>
    <t>52000 00000</t>
  </si>
  <si>
    <t>52001 00000</t>
  </si>
  <si>
    <t>52001 22010</t>
  </si>
  <si>
    <t>53000 00000</t>
  </si>
  <si>
    <t>53001 00000</t>
  </si>
  <si>
    <t>53001 22020</t>
  </si>
  <si>
    <t>54000 00000</t>
  </si>
  <si>
    <t>50200 00000</t>
  </si>
  <si>
    <t>50201 00000</t>
  </si>
  <si>
    <t>50201 22270</t>
  </si>
  <si>
    <t>Подпрограмма «Противодействие незаконному обороту наркотиков, снижение масштабов наркотизации   населения в Калининском сельсовете"</t>
  </si>
  <si>
    <t>50300 00000</t>
  </si>
  <si>
    <t>50301 00000</t>
  </si>
  <si>
    <t>50301 22060</t>
  </si>
  <si>
    <t>56000 00000</t>
  </si>
  <si>
    <t>58000 00000</t>
  </si>
  <si>
    <t>58001 00000</t>
  </si>
  <si>
    <t>57000 00000</t>
  </si>
  <si>
    <t>55000 00000</t>
  </si>
  <si>
    <t>Мероприятия по организации уличного освещения населенных пунктов муниципальных образований поселений</t>
  </si>
  <si>
    <t>Мероприятия по организации и содержанию мест захоронений поселений</t>
  </si>
  <si>
    <t>Прочие мероприятия по благоустройству</t>
  </si>
  <si>
    <t>54101 00000</t>
  </si>
  <si>
    <t xml:space="preserve">Эффективное использование и вовлечение в хозяйственный оборот земельных участков </t>
  </si>
  <si>
    <t>Мероприятия в сфере развития землеустроительных работ</t>
  </si>
  <si>
    <t>54101 22590</t>
  </si>
  <si>
    <t>54202 22330</t>
  </si>
  <si>
    <t>54301 00000</t>
  </si>
  <si>
    <t>54301 22540</t>
  </si>
  <si>
    <t>54301 22570</t>
  </si>
  <si>
    <t>54301 22580</t>
  </si>
  <si>
    <t>56100 00000</t>
  </si>
  <si>
    <t>56101 00980</t>
  </si>
  <si>
    <t>56103 01180</t>
  </si>
  <si>
    <t>57001 14910</t>
  </si>
  <si>
    <t>57001 14930</t>
  </si>
  <si>
    <t>58001 22070</t>
  </si>
  <si>
    <t>57001 00000</t>
  </si>
  <si>
    <t>56101 00000</t>
  </si>
  <si>
    <t>54300 00000</t>
  </si>
  <si>
    <t>Мероприятия, направленные на теплоэнергосбережение и повышение  эффективности</t>
  </si>
  <si>
    <t>Приложение 5</t>
  </si>
  <si>
    <t xml:space="preserve">                                                                                             Усть-Абаканского района  Республики Хакасия </t>
  </si>
  <si>
    <t xml:space="preserve">                                                                                             Калининский сельсовет </t>
  </si>
  <si>
    <t xml:space="preserve">                                                                                            "О бюджете муниципального образования</t>
  </si>
  <si>
    <t xml:space="preserve">                                                                                             Усть-Абаканского района Республики Хакасия </t>
  </si>
  <si>
    <t xml:space="preserve">                                                                                             Калининского сельсовета</t>
  </si>
  <si>
    <t xml:space="preserve">                                                                                             Приложение 3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</si>
  <si>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</si>
  <si>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Увеличение прочих остатков  денежных средств бюджетов сельских поселений</t>
  </si>
  <si>
    <t>Уменьшение прочих остатков  денежных средств бюджетов сельских поселений</t>
  </si>
  <si>
    <t>(руб.)</t>
  </si>
  <si>
    <t>56101 22120</t>
  </si>
  <si>
    <t>Мероприятия по поддержке и развитию культуры</t>
  </si>
  <si>
    <t>54100 00000</t>
  </si>
  <si>
    <t xml:space="preserve">Благоустройство и обеспечение санитарного состояния территрии поселения </t>
  </si>
  <si>
    <t>56103 00000</t>
  </si>
  <si>
    <t>Обеспечение деятельности подведомственных учреждений (централизованные бухгалтерии, группы хозяйственного обслуживания)</t>
  </si>
  <si>
    <t>Обеспечение деятельности подведомственных учреждений (централизованная бухгалтерия)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</si>
  <si>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</si>
  <si>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</si>
  <si>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 xml:space="preserve">ДОТАЦИИ БЮДЖЕТАМ БЮДЖЕТНОЙ СИСТЕМЫ РОССИЙСКОЙ ФЕДЕРАЦИИ </t>
  </si>
  <si>
    <t>Субвенции бюджетам на оплату жилищно-коммунальных услуг отдельным категориям граждан</t>
  </si>
  <si>
    <t>57001 70270</t>
  </si>
  <si>
    <t>Непрограмные расходы в сфере установленных функций органов муниципальнных образований (органов местного самоуправления,  муниципальных учреждений)</t>
  </si>
  <si>
    <t>70700 22030</t>
  </si>
  <si>
    <t>Обеспечение мер социальной поддержки специалистов культуры, проживающих в сельской местности</t>
  </si>
  <si>
    <t xml:space="preserve">Обеспечение деятельности подведомственных учреждений 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</si>
  <si>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</si>
  <si>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</si>
  <si>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000 2 02 10000 00 0000 150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</si>
  <si>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</si>
  <si>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</si>
  <si>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</si>
  <si>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</si>
  <si>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</si>
  <si>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Субвенции бюджетам сельских поселений на выполнение передаваемых полномочий субъектов Российской Федерации</t>
  </si>
  <si>
    <t>000 1 06 06040 00 0000 110</t>
  </si>
  <si>
    <t>Администрация  Калининского сельсовета Усть-Абаканского района Республики Хакасия</t>
  </si>
  <si>
    <t>000 1 03 02231 01 0000 110</t>
  </si>
  <si>
    <t>000 1 03 02251 01 0000 110</t>
  </si>
  <si>
    <t>000 1 03 02241 01 0000 110</t>
  </si>
  <si>
    <t>262 000,00</t>
  </si>
  <si>
    <t>Мероприятия направленные на обеспечение первичных мер пожарной безопасности</t>
  </si>
  <si>
    <t>посмотреть в 2015 году, спросить</t>
  </si>
  <si>
    <t>000 2 02 40000 00 0000 150</t>
  </si>
  <si>
    <t>Региональный проект Республики Хакасия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</si>
  <si>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</si>
  <si>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520R1 53930</t>
  </si>
  <si>
    <t>520R1 00000</t>
  </si>
  <si>
    <t>Обучение специалистов и работников учреждения на курсах повышения квалификации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</si>
  <si>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</si>
  <si>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</si>
  <si>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57001 14940</t>
  </si>
  <si>
    <t>Перечисления другим бюджетам Бюджетной системы Российской Федерации</t>
  </si>
  <si>
    <t>57001 14000</t>
  </si>
  <si>
    <t>Пособия по социальной помощи населению в денежной форме</t>
  </si>
  <si>
    <t xml:space="preserve">Пособия, компенсации и иные социальные выплаты гражданам, кроме публично-нормативных обязательств </t>
  </si>
  <si>
    <t>Не публично- нормативные обязательства в части расходов на оплату льгот работникам (пенсионерам) учреждений культуры</t>
  </si>
  <si>
    <t>70700 90100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</si>
  <si>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</si>
  <si>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</si>
  <si>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значенитя в соответствии с заключенными соглашениями на передачу полномочий из бюджета поселения в бюджет района</t>
  </si>
  <si>
    <t>Муниципальная программа «Защита населения и территорий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</si>
  <si>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«Обеспечение общественного порядка и противодействие преступности в Калининском сельсовете» </t>
  </si>
  <si>
    <t xml:space="preserve">Муниципальная программа "Дорожное хозяйство» </t>
  </si>
  <si>
    <t>Муниципальная программа«Развитие субъектов малого и среднего предпринимательства в Калининском сельсовете»</t>
  </si>
  <si>
    <t xml:space="preserve">Муниципальная программа  «Устойчивое развитие территории Калининского сельсовета" </t>
  </si>
  <si>
    <t>Подпрограмма «Комплексное освоение и развитие Калининской территории»</t>
  </si>
  <si>
    <t>Муниципальная программа «Культура Калининского сельсовета»</t>
  </si>
  <si>
    <t>Муниципальная программа "Развитие мер соцподдержки отдельных категорий граждан в Калининском сельсовете"</t>
  </si>
  <si>
    <t>Муниципальная программа  "Развитие физической культуры и спорта в Калининском сельсовете"</t>
  </si>
  <si>
    <t>Муниципальная программа «Защита населения и территории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</si>
  <si>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«Дорожное хозяйство» </t>
  </si>
  <si>
    <t>000 2 02 29999 10 0000 150</t>
  </si>
  <si>
    <t>000 2 02 29999 00 0000 150</t>
  </si>
  <si>
    <t>Прочие субсидии бюджетам сельских поселений</t>
  </si>
  <si>
    <t>000 2 02 30024 10 0000 150</t>
  </si>
  <si>
    <t>000 2 02 30024 00 0000 150</t>
  </si>
  <si>
    <t xml:space="preserve">Субвенции местным бюджетам на выполнение передаваемых полномочий субъектов Российской Федерации </t>
  </si>
  <si>
    <t>000 2 02 20041 00 0000 150</t>
  </si>
  <si>
    <t>000 2 02 20041 10 0000 150</t>
  </si>
  <si>
    <t>000 2 02 20000 00 0000 150</t>
  </si>
  <si>
    <t>70500 70230</t>
  </si>
  <si>
    <t>51001 71260</t>
  </si>
  <si>
    <t>51001 71230</t>
  </si>
  <si>
    <t>Создание и поддержка спасательных постов в местах массового отдыха населения РХ с наглядной агитацией по предупреждению происшествий на воде</t>
  </si>
  <si>
    <t>52001 71140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</si>
  <si>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протяженностью 100 метров и более (в том числе на разработку проектной документации)</t>
  </si>
  <si>
    <t>Муниципальная программа "Энергосбережение и повышение энергетической эффективности в Калининском сельсовете"</t>
  </si>
  <si>
    <t>55101 00000</t>
  </si>
  <si>
    <t>55101 22050</t>
  </si>
  <si>
    <t>000 2 02 25467 10 0000 150</t>
  </si>
  <si>
    <t>000 2 02 25467 00 0000 150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</si>
  <si>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(в том числе софинансирование с республиканским бюджетом)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</si>
  <si>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</si>
  <si>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51001 S1260</t>
  </si>
  <si>
    <t>51001 S1230</t>
  </si>
  <si>
    <t>52001 S1140</t>
  </si>
  <si>
    <t>Сумма на 2023 год</t>
  </si>
  <si>
    <t>Сумма                           на 2023 год</t>
  </si>
  <si>
    <t>400</t>
  </si>
  <si>
    <t>Реализация мероприятий по строительству жилья, предоставляемого по договору найма жилого помещения</t>
  </si>
  <si>
    <t>Комплексное развитие жилищного строительства на сельских территориях</t>
  </si>
  <si>
    <t>Муниципальная программа «Комплексное развитие сельской территории Калининского сельсовета»</t>
  </si>
  <si>
    <t>000 2 02 25576 10 0000 150</t>
  </si>
  <si>
    <t>000 2 02 25576 00 0000 150</t>
  </si>
  <si>
    <t>Субсидии бюджетам сельских поселений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</si>
  <si>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</si>
  <si>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Капитальные вложения в объекты государственной (муниципальной) собственности</t>
  </si>
  <si>
    <t>Защита населения и территорий от чрезвычайных ситуаций природного и техногенного характера, пожарная безопасность</t>
  </si>
  <si>
    <t>56102 L4670</t>
  </si>
  <si>
    <t>Обеспечение комплексного развития сельских территорий (формирование современного облика сельских территорий, направленных на создание и развитие инфраструктуры в сельской местности) (в том числе софинансирование с республиканским  бюджетом)</t>
  </si>
  <si>
    <t>59000 00000</t>
  </si>
  <si>
    <t>59100 00000</t>
  </si>
  <si>
    <t>59102 L5768</t>
  </si>
  <si>
    <t>59104 L5768</t>
  </si>
  <si>
    <t>Мероприятия направленные на реализацию проектов комплексного развития сельских территорий в сфере культуры</t>
  </si>
  <si>
    <t>Мероприятия направленные на реализацию проектов комплексного развития сельских территорий в сфере энергообеспечения</t>
  </si>
  <si>
    <t>СУБСИДИИ БЮДЖЕТАМ БЮДЖЕТНОЙ СИСТЕМЫ РОССИЙСКОЙ ФЕДЕРАЦИИ ( МЕЖБЮДЖЕТНЫЕ СУБСИДИИ)</t>
  </si>
  <si>
    <t>Муниципальная программа "Благоустройство территории Калининского сельсовета"</t>
  </si>
  <si>
    <t>Муниципальная программа «Благоустройство территории Калининского сельсовета»</t>
  </si>
  <si>
    <t>Субсидии бюджетам сельских поселений на развитие транспортной инфраструктуры на сельских территориях</t>
  </si>
  <si>
    <t>Прочие дотации бюджетам сельских поселений</t>
  </si>
  <si>
    <t>000 2 02 19999 10 0000 150</t>
  </si>
  <si>
    <t>000 2 02 19999 00 0000 150</t>
  </si>
  <si>
    <t>70500 73450</t>
  </si>
  <si>
    <t>70500 S3450</t>
  </si>
  <si>
    <t>Развитие транспортной инфраструктуры на сельских территориях (в том числе софинансирование с республиканским бюджетом)</t>
  </si>
  <si>
    <t>Приложение  5</t>
  </si>
  <si>
    <t>Приложение 7</t>
  </si>
  <si>
    <t>Бюджетные инвестиции в объекты капитального строительства государственной (муниципальной) собственности</t>
  </si>
  <si>
    <t>52002 L3720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</si>
  <si>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</t>
  </si>
  <si>
    <t>000 2 02 16001 10 0000 150</t>
  </si>
  <si>
    <t>000 2 02 16001 00 0000 150</t>
  </si>
  <si>
    <t>по группам,  подгруппам и статьям кодов классификации доходов на 2023 год</t>
  </si>
  <si>
    <t>Источники финансирования  дефицита бюджета муниципального образования                                                                                                          Калининский сельсовет Усть-Абаканского района Республики Хакасия на 2023 год</t>
  </si>
  <si>
    <t>на 2023 год и плановый период 2024 и 2025 годов"</t>
  </si>
  <si>
    <t xml:space="preserve">                                                                                             на 2023 год и плановый период 2024 и 2025 годов",</t>
  </si>
  <si>
    <t xml:space="preserve">на  2023 год </t>
  </si>
  <si>
    <t>Распределение бюджетных ассигнований по разделам, подразделам классификации расходов  бюджета  муниципального образования   Калининский сельсовет Усть-Абаканского района Республики Хакасия на 2023 год</t>
  </si>
  <si>
    <t xml:space="preserve"> на 2023 год и плановый период 2024 и 2025 годов",</t>
  </si>
  <si>
    <t>Сумма  на 2023 год</t>
  </si>
  <si>
    <t>муниципального образования  Калининский сельсовет Усть-Абаканского района Республики Хакасия на 2023 год</t>
  </si>
  <si>
    <t>59102 22122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</si>
  <si>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</si>
  <si>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</si>
  <si>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</si>
  <si>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</si>
  <si>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</si>
  <si>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Прочие дотации 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</si>
  <si>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поселениях(за исключением автомобильных дорог федерального значения)</t>
  </si>
  <si>
    <t>52001 73130</t>
  </si>
  <si>
    <t>52001 S3130</t>
  </si>
  <si>
    <t>52001 73480</t>
  </si>
  <si>
    <t>Обеспечение дорожной инфраструктурой муниципальных образований Республики Хакасия на территории которых, выделялись земельные участки льготной категории граждан для индивидуального жилищного строительства</t>
  </si>
  <si>
    <t>Мероприятия на оказание и поддержку существующих общественных спасательных постов в местах массового отдыха населения РХ с наглядной агитацией по предупреждению происшествий на воде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</si>
  <si>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(в том числе на разработку проектной документации)</t>
  </si>
  <si>
    <t>Проектирование, строительство, реконструкция автомобильных дорог общего пользования местного значения муниципальных образований Республики Хакасия</t>
  </si>
  <si>
    <t>52001 S3480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</si>
  <si>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</si>
  <si>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</si>
  <si>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от 23.12.2022 г. № 50</t>
  </si>
  <si>
    <t xml:space="preserve">                                                                                             от  23.12.2022 г. № 50</t>
  </si>
  <si>
    <t>от  23.12.2022 г. № 50</t>
  </si>
  <si>
    <t xml:space="preserve">000 2 02 25393 10 0000 150 </t>
  </si>
  <si>
    <t xml:space="preserve">000 2 02 25393 00 0000 150 </t>
  </si>
  <si>
    <t xml:space="preserve">000 2 02 25372 00 0000 150 </t>
  </si>
  <si>
    <t xml:space="preserve">000 2 02 25372 10 0000 150 </t>
  </si>
  <si>
    <t>к Решению Совета депутатов Калининского сельсовета</t>
  </si>
  <si>
    <t>О внесении изменений в Решение Совета депутатов от 23.12.2022г. № 50       
О бюджете муниципального образования Калининский сельсовет</t>
  </si>
  <si>
    <t xml:space="preserve">                                                                                             к Решению Совета депутатов </t>
  </si>
  <si>
    <t>О внесении изменений в Решение Совета депутатов от 23.12.2022г. № 50         
О бюджете муниципального образования Калининский сельсовет</t>
  </si>
  <si>
    <t>О внесении изменений в Решение Совета депутатов от 23.12.2022г.№ 50         
О бюджете муниципального образования Калининский сельсовет</t>
  </si>
  <si>
    <t>54102 22500</t>
  </si>
  <si>
    <t>Муниципальная программа "Устойчивое развитие территории Калининского сельсовета"</t>
  </si>
  <si>
    <t>Мероприятия направленные на реализацию проектов комплексного развития сельских территорий в сфере коммунального хозяйства</t>
  </si>
  <si>
    <t>59102 20000</t>
  </si>
  <si>
    <t>59105 L3720</t>
  </si>
  <si>
    <t>Мероприятия направленные на реализацию проектов комплексного развития сельских территорий в сфере дорожного хозяйства</t>
  </si>
  <si>
    <t>Субвенции бюджетам сельских поселений на осуществление  первичного воинского учета органами местного самоуправления поселений, муниципальных и городских округов</t>
  </si>
  <si>
    <t xml:space="preserve">Субвенции бюджетам сельских поселений на оплату жилищно-коммунальных услуг отдельным категориям граждан </t>
  </si>
  <si>
    <t>Субвенции бюджетам на осуществление  первичного воинского учета органами местного самоуправления поселений, муниципальных и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</si>
  <si>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</si>
  <si>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</si>
  <si>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Субсидии бюджетам на развитие транспортной инфраструктуры на сельских территориях </t>
  </si>
  <si>
    <t xml:space="preserve">Субсидии бюджетам на финансовое обеспечение дорожной деятельности </t>
  </si>
  <si>
    <t xml:space="preserve">Субсидии бюджетам сельских поселений на финансовое обеспечение дорожной деятельности </t>
  </si>
  <si>
    <t xml:space="preserve">                                                                                             Приложение 2</t>
  </si>
  <si>
    <t>Приложение 3</t>
  </si>
  <si>
    <t>Приложение 4</t>
  </si>
  <si>
    <t>пожарка,матросы,интернет</t>
  </si>
  <si>
    <t>РХ,реконстр.,льготы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</si>
  <si>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</si>
  <si>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</si>
  <si>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ОКАЗАНИЯ ПЛАТНЫХ УСЛУГ И КОМПЕНСАЦИИ ЗАТРАТ ГОСУДАРСТВА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</si>
  <si>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</si>
  <si>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</si>
  <si>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</si>
  <si>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000 116 07010 10 0000 140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</si>
  <si>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</si>
  <si>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</si>
  <si>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</si>
  <si>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ЗАДОЛЖЕННОСТЬ И ПЕРЕРАСЧЕТЫ ПО ОТМЕНЕННЫМ НАЛОГАМ, СБОРАМ И ИНЫМ ОБЯЗАТЕЛЬНЫМ ПЛАТЕЖАМ</t>
  </si>
  <si>
    <t>000 1 09 04053 10 1000 110</t>
  </si>
  <si>
    <t>54301 71200</t>
  </si>
  <si>
    <t xml:space="preserve">000 2 02 49999 00 0000 150 </t>
  </si>
  <si>
    <t xml:space="preserve">000 2 02 49999 10 0000 150 </t>
  </si>
  <si>
    <t>Прочие межбюджетные трансферты, передаваемые бюджетам сельских поселений</t>
  </si>
  <si>
    <t>Мероприятия в сфере благоустройства на лучший социально-значимый проект по итогам республиканского конкурса</t>
  </si>
  <si>
    <t>лучший социально-значимый проект Миннац.</t>
  </si>
  <si>
    <t>льгота культура</t>
  </si>
  <si>
    <t xml:space="preserve">к Решению Совета депутатов Калининского сельсовета от 26.05.2023г. № 23 </t>
  </si>
  <si>
    <t xml:space="preserve">к Решению Совета депутатов Калининского сельсовета от 26.05.2023г. № 23   </t>
  </si>
  <si>
    <t>к Решению Совета депутатов Калининского сельсовета от 26.05.2023г.№ 23</t>
  </si>
  <si>
    <t xml:space="preserve">к Решению Совета депутатов Калининского сельсовета от 26.05.2023г.№23   </t>
  </si>
  <si>
    <t xml:space="preserve">к Решению Совета депутатов Калининского сельсовета                                               от 26.05.2023г. № 23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</si>
</sst>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#,##0.0"/>
    <numFmt numFmtId="183" formatCode="#,##0.000"/>
    <numFmt numFmtId="184" formatCode="#,##0.0000"/>
    <numFmt numFmtId="185" formatCode="#,##0.00000"/>
    <numFmt numFmtId="186" formatCode="[$-FC19]d\ mmmm\ yyyy\ &quot;г.&quot;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79">
    <font>
      <sz val="10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sz val="13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i/>
      <sz val="10"/>
      <name val="Arial Cyr"/>
      <family val="0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6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6" fillId="0" borderId="1">
      <alignment horizontal="left" wrapText="1" indent="1"/>
      <protection/>
    </xf>
    <xf numFmtId="49" fontId="26" fillId="0" borderId="2">
      <alignment horizontal="center" shrinkToFit="1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3" applyNumberFormat="0" applyAlignment="0" applyProtection="0"/>
    <xf numFmtId="0" fontId="57" fillId="27" borderId="4" applyNumberFormat="0" applyAlignment="0" applyProtection="0"/>
    <xf numFmtId="0" fontId="58" fillId="27" borderId="3" applyNumberFormat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8" borderId="9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32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0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70" fillId="0" borderId="11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64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4" fontId="5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58" applyFont="1" applyBorder="1" applyAlignment="1">
      <alignment vertical="top" wrapText="1"/>
      <protection/>
    </xf>
    <xf numFmtId="0" fontId="12" fillId="0" borderId="16" xfId="65" applyFont="1" applyBorder="1" applyAlignment="1">
      <alignment wrapText="1"/>
      <protection/>
    </xf>
    <xf numFmtId="0" fontId="12" fillId="0" borderId="16" xfId="67" applyFont="1" applyBorder="1" applyAlignment="1">
      <alignment wrapText="1"/>
      <protection/>
    </xf>
    <xf numFmtId="0" fontId="12" fillId="0" borderId="18" xfId="60" applyFont="1" applyBorder="1" applyAlignment="1">
      <alignment wrapText="1"/>
      <protection/>
    </xf>
    <xf numFmtId="49" fontId="1" fillId="0" borderId="0" xfId="0" applyNumberFormat="1" applyFont="1" applyAlignment="1">
      <alignment vertical="center"/>
    </xf>
    <xf numFmtId="0" fontId="18" fillId="0" borderId="13" xfId="0" applyFont="1" applyBorder="1" applyAlignment="1">
      <alignment vertical="top" wrapText="1"/>
    </xf>
    <xf numFmtId="49" fontId="18" fillId="0" borderId="19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vertical="top" wrapText="1"/>
    </xf>
    <xf numFmtId="49" fontId="17" fillId="0" borderId="19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vertical="top" wrapText="1"/>
    </xf>
    <xf numFmtId="0" fontId="16" fillId="0" borderId="13" xfId="0" applyFont="1" applyFill="1" applyBorder="1" applyAlignment="1">
      <alignment wrapText="1"/>
    </xf>
    <xf numFmtId="49" fontId="16" fillId="0" borderId="19" xfId="0" applyNumberFormat="1" applyFont="1" applyFill="1" applyBorder="1" applyAlignment="1">
      <alignment horizontal="center"/>
    </xf>
    <xf numFmtId="4" fontId="16" fillId="0" borderId="20" xfId="0" applyNumberFormat="1" applyFont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0" fontId="18" fillId="34" borderId="19" xfId="0" applyFont="1" applyFill="1" applyBorder="1" applyAlignment="1">
      <alignment vertical="top" wrapText="1"/>
    </xf>
    <xf numFmtId="49" fontId="16" fillId="0" borderId="22" xfId="0" applyNumberFormat="1" applyFont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vertical="top" wrapText="1"/>
    </xf>
    <xf numFmtId="49" fontId="17" fillId="0" borderId="22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wrapText="1"/>
    </xf>
    <xf numFmtId="4" fontId="16" fillId="0" borderId="20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vertical="top" wrapText="1"/>
    </xf>
    <xf numFmtId="49" fontId="18" fillId="0" borderId="19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vertical="top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center" vertical="center"/>
    </xf>
    <xf numFmtId="49" fontId="15" fillId="34" borderId="26" xfId="0" applyNumberFormat="1" applyFont="1" applyFill="1" applyBorder="1" applyAlignment="1">
      <alignment horizontal="left" vertical="center" wrapText="1"/>
    </xf>
    <xf numFmtId="0" fontId="17" fillId="0" borderId="15" xfId="0" applyFont="1" applyBorder="1" applyAlignment="1">
      <alignment horizontal="left" wrapText="1"/>
    </xf>
    <xf numFmtId="0" fontId="18" fillId="0" borderId="13" xfId="0" applyFont="1" applyBorder="1" applyAlignment="1">
      <alignment wrapText="1"/>
    </xf>
    <xf numFmtId="2" fontId="15" fillId="35" borderId="27" xfId="0" applyNumberFormat="1" applyFont="1" applyFill="1" applyBorder="1" applyAlignment="1">
      <alignment horizontal="center" vertical="center" wrapText="1"/>
    </xf>
    <xf numFmtId="2" fontId="15" fillId="35" borderId="28" xfId="0" applyNumberFormat="1" applyFont="1" applyFill="1" applyBorder="1" applyAlignment="1">
      <alignment horizontal="center" vertical="center" wrapText="1"/>
    </xf>
    <xf numFmtId="2" fontId="15" fillId="35" borderId="29" xfId="0" applyNumberFormat="1" applyFont="1" applyFill="1" applyBorder="1" applyAlignment="1">
      <alignment horizontal="center" vertical="center" wrapText="1"/>
    </xf>
    <xf numFmtId="0" fontId="17" fillId="36" borderId="30" xfId="0" applyFont="1" applyFill="1" applyBorder="1" applyAlignment="1">
      <alignment vertical="top" wrapText="1"/>
    </xf>
    <xf numFmtId="0" fontId="17" fillId="36" borderId="31" xfId="0" applyFont="1" applyFill="1" applyBorder="1" applyAlignment="1">
      <alignment horizontal="center" vertical="center" wrapText="1"/>
    </xf>
    <xf numFmtId="49" fontId="16" fillId="36" borderId="32" xfId="0" applyNumberFormat="1" applyFont="1" applyFill="1" applyBorder="1" applyAlignment="1">
      <alignment horizontal="center" vertical="center" wrapText="1"/>
    </xf>
    <xf numFmtId="4" fontId="15" fillId="36" borderId="33" xfId="0" applyNumberFormat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4" fontId="15" fillId="0" borderId="23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5" fillId="0" borderId="24" xfId="0" applyFont="1" applyBorder="1" applyAlignment="1">
      <alignment wrapText="1"/>
    </xf>
    <xf numFmtId="0" fontId="15" fillId="0" borderId="34" xfId="0" applyFont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wrapText="1"/>
    </xf>
    <xf numFmtId="0" fontId="18" fillId="0" borderId="35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vertical="top" wrapText="1"/>
    </xf>
    <xf numFmtId="0" fontId="18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vertical="top" wrapText="1"/>
    </xf>
    <xf numFmtId="0" fontId="17" fillId="34" borderId="13" xfId="0" applyFont="1" applyFill="1" applyBorder="1" applyAlignment="1">
      <alignment vertical="top" wrapText="1"/>
    </xf>
    <xf numFmtId="0" fontId="15" fillId="0" borderId="35" xfId="0" applyFont="1" applyBorder="1" applyAlignment="1">
      <alignment horizontal="center" vertical="center" wrapText="1"/>
    </xf>
    <xf numFmtId="0" fontId="17" fillId="0" borderId="24" xfId="0" applyFont="1" applyFill="1" applyBorder="1" applyAlignment="1">
      <alignment vertical="top" wrapText="1"/>
    </xf>
    <xf numFmtId="0" fontId="18" fillId="0" borderId="34" xfId="0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0" fontId="15" fillId="36" borderId="14" xfId="0" applyFont="1" applyFill="1" applyBorder="1" applyAlignment="1">
      <alignment vertical="center" wrapText="1"/>
    </xf>
    <xf numFmtId="0" fontId="15" fillId="36" borderId="32" xfId="0" applyFont="1" applyFill="1" applyBorder="1" applyAlignment="1">
      <alignment horizontal="center" vertical="center" wrapText="1"/>
    </xf>
    <xf numFmtId="49" fontId="16" fillId="36" borderId="31" xfId="0" applyNumberFormat="1" applyFont="1" applyFill="1" applyBorder="1" applyAlignment="1">
      <alignment horizontal="center" vertical="center" wrapText="1"/>
    </xf>
    <xf numFmtId="49" fontId="16" fillId="37" borderId="22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wrapText="1"/>
    </xf>
    <xf numFmtId="0" fontId="17" fillId="0" borderId="34" xfId="0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 wrapText="1"/>
    </xf>
    <xf numFmtId="49" fontId="15" fillId="34" borderId="19" xfId="0" applyNumberFormat="1" applyFont="1" applyFill="1" applyBorder="1" applyAlignment="1">
      <alignment horizontal="center" vertical="center" wrapText="1"/>
    </xf>
    <xf numFmtId="49" fontId="17" fillId="34" borderId="19" xfId="0" applyNumberFormat="1" applyFont="1" applyFill="1" applyBorder="1" applyAlignment="1">
      <alignment horizontal="center" vertical="center" wrapText="1"/>
    </xf>
    <xf numFmtId="4" fontId="15" fillId="34" borderId="20" xfId="0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49" fontId="15" fillId="38" borderId="1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7" fillId="0" borderId="15" xfId="58" applyFont="1" applyBorder="1" applyAlignment="1">
      <alignment horizontal="left" vertical="center" wrapText="1"/>
      <protection/>
    </xf>
    <xf numFmtId="49" fontId="12" fillId="0" borderId="15" xfId="66" applyNumberFormat="1" applyFont="1" applyBorder="1" applyAlignment="1">
      <alignment horizontal="left" vertical="center"/>
      <protection/>
    </xf>
    <xf numFmtId="49" fontId="12" fillId="0" borderId="15" xfId="68" applyNumberFormat="1" applyFont="1" applyBorder="1" applyAlignment="1">
      <alignment horizontal="left" vertical="center"/>
      <protection/>
    </xf>
    <xf numFmtId="0" fontId="7" fillId="0" borderId="38" xfId="58" applyFont="1" applyBorder="1" applyAlignment="1">
      <alignment horizontal="left" vertical="center" wrapText="1"/>
      <protection/>
    </xf>
    <xf numFmtId="49" fontId="16" fillId="38" borderId="19" xfId="0" applyNumberFormat="1" applyFont="1" applyFill="1" applyBorder="1" applyAlignment="1">
      <alignment horizontal="center" vertical="center" wrapText="1"/>
    </xf>
    <xf numFmtId="0" fontId="7" fillId="0" borderId="39" xfId="0" applyFont="1" applyBorder="1" applyAlignment="1">
      <alignment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39" xfId="0" applyFont="1" applyBorder="1" applyAlignment="1">
      <alignment vertical="top" wrapText="1"/>
    </xf>
    <xf numFmtId="0" fontId="7" fillId="0" borderId="16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1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19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justify" vertical="top" wrapText="1"/>
    </xf>
    <xf numFmtId="0" fontId="14" fillId="0" borderId="21" xfId="0" applyFont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left" vertical="center" wrapText="1"/>
    </xf>
    <xf numFmtId="49" fontId="18" fillId="38" borderId="19" xfId="0" applyNumberFormat="1" applyFont="1" applyFill="1" applyBorder="1" applyAlignment="1">
      <alignment horizontal="center" vertical="center" wrapText="1"/>
    </xf>
    <xf numFmtId="49" fontId="18" fillId="34" borderId="19" xfId="0" applyNumberFormat="1" applyFont="1" applyFill="1" applyBorder="1" applyAlignment="1">
      <alignment horizontal="center" vertical="center" wrapText="1"/>
    </xf>
    <xf numFmtId="0" fontId="17" fillId="34" borderId="24" xfId="0" applyFont="1" applyFill="1" applyBorder="1" applyAlignment="1">
      <alignment vertical="top" wrapText="1"/>
    </xf>
    <xf numFmtId="49" fontId="16" fillId="0" borderId="21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top" wrapText="1"/>
    </xf>
    <xf numFmtId="4" fontId="5" fillId="0" borderId="12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16" fillId="0" borderId="41" xfId="0" applyFont="1" applyBorder="1" applyAlignment="1">
      <alignment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24" xfId="0" applyFont="1" applyFill="1" applyBorder="1" applyAlignment="1">
      <alignment vertical="center" wrapText="1"/>
    </xf>
    <xf numFmtId="0" fontId="19" fillId="0" borderId="34" xfId="0" applyFont="1" applyFill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42" xfId="0" applyFont="1" applyBorder="1" applyAlignment="1">
      <alignment vertical="center" wrapText="1"/>
    </xf>
    <xf numFmtId="0" fontId="21" fillId="0" borderId="42" xfId="0" applyFont="1" applyFill="1" applyBorder="1" applyAlignment="1">
      <alignment vertical="center" wrapText="1"/>
    </xf>
    <xf numFmtId="0" fontId="21" fillId="34" borderId="13" xfId="0" applyFont="1" applyFill="1" applyBorder="1" applyAlignment="1">
      <alignment vertical="center" wrapText="1"/>
    </xf>
    <xf numFmtId="0" fontId="21" fillId="34" borderId="42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1" fillId="0" borderId="19" xfId="0" applyFont="1" applyFill="1" applyBorder="1" applyAlignment="1">
      <alignment vertical="center" wrapText="1"/>
    </xf>
    <xf numFmtId="0" fontId="19" fillId="36" borderId="30" xfId="0" applyFont="1" applyFill="1" applyBorder="1" applyAlignment="1">
      <alignment vertical="center" wrapText="1"/>
    </xf>
    <xf numFmtId="0" fontId="19" fillId="36" borderId="31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9" fontId="20" fillId="0" borderId="0" xfId="0" applyNumberFormat="1" applyFont="1" applyAlignment="1">
      <alignment vertical="center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1" fillId="0" borderId="35" xfId="0" applyFont="1" applyBorder="1" applyAlignment="1">
      <alignment wrapText="1"/>
    </xf>
    <xf numFmtId="0" fontId="18" fillId="0" borderId="0" xfId="0" applyFont="1" applyAlignment="1">
      <alignment/>
    </xf>
    <xf numFmtId="0" fontId="21" fillId="0" borderId="19" xfId="0" applyFont="1" applyBorder="1" applyAlignment="1">
      <alignment horizontal="left" vertical="center" wrapText="1"/>
    </xf>
    <xf numFmtId="0" fontId="15" fillId="0" borderId="13" xfId="0" applyFont="1" applyFill="1" applyBorder="1" applyAlignment="1">
      <alignment wrapText="1"/>
    </xf>
    <xf numFmtId="0" fontId="5" fillId="0" borderId="0" xfId="0" applyFont="1" applyAlignment="1">
      <alignment/>
    </xf>
    <xf numFmtId="0" fontId="17" fillId="36" borderId="32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vertical="center"/>
    </xf>
    <xf numFmtId="2" fontId="16" fillId="0" borderId="13" xfId="0" applyNumberFormat="1" applyFont="1" applyBorder="1" applyAlignment="1">
      <alignment wrapText="1"/>
    </xf>
    <xf numFmtId="4" fontId="5" fillId="0" borderId="43" xfId="0" applyNumberFormat="1" applyFont="1" applyBorder="1" applyAlignment="1">
      <alignment horizontal="center" vertical="center"/>
    </xf>
    <xf numFmtId="4" fontId="7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7" fillId="0" borderId="45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vertical="center" wrapText="1"/>
    </xf>
    <xf numFmtId="0" fontId="5" fillId="0" borderId="47" xfId="0" applyFont="1" applyBorder="1" applyAlignment="1">
      <alignment vertical="top" wrapText="1"/>
    </xf>
    <xf numFmtId="0" fontId="5" fillId="0" borderId="48" xfId="0" applyFont="1" applyBorder="1" applyAlignment="1">
      <alignment horizontal="justify" vertical="top" wrapText="1"/>
    </xf>
    <xf numFmtId="0" fontId="5" fillId="0" borderId="16" xfId="0" applyFont="1" applyBorder="1" applyAlignment="1">
      <alignment vertical="center" wrapText="1"/>
    </xf>
    <xf numFmtId="0" fontId="16" fillId="0" borderId="19" xfId="0" applyFont="1" applyFill="1" applyBorder="1" applyAlignment="1">
      <alignment wrapText="1"/>
    </xf>
    <xf numFmtId="0" fontId="18" fillId="0" borderId="19" xfId="0" applyFont="1" applyFill="1" applyBorder="1" applyAlignment="1">
      <alignment vertical="top" wrapText="1"/>
    </xf>
    <xf numFmtId="4" fontId="16" fillId="0" borderId="19" xfId="0" applyNumberFormat="1" applyFont="1" applyFill="1" applyBorder="1" applyAlignment="1">
      <alignment horizontal="center" vertical="center"/>
    </xf>
    <xf numFmtId="4" fontId="16" fillId="0" borderId="19" xfId="0" applyNumberFormat="1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49" fontId="15" fillId="33" borderId="19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wrapText="1"/>
    </xf>
    <xf numFmtId="0" fontId="17" fillId="0" borderId="21" xfId="0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wrapText="1"/>
    </xf>
    <xf numFmtId="0" fontId="17" fillId="33" borderId="19" xfId="0" applyFont="1" applyFill="1" applyBorder="1" applyAlignment="1">
      <alignment horizontal="left" vertical="top" wrapText="1"/>
    </xf>
    <xf numFmtId="4" fontId="15" fillId="33" borderId="19" xfId="0" applyNumberFormat="1" applyFont="1" applyFill="1" applyBorder="1" applyAlignment="1">
      <alignment horizontal="center" vertical="center"/>
    </xf>
    <xf numFmtId="0" fontId="19" fillId="0" borderId="35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73" fillId="0" borderId="13" xfId="0" applyFont="1" applyBorder="1" applyAlignment="1">
      <alignment wrapText="1"/>
    </xf>
    <xf numFmtId="0" fontId="73" fillId="0" borderId="13" xfId="0" applyFont="1" applyBorder="1" applyAlignment="1">
      <alignment/>
    </xf>
    <xf numFmtId="0" fontId="73" fillId="0" borderId="41" xfId="0" applyFont="1" applyBorder="1" applyAlignment="1">
      <alignment/>
    </xf>
    <xf numFmtId="0" fontId="16" fillId="0" borderId="24" xfId="0" applyFont="1" applyBorder="1" applyAlignment="1">
      <alignment wrapText="1"/>
    </xf>
    <xf numFmtId="4" fontId="16" fillId="38" borderId="49" xfId="0" applyNumberFormat="1" applyFont="1" applyFill="1" applyBorder="1" applyAlignment="1">
      <alignment horizontal="center" vertical="center"/>
    </xf>
    <xf numFmtId="49" fontId="15" fillId="36" borderId="32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wrapText="1"/>
    </xf>
    <xf numFmtId="49" fontId="16" fillId="0" borderId="19" xfId="0" applyNumberFormat="1" applyFont="1" applyBorder="1" applyAlignment="1">
      <alignment horizontal="center" wrapText="1"/>
    </xf>
    <xf numFmtId="4" fontId="15" fillId="0" borderId="25" xfId="0" applyNumberFormat="1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center" vertical="center" wrapText="1"/>
    </xf>
    <xf numFmtId="4" fontId="15" fillId="0" borderId="25" xfId="0" applyNumberFormat="1" applyFont="1" applyFill="1" applyBorder="1" applyAlignment="1">
      <alignment horizontal="center" vertical="center" wrapText="1"/>
    </xf>
    <xf numFmtId="0" fontId="74" fillId="0" borderId="24" xfId="0" applyFont="1" applyBorder="1" applyAlignment="1">
      <alignment vertical="top" wrapText="1"/>
    </xf>
    <xf numFmtId="0" fontId="74" fillId="0" borderId="34" xfId="0" applyFont="1" applyBorder="1" applyAlignment="1">
      <alignment horizontal="center" vertical="center" wrapText="1"/>
    </xf>
    <xf numFmtId="49" fontId="74" fillId="0" borderId="22" xfId="0" applyNumberFormat="1" applyFont="1" applyBorder="1" applyAlignment="1">
      <alignment horizontal="center" vertical="center" wrapText="1"/>
    </xf>
    <xf numFmtId="4" fontId="23" fillId="33" borderId="19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0" fontId="17" fillId="38" borderId="13" xfId="0" applyFont="1" applyFill="1" applyBorder="1" applyAlignment="1">
      <alignment vertical="top" wrapText="1"/>
    </xf>
    <xf numFmtId="0" fontId="73" fillId="0" borderId="13" xfId="0" applyFont="1" applyFill="1" applyBorder="1" applyAlignment="1">
      <alignment wrapText="1"/>
    </xf>
    <xf numFmtId="0" fontId="15" fillId="0" borderId="22" xfId="0" applyFont="1" applyFill="1" applyBorder="1" applyAlignment="1">
      <alignment horizontal="left" wrapText="1"/>
    </xf>
    <xf numFmtId="0" fontId="17" fillId="0" borderId="19" xfId="0" applyFont="1" applyFill="1" applyBorder="1" applyAlignment="1">
      <alignment vertical="top" wrapText="1"/>
    </xf>
    <xf numFmtId="0" fontId="15" fillId="0" borderId="19" xfId="0" applyFont="1" applyFill="1" applyBorder="1" applyAlignment="1">
      <alignment wrapText="1"/>
    </xf>
    <xf numFmtId="49" fontId="15" fillId="0" borderId="19" xfId="0" applyNumberFormat="1" applyFont="1" applyFill="1" applyBorder="1" applyAlignment="1">
      <alignment horizontal="left" vertical="center" wrapText="1"/>
    </xf>
    <xf numFmtId="2" fontId="15" fillId="35" borderId="30" xfId="0" applyNumberFormat="1" applyFont="1" applyFill="1" applyBorder="1" applyAlignment="1">
      <alignment horizontal="center" vertical="center" wrapText="1"/>
    </xf>
    <xf numFmtId="2" fontId="15" fillId="35" borderId="32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15" fillId="0" borderId="13" xfId="0" applyFont="1" applyBorder="1" applyAlignment="1">
      <alignment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73" fillId="0" borderId="24" xfId="0" applyFont="1" applyBorder="1" applyAlignment="1">
      <alignment/>
    </xf>
    <xf numFmtId="4" fontId="23" fillId="0" borderId="23" xfId="0" applyNumberFormat="1" applyFont="1" applyFill="1" applyBorder="1" applyAlignment="1">
      <alignment horizontal="center" vertical="center" wrapText="1"/>
    </xf>
    <xf numFmtId="4" fontId="23" fillId="0" borderId="20" xfId="0" applyNumberFormat="1" applyFont="1" applyFill="1" applyBorder="1" applyAlignment="1">
      <alignment horizontal="center" vertical="center" wrapText="1"/>
    </xf>
    <xf numFmtId="4" fontId="22" fillId="0" borderId="20" xfId="0" applyNumberFormat="1" applyFont="1" applyFill="1" applyBorder="1" applyAlignment="1">
      <alignment horizontal="center" vertical="center" wrapText="1"/>
    </xf>
    <xf numFmtId="4" fontId="22" fillId="34" borderId="20" xfId="0" applyNumberFormat="1" applyFont="1" applyFill="1" applyBorder="1" applyAlignment="1">
      <alignment horizontal="center" vertical="center" wrapText="1"/>
    </xf>
    <xf numFmtId="4" fontId="23" fillId="34" borderId="20" xfId="0" applyNumberFormat="1" applyFont="1" applyFill="1" applyBorder="1" applyAlignment="1">
      <alignment horizontal="center" vertical="center" wrapText="1"/>
    </xf>
    <xf numFmtId="4" fontId="22" fillId="0" borderId="23" xfId="0" applyNumberFormat="1" applyFont="1" applyFill="1" applyBorder="1" applyAlignment="1">
      <alignment horizontal="center" vertical="center" wrapText="1"/>
    </xf>
    <xf numFmtId="4" fontId="22" fillId="0" borderId="49" xfId="0" applyNumberFormat="1" applyFont="1" applyFill="1" applyBorder="1" applyAlignment="1">
      <alignment horizontal="center" vertical="center" wrapText="1"/>
    </xf>
    <xf numFmtId="4" fontId="23" fillId="36" borderId="3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6" fillId="0" borderId="41" xfId="0" applyFont="1" applyBorder="1" applyAlignment="1">
      <alignment/>
    </xf>
    <xf numFmtId="0" fontId="16" fillId="0" borderId="13" xfId="0" applyFont="1" applyBorder="1" applyAlignment="1">
      <alignment vertical="center" wrapText="1"/>
    </xf>
    <xf numFmtId="0" fontId="18" fillId="0" borderId="37" xfId="0" applyFont="1" applyBorder="1" applyAlignment="1">
      <alignment wrapText="1"/>
    </xf>
    <xf numFmtId="0" fontId="18" fillId="34" borderId="15" xfId="0" applyFont="1" applyFill="1" applyBorder="1" applyAlignment="1">
      <alignment vertical="top" wrapText="1"/>
    </xf>
    <xf numFmtId="0" fontId="7" fillId="0" borderId="18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" fontId="17" fillId="0" borderId="20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 vertical="top" wrapText="1"/>
    </xf>
    <xf numFmtId="0" fontId="16" fillId="0" borderId="19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49" fontId="27" fillId="0" borderId="0" xfId="0" applyNumberFormat="1" applyFont="1" applyAlignment="1">
      <alignment vertical="center"/>
    </xf>
    <xf numFmtId="0" fontId="16" fillId="0" borderId="19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6" fillId="34" borderId="19" xfId="0" applyFont="1" applyFill="1" applyBorder="1" applyAlignment="1">
      <alignment wrapText="1"/>
    </xf>
    <xf numFmtId="0" fontId="16" fillId="0" borderId="22" xfId="0" applyFont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19" xfId="0" applyFont="1" applyBorder="1" applyAlignment="1">
      <alignment horizontal="center"/>
    </xf>
    <xf numFmtId="49" fontId="16" fillId="0" borderId="19" xfId="0" applyNumberFormat="1" applyFont="1" applyBorder="1" applyAlignment="1">
      <alignment horizontal="left" wrapText="1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5" fillId="0" borderId="19" xfId="0" applyFont="1" applyBorder="1" applyAlignment="1">
      <alignment horizontal="center"/>
    </xf>
    <xf numFmtId="49" fontId="16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left" wrapText="1"/>
    </xf>
    <xf numFmtId="0" fontId="16" fillId="0" borderId="35" xfId="0" applyFont="1" applyBorder="1" applyAlignment="1">
      <alignment horizontal="center" vertical="center" wrapText="1"/>
    </xf>
    <xf numFmtId="4" fontId="23" fillId="33" borderId="51" xfId="0" applyNumberFormat="1" applyFont="1" applyFill="1" applyBorder="1" applyAlignment="1">
      <alignment horizontal="center" vertical="center" wrapText="1"/>
    </xf>
    <xf numFmtId="4" fontId="16" fillId="0" borderId="35" xfId="0" applyNumberFormat="1" applyFont="1" applyBorder="1" applyAlignment="1">
      <alignment horizontal="center"/>
    </xf>
    <xf numFmtId="4" fontId="15" fillId="0" borderId="35" xfId="0" applyNumberFormat="1" applyFont="1" applyBorder="1" applyAlignment="1">
      <alignment horizontal="center" vertical="center" wrapText="1"/>
    </xf>
    <xf numFmtId="4" fontId="16" fillId="0" borderId="35" xfId="0" applyNumberFormat="1" applyFont="1" applyBorder="1" applyAlignment="1">
      <alignment horizontal="center" vertical="center" wrapText="1"/>
    </xf>
    <xf numFmtId="4" fontId="15" fillId="0" borderId="35" xfId="0" applyNumberFormat="1" applyFont="1" applyBorder="1" applyAlignment="1">
      <alignment horizontal="center" wrapText="1"/>
    </xf>
    <xf numFmtId="4" fontId="16" fillId="0" borderId="35" xfId="0" applyNumberFormat="1" applyFont="1" applyBorder="1" applyAlignment="1">
      <alignment horizontal="center" wrapText="1"/>
    </xf>
    <xf numFmtId="4" fontId="15" fillId="0" borderId="34" xfId="0" applyNumberFormat="1" applyFont="1" applyBorder="1" applyAlignment="1">
      <alignment horizontal="center" wrapText="1"/>
    </xf>
    <xf numFmtId="4" fontId="16" fillId="0" borderId="20" xfId="0" applyNumberFormat="1" applyFont="1" applyBorder="1" applyAlignment="1">
      <alignment horizontal="center"/>
    </xf>
    <xf numFmtId="4" fontId="15" fillId="0" borderId="20" xfId="0" applyNumberFormat="1" applyFont="1" applyBorder="1" applyAlignment="1">
      <alignment horizontal="center"/>
    </xf>
    <xf numFmtId="0" fontId="15" fillId="34" borderId="13" xfId="0" applyFont="1" applyFill="1" applyBorder="1" applyAlignment="1">
      <alignment wrapText="1"/>
    </xf>
    <xf numFmtId="0" fontId="15" fillId="0" borderId="13" xfId="0" applyFont="1" applyBorder="1" applyAlignment="1">
      <alignment vertical="center"/>
    </xf>
    <xf numFmtId="4" fontId="15" fillId="0" borderId="20" xfId="0" applyNumberFormat="1" applyFont="1" applyBorder="1" applyAlignment="1">
      <alignment horizontal="center" wrapText="1"/>
    </xf>
    <xf numFmtId="4" fontId="16" fillId="0" borderId="20" xfId="0" applyNumberFormat="1" applyFont="1" applyBorder="1" applyAlignment="1">
      <alignment horizontal="center" wrapText="1"/>
    </xf>
    <xf numFmtId="0" fontId="17" fillId="34" borderId="13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/>
    </xf>
    <xf numFmtId="0" fontId="15" fillId="34" borderId="13" xfId="0" applyFont="1" applyFill="1" applyBorder="1" applyAlignment="1">
      <alignment vertical="top" wrapText="1"/>
    </xf>
    <xf numFmtId="0" fontId="75" fillId="0" borderId="13" xfId="0" applyFont="1" applyBorder="1" applyAlignment="1">
      <alignment vertical="top" wrapText="1"/>
    </xf>
    <xf numFmtId="0" fontId="16" fillId="0" borderId="13" xfId="0" applyFont="1" applyBorder="1" applyAlignment="1">
      <alignment/>
    </xf>
    <xf numFmtId="4" fontId="15" fillId="0" borderId="23" xfId="0" applyNumberFormat="1" applyFont="1" applyBorder="1" applyAlignment="1">
      <alignment horizontal="center" wrapText="1"/>
    </xf>
    <xf numFmtId="0" fontId="15" fillId="34" borderId="13" xfId="0" applyFont="1" applyFill="1" applyBorder="1" applyAlignment="1">
      <alignment horizontal="left" wrapText="1"/>
    </xf>
    <xf numFmtId="49" fontId="16" fillId="0" borderId="13" xfId="0" applyNumberFormat="1" applyFont="1" applyBorder="1" applyAlignment="1">
      <alignment horizontal="left" wrapText="1"/>
    </xf>
    <xf numFmtId="0" fontId="18" fillId="34" borderId="37" xfId="0" applyFont="1" applyFill="1" applyBorder="1" applyAlignment="1">
      <alignment vertical="top" wrapText="1"/>
    </xf>
    <xf numFmtId="0" fontId="15" fillId="34" borderId="41" xfId="0" applyFont="1" applyFill="1" applyBorder="1" applyAlignment="1">
      <alignment wrapText="1"/>
    </xf>
    <xf numFmtId="0" fontId="15" fillId="34" borderId="41" xfId="0" applyFont="1" applyFill="1" applyBorder="1" applyAlignment="1">
      <alignment horizontal="left" wrapText="1"/>
    </xf>
    <xf numFmtId="0" fontId="16" fillId="34" borderId="24" xfId="0" applyFont="1" applyFill="1" applyBorder="1" applyAlignment="1">
      <alignment wrapText="1"/>
    </xf>
    <xf numFmtId="0" fontId="75" fillId="0" borderId="13" xfId="57" applyFont="1" applyBorder="1" applyAlignment="1">
      <alignment vertical="top" wrapText="1"/>
      <protection/>
    </xf>
    <xf numFmtId="0" fontId="18" fillId="0" borderId="13" xfId="57" applyFont="1" applyFill="1" applyBorder="1" applyAlignment="1">
      <alignment vertical="top" wrapText="1"/>
      <protection/>
    </xf>
    <xf numFmtId="0" fontId="18" fillId="0" borderId="13" xfId="57" applyFont="1" applyBorder="1" applyAlignment="1">
      <alignment vertical="top" wrapText="1"/>
      <protection/>
    </xf>
    <xf numFmtId="0" fontId="76" fillId="0" borderId="13" xfId="0" applyFont="1" applyBorder="1" applyAlignment="1">
      <alignment vertical="top" wrapText="1"/>
    </xf>
    <xf numFmtId="0" fontId="17" fillId="34" borderId="13" xfId="0" applyFont="1" applyFill="1" applyBorder="1" applyAlignment="1">
      <alignment wrapText="1"/>
    </xf>
    <xf numFmtId="0" fontId="17" fillId="34" borderId="37" xfId="0" applyFont="1" applyFill="1" applyBorder="1" applyAlignment="1">
      <alignment wrapText="1"/>
    </xf>
    <xf numFmtId="0" fontId="15" fillId="34" borderId="26" xfId="0" applyFont="1" applyFill="1" applyBorder="1" applyAlignment="1">
      <alignment wrapText="1"/>
    </xf>
    <xf numFmtId="0" fontId="73" fillId="0" borderId="34" xfId="0" applyFont="1" applyBorder="1" applyAlignment="1">
      <alignment horizontal="center" vertical="center" wrapText="1"/>
    </xf>
    <xf numFmtId="49" fontId="73" fillId="0" borderId="22" xfId="0" applyNumberFormat="1" applyFont="1" applyBorder="1" applyAlignment="1">
      <alignment horizontal="center" vertical="center" wrapText="1"/>
    </xf>
    <xf numFmtId="0" fontId="17" fillId="38" borderId="35" xfId="0" applyFont="1" applyFill="1" applyBorder="1" applyAlignment="1">
      <alignment horizontal="center" vertical="center" wrapText="1"/>
    </xf>
    <xf numFmtId="49" fontId="17" fillId="38" borderId="19" xfId="0" applyNumberFormat="1" applyFont="1" applyFill="1" applyBorder="1" applyAlignment="1">
      <alignment horizontal="center" vertical="center" wrapText="1"/>
    </xf>
    <xf numFmtId="0" fontId="18" fillId="38" borderId="35" xfId="0" applyFont="1" applyFill="1" applyBorder="1" applyAlignment="1">
      <alignment horizontal="center" vertical="center" wrapText="1"/>
    </xf>
    <xf numFmtId="49" fontId="16" fillId="0" borderId="35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4" fontId="16" fillId="0" borderId="25" xfId="0" applyNumberFormat="1" applyFont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4" fontId="16" fillId="0" borderId="52" xfId="0" applyNumberFormat="1" applyFont="1" applyBorder="1" applyAlignment="1">
      <alignment horizontal="center"/>
    </xf>
    <xf numFmtId="0" fontId="7" fillId="0" borderId="41" xfId="0" applyFont="1" applyBorder="1" applyAlignment="1">
      <alignment/>
    </xf>
    <xf numFmtId="0" fontId="16" fillId="34" borderId="15" xfId="0" applyFont="1" applyFill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0" fontId="17" fillId="34" borderId="15" xfId="0" applyFont="1" applyFill="1" applyBorder="1" applyAlignment="1">
      <alignment vertical="top" wrapText="1"/>
    </xf>
    <xf numFmtId="49" fontId="16" fillId="0" borderId="15" xfId="0" applyNumberFormat="1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49" fontId="16" fillId="34" borderId="26" xfId="0" applyNumberFormat="1" applyFont="1" applyFill="1" applyBorder="1" applyAlignment="1">
      <alignment horizontal="left" vertical="center" wrapText="1"/>
    </xf>
    <xf numFmtId="2" fontId="16" fillId="0" borderId="41" xfId="0" applyNumberFormat="1" applyFont="1" applyBorder="1" applyAlignment="1">
      <alignment wrapText="1"/>
    </xf>
    <xf numFmtId="0" fontId="18" fillId="38" borderId="13" xfId="0" applyFont="1" applyFill="1" applyBorder="1" applyAlignment="1">
      <alignment vertical="top" wrapText="1"/>
    </xf>
    <xf numFmtId="49" fontId="18" fillId="38" borderId="53" xfId="0" applyNumberFormat="1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vertical="top" wrapText="1"/>
    </xf>
    <xf numFmtId="0" fontId="18" fillId="0" borderId="37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16" fillId="0" borderId="41" xfId="0" applyFont="1" applyBorder="1" applyAlignment="1">
      <alignment vertical="center"/>
    </xf>
    <xf numFmtId="0" fontId="73" fillId="0" borderId="24" xfId="0" applyFont="1" applyBorder="1" applyAlignment="1">
      <alignment vertical="top" wrapText="1"/>
    </xf>
    <xf numFmtId="49" fontId="16" fillId="0" borderId="54" xfId="0" applyNumberFormat="1" applyFont="1" applyFill="1" applyBorder="1" applyAlignment="1">
      <alignment horizontal="left" wrapText="1"/>
    </xf>
    <xf numFmtId="0" fontId="15" fillId="34" borderId="15" xfId="0" applyFont="1" applyFill="1" applyBorder="1" applyAlignment="1">
      <alignment wrapText="1"/>
    </xf>
    <xf numFmtId="0" fontId="16" fillId="0" borderId="15" xfId="0" applyFont="1" applyFill="1" applyBorder="1" applyAlignment="1">
      <alignment/>
    </xf>
    <xf numFmtId="0" fontId="15" fillId="34" borderId="15" xfId="0" applyFont="1" applyFill="1" applyBorder="1" applyAlignment="1">
      <alignment horizontal="left" wrapText="1"/>
    </xf>
    <xf numFmtId="49" fontId="16" fillId="0" borderId="54" xfId="0" applyNumberFormat="1" applyFont="1" applyBorder="1" applyAlignment="1">
      <alignment horizontal="left" wrapText="1"/>
    </xf>
    <xf numFmtId="4" fontId="15" fillId="39" borderId="33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0" fontId="17" fillId="39" borderId="13" xfId="0" applyFont="1" applyFill="1" applyBorder="1" applyAlignment="1">
      <alignment vertical="top" wrapText="1"/>
    </xf>
    <xf numFmtId="49" fontId="15" fillId="39" borderId="35" xfId="0" applyNumberFormat="1" applyFont="1" applyFill="1" applyBorder="1" applyAlignment="1">
      <alignment horizontal="center"/>
    </xf>
    <xf numFmtId="0" fontId="16" fillId="39" borderId="19" xfId="0" applyFont="1" applyFill="1" applyBorder="1" applyAlignment="1">
      <alignment horizontal="center"/>
    </xf>
    <xf numFmtId="4" fontId="15" fillId="39" borderId="35" xfId="0" applyNumberFormat="1" applyFont="1" applyFill="1" applyBorder="1" applyAlignment="1">
      <alignment horizontal="center"/>
    </xf>
    <xf numFmtId="4" fontId="15" fillId="0" borderId="35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left" wrapText="1"/>
    </xf>
    <xf numFmtId="4" fontId="15" fillId="39" borderId="20" xfId="0" applyNumberFormat="1" applyFont="1" applyFill="1" applyBorder="1" applyAlignment="1">
      <alignment horizontal="center"/>
    </xf>
    <xf numFmtId="0" fontId="15" fillId="40" borderId="27" xfId="0" applyFont="1" applyFill="1" applyBorder="1" applyAlignment="1">
      <alignment horizontal="center" wrapText="1"/>
    </xf>
    <xf numFmtId="49" fontId="15" fillId="40" borderId="29" xfId="0" applyNumberFormat="1" applyFont="1" applyFill="1" applyBorder="1" applyAlignment="1">
      <alignment horizontal="center" wrapText="1"/>
    </xf>
    <xf numFmtId="0" fontId="15" fillId="40" borderId="29" xfId="0" applyFont="1" applyFill="1" applyBorder="1" applyAlignment="1">
      <alignment horizontal="center" wrapText="1"/>
    </xf>
    <xf numFmtId="0" fontId="15" fillId="39" borderId="30" xfId="0" applyFont="1" applyFill="1" applyBorder="1" applyAlignment="1">
      <alignment wrapText="1"/>
    </xf>
    <xf numFmtId="49" fontId="16" fillId="39" borderId="32" xfId="0" applyNumberFormat="1" applyFont="1" applyFill="1" applyBorder="1" applyAlignment="1">
      <alignment horizontal="center" wrapText="1"/>
    </xf>
    <xf numFmtId="0" fontId="16" fillId="39" borderId="32" xfId="0" applyFont="1" applyFill="1" applyBorder="1" applyAlignment="1">
      <alignment horizontal="center" wrapText="1"/>
    </xf>
    <xf numFmtId="4" fontId="15" fillId="39" borderId="33" xfId="0" applyNumberFormat="1" applyFont="1" applyFill="1" applyBorder="1" applyAlignment="1">
      <alignment horizontal="center" wrapText="1"/>
    </xf>
    <xf numFmtId="4" fontId="15" fillId="39" borderId="31" xfId="0" applyNumberFormat="1" applyFont="1" applyFill="1" applyBorder="1" applyAlignment="1">
      <alignment horizontal="center" wrapText="1"/>
    </xf>
    <xf numFmtId="4" fontId="16" fillId="0" borderId="0" xfId="0" applyNumberFormat="1" applyFont="1" applyBorder="1" applyAlignment="1">
      <alignment horizontal="center"/>
    </xf>
    <xf numFmtId="4" fontId="16" fillId="0" borderId="36" xfId="0" applyNumberFormat="1" applyFont="1" applyBorder="1" applyAlignment="1">
      <alignment horizontal="center"/>
    </xf>
    <xf numFmtId="4" fontId="15" fillId="39" borderId="33" xfId="0" applyNumberFormat="1" applyFont="1" applyFill="1" applyBorder="1" applyAlignment="1">
      <alignment horizontal="center"/>
    </xf>
    <xf numFmtId="4" fontId="16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0" fillId="0" borderId="19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16" fillId="0" borderId="52" xfId="0" applyNumberFormat="1" applyFont="1" applyFill="1" applyBorder="1" applyAlignment="1">
      <alignment horizontal="center" vertical="center"/>
    </xf>
    <xf numFmtId="4" fontId="16" fillId="0" borderId="19" xfId="0" applyNumberFormat="1" applyFont="1" applyBorder="1" applyAlignment="1">
      <alignment horizontal="center"/>
    </xf>
    <xf numFmtId="49" fontId="16" fillId="0" borderId="15" xfId="0" applyNumberFormat="1" applyFont="1" applyFill="1" applyBorder="1" applyAlignment="1">
      <alignment horizontal="left" wrapText="1"/>
    </xf>
    <xf numFmtId="0" fontId="16" fillId="34" borderId="55" xfId="0" applyFont="1" applyFill="1" applyBorder="1" applyAlignment="1">
      <alignment wrapText="1"/>
    </xf>
    <xf numFmtId="0" fontId="18" fillId="0" borderId="56" xfId="0" applyFont="1" applyFill="1" applyBorder="1" applyAlignment="1">
      <alignment horizontal="center" vertical="center" wrapText="1"/>
    </xf>
    <xf numFmtId="49" fontId="16" fillId="0" borderId="57" xfId="0" applyNumberFormat="1" applyFont="1" applyFill="1" applyBorder="1" applyAlignment="1">
      <alignment horizontal="center" vertical="center" wrapText="1"/>
    </xf>
    <xf numFmtId="49" fontId="16" fillId="0" borderId="50" xfId="0" applyNumberFormat="1" applyFont="1" applyBorder="1" applyAlignment="1">
      <alignment horizontal="center" vertical="center" wrapText="1"/>
    </xf>
    <xf numFmtId="4" fontId="16" fillId="0" borderId="58" xfId="0" applyNumberFormat="1" applyFont="1" applyFill="1" applyBorder="1" applyAlignment="1">
      <alignment horizontal="center" vertical="center" wrapText="1"/>
    </xf>
    <xf numFmtId="4" fontId="16" fillId="41" borderId="20" xfId="0" applyNumberFormat="1" applyFont="1" applyFill="1" applyBorder="1" applyAlignment="1">
      <alignment horizontal="center" vertical="center" wrapText="1"/>
    </xf>
    <xf numFmtId="4" fontId="15" fillId="33" borderId="12" xfId="0" applyNumberFormat="1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vertical="center" wrapText="1"/>
    </xf>
    <xf numFmtId="0" fontId="19" fillId="34" borderId="42" xfId="0" applyFont="1" applyFill="1" applyBorder="1" applyAlignment="1">
      <alignment vertical="center" wrapText="1"/>
    </xf>
    <xf numFmtId="0" fontId="17" fillId="19" borderId="13" xfId="0" applyFont="1" applyFill="1" applyBorder="1" applyAlignment="1">
      <alignment vertical="top" wrapText="1"/>
    </xf>
    <xf numFmtId="49" fontId="15" fillId="19" borderId="35" xfId="0" applyNumberFormat="1" applyFont="1" applyFill="1" applyBorder="1" applyAlignment="1">
      <alignment horizontal="center" vertical="center" wrapText="1"/>
    </xf>
    <xf numFmtId="49" fontId="17" fillId="19" borderId="19" xfId="0" applyNumberFormat="1" applyFont="1" applyFill="1" applyBorder="1" applyAlignment="1">
      <alignment horizontal="center" vertical="center" wrapText="1"/>
    </xf>
    <xf numFmtId="49" fontId="15" fillId="19" borderId="19" xfId="0" applyNumberFormat="1" applyFont="1" applyFill="1" applyBorder="1" applyAlignment="1">
      <alignment horizontal="center" vertical="center" wrapText="1"/>
    </xf>
    <xf numFmtId="4" fontId="15" fillId="19" borderId="20" xfId="0" applyNumberFormat="1" applyFont="1" applyFill="1" applyBorder="1" applyAlignment="1">
      <alignment horizontal="center" vertical="center" wrapText="1"/>
    </xf>
    <xf numFmtId="0" fontId="17" fillId="19" borderId="24" xfId="0" applyFont="1" applyFill="1" applyBorder="1" applyAlignment="1">
      <alignment vertical="top" wrapText="1"/>
    </xf>
    <xf numFmtId="0" fontId="17" fillId="19" borderId="34" xfId="0" applyFont="1" applyFill="1" applyBorder="1" applyAlignment="1">
      <alignment horizontal="center" vertical="center" wrapText="1"/>
    </xf>
    <xf numFmtId="49" fontId="17" fillId="19" borderId="22" xfId="0" applyNumberFormat="1" applyFont="1" applyFill="1" applyBorder="1" applyAlignment="1">
      <alignment horizontal="center" vertical="center" wrapText="1"/>
    </xf>
    <xf numFmtId="49" fontId="15" fillId="19" borderId="22" xfId="0" applyNumberFormat="1" applyFont="1" applyFill="1" applyBorder="1" applyAlignment="1">
      <alignment horizontal="center" vertical="center" wrapText="1"/>
    </xf>
    <xf numFmtId="4" fontId="15" fillId="19" borderId="23" xfId="0" applyNumberFormat="1" applyFont="1" applyFill="1" applyBorder="1" applyAlignment="1">
      <alignment horizontal="center" vertical="center" wrapText="1"/>
    </xf>
    <xf numFmtId="0" fontId="17" fillId="19" borderId="35" xfId="0" applyFont="1" applyFill="1" applyBorder="1" applyAlignment="1">
      <alignment horizontal="center" vertical="center" wrapText="1"/>
    </xf>
    <xf numFmtId="49" fontId="15" fillId="19" borderId="19" xfId="0" applyNumberFormat="1" applyFont="1" applyFill="1" applyBorder="1" applyAlignment="1">
      <alignment horizontal="center" vertical="center"/>
    </xf>
    <xf numFmtId="4" fontId="15" fillId="19" borderId="20" xfId="0" applyNumberFormat="1" applyFont="1" applyFill="1" applyBorder="1" applyAlignment="1">
      <alignment horizontal="center" vertical="center"/>
    </xf>
    <xf numFmtId="0" fontId="16" fillId="19" borderId="19" xfId="0" applyFont="1" applyFill="1" applyBorder="1" applyAlignment="1">
      <alignment horizontal="center" vertical="center" wrapText="1"/>
    </xf>
    <xf numFmtId="0" fontId="73" fillId="19" borderId="13" xfId="0" applyFont="1" applyFill="1" applyBorder="1" applyAlignment="1">
      <alignment wrapText="1"/>
    </xf>
    <xf numFmtId="0" fontId="18" fillId="19" borderId="35" xfId="0" applyFont="1" applyFill="1" applyBorder="1" applyAlignment="1">
      <alignment horizontal="center" vertical="center" wrapText="1"/>
    </xf>
    <xf numFmtId="49" fontId="18" fillId="19" borderId="22" xfId="0" applyNumberFormat="1" applyFont="1" applyFill="1" applyBorder="1" applyAlignment="1">
      <alignment horizontal="center" vertical="center" wrapText="1"/>
    </xf>
    <xf numFmtId="49" fontId="16" fillId="19" borderId="22" xfId="0" applyNumberFormat="1" applyFont="1" applyFill="1" applyBorder="1" applyAlignment="1">
      <alignment horizontal="center" vertical="center" wrapText="1"/>
    </xf>
    <xf numFmtId="49" fontId="16" fillId="19" borderId="19" xfId="0" applyNumberFormat="1" applyFont="1" applyFill="1" applyBorder="1" applyAlignment="1">
      <alignment horizontal="center" vertical="center" wrapText="1"/>
    </xf>
    <xf numFmtId="4" fontId="16" fillId="19" borderId="23" xfId="0" applyNumberFormat="1" applyFont="1" applyFill="1" applyBorder="1" applyAlignment="1">
      <alignment horizontal="center" vertical="center" wrapText="1"/>
    </xf>
    <xf numFmtId="0" fontId="16" fillId="19" borderId="13" xfId="0" applyFont="1" applyFill="1" applyBorder="1" applyAlignment="1">
      <alignment vertical="top" wrapText="1"/>
    </xf>
    <xf numFmtId="49" fontId="17" fillId="36" borderId="31" xfId="0" applyNumberFormat="1" applyFont="1" applyFill="1" applyBorder="1" applyAlignment="1">
      <alignment horizontal="center" vertical="center" wrapText="1"/>
    </xf>
    <xf numFmtId="0" fontId="15" fillId="42" borderId="24" xfId="0" applyFont="1" applyFill="1" applyBorder="1" applyAlignment="1">
      <alignment wrapText="1"/>
    </xf>
    <xf numFmtId="0" fontId="17" fillId="42" borderId="35" xfId="0" applyFont="1" applyFill="1" applyBorder="1" applyAlignment="1">
      <alignment horizontal="center" vertical="center" wrapText="1"/>
    </xf>
    <xf numFmtId="49" fontId="15" fillId="42" borderId="22" xfId="0" applyNumberFormat="1" applyFont="1" applyFill="1" applyBorder="1" applyAlignment="1">
      <alignment horizontal="center" vertical="center" wrapText="1"/>
    </xf>
    <xf numFmtId="4" fontId="15" fillId="42" borderId="23" xfId="0" applyNumberFormat="1" applyFont="1" applyFill="1" applyBorder="1" applyAlignment="1">
      <alignment horizontal="center" vertical="center" wrapText="1"/>
    </xf>
    <xf numFmtId="0" fontId="17" fillId="42" borderId="13" xfId="0" applyFont="1" applyFill="1" applyBorder="1" applyAlignment="1">
      <alignment vertical="top" wrapText="1"/>
    </xf>
    <xf numFmtId="0" fontId="17" fillId="42" borderId="19" xfId="0" applyFont="1" applyFill="1" applyBorder="1" applyAlignment="1">
      <alignment horizontal="center" vertical="center" wrapText="1"/>
    </xf>
    <xf numFmtId="49" fontId="15" fillId="42" borderId="19" xfId="0" applyNumberFormat="1" applyFont="1" applyFill="1" applyBorder="1" applyAlignment="1">
      <alignment horizontal="center" vertical="center" wrapText="1"/>
    </xf>
    <xf numFmtId="49" fontId="15" fillId="42" borderId="35" xfId="0" applyNumberFormat="1" applyFont="1" applyFill="1" applyBorder="1" applyAlignment="1">
      <alignment horizontal="center" vertical="center" wrapText="1"/>
    </xf>
    <xf numFmtId="4" fontId="15" fillId="42" borderId="20" xfId="0" applyNumberFormat="1" applyFont="1" applyFill="1" applyBorder="1" applyAlignment="1">
      <alignment horizontal="center" vertical="center"/>
    </xf>
    <xf numFmtId="49" fontId="5" fillId="42" borderId="19" xfId="0" applyNumberFormat="1" applyFont="1" applyFill="1" applyBorder="1" applyAlignment="1">
      <alignment horizontal="center" vertical="center"/>
    </xf>
    <xf numFmtId="0" fontId="16" fillId="42" borderId="19" xfId="0" applyFont="1" applyFill="1" applyBorder="1" applyAlignment="1">
      <alignment horizontal="center" vertical="center" wrapText="1"/>
    </xf>
    <xf numFmtId="4" fontId="15" fillId="42" borderId="20" xfId="0" applyNumberFormat="1" applyFont="1" applyFill="1" applyBorder="1" applyAlignment="1">
      <alignment horizontal="center" vertical="center" wrapText="1"/>
    </xf>
    <xf numFmtId="0" fontId="15" fillId="42" borderId="19" xfId="0" applyFont="1" applyFill="1" applyBorder="1" applyAlignment="1">
      <alignment horizontal="center" vertical="center" wrapText="1"/>
    </xf>
    <xf numFmtId="0" fontId="75" fillId="42" borderId="13" xfId="57" applyFont="1" applyFill="1" applyBorder="1" applyAlignment="1">
      <alignment vertical="top" wrapText="1"/>
      <protection/>
    </xf>
    <xf numFmtId="0" fontId="18" fillId="42" borderId="19" xfId="0" applyFont="1" applyFill="1" applyBorder="1" applyAlignment="1">
      <alignment horizontal="center" vertical="center" wrapText="1"/>
    </xf>
    <xf numFmtId="49" fontId="16" fillId="42" borderId="19" xfId="0" applyNumberFormat="1" applyFont="1" applyFill="1" applyBorder="1" applyAlignment="1">
      <alignment horizontal="center" vertical="center" wrapText="1"/>
    </xf>
    <xf numFmtId="4" fontId="16" fillId="42" borderId="20" xfId="0" applyNumberFormat="1" applyFont="1" applyFill="1" applyBorder="1" applyAlignment="1">
      <alignment horizontal="center" vertical="center" wrapText="1"/>
    </xf>
    <xf numFmtId="0" fontId="16" fillId="43" borderId="19" xfId="0" applyFont="1" applyFill="1" applyBorder="1" applyAlignment="1">
      <alignment horizontal="center" vertical="center" wrapText="1"/>
    </xf>
    <xf numFmtId="1" fontId="18" fillId="43" borderId="35" xfId="0" applyNumberFormat="1" applyFont="1" applyFill="1" applyBorder="1" applyAlignment="1">
      <alignment horizontal="center" vertical="center" wrapText="1"/>
    </xf>
    <xf numFmtId="2" fontId="18" fillId="43" borderId="19" xfId="0" applyNumberFormat="1" applyFont="1" applyFill="1" applyBorder="1" applyAlignment="1">
      <alignment horizontal="center" vertical="center" wrapText="1"/>
    </xf>
    <xf numFmtId="0" fontId="16" fillId="43" borderId="22" xfId="0" applyFont="1" applyFill="1" applyBorder="1" applyAlignment="1">
      <alignment horizontal="center" vertical="center" wrapText="1"/>
    </xf>
    <xf numFmtId="4" fontId="16" fillId="43" borderId="23" xfId="0" applyNumberFormat="1" applyFont="1" applyFill="1" applyBorder="1" applyAlignment="1">
      <alignment horizontal="center" vertical="center"/>
    </xf>
    <xf numFmtId="49" fontId="5" fillId="44" borderId="0" xfId="0" applyNumberFormat="1" applyFont="1" applyFill="1" applyBorder="1" applyAlignment="1">
      <alignment horizontal="center" vertical="center"/>
    </xf>
    <xf numFmtId="49" fontId="15" fillId="44" borderId="19" xfId="0" applyNumberFormat="1" applyFont="1" applyFill="1" applyBorder="1" applyAlignment="1">
      <alignment horizontal="center" vertical="center" wrapText="1"/>
    </xf>
    <xf numFmtId="49" fontId="16" fillId="44" borderId="19" xfId="0" applyNumberFormat="1" applyFont="1" applyFill="1" applyBorder="1" applyAlignment="1">
      <alignment horizontal="center" vertical="center" wrapText="1"/>
    </xf>
    <xf numFmtId="0" fontId="16" fillId="34" borderId="37" xfId="0" applyFont="1" applyFill="1" applyBorder="1" applyAlignment="1">
      <alignment wrapText="1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 wrapText="1"/>
    </xf>
    <xf numFmtId="4" fontId="7" fillId="0" borderId="43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0" fontId="29" fillId="34" borderId="13" xfId="0" applyFont="1" applyFill="1" applyBorder="1" applyAlignment="1">
      <alignment vertical="top" wrapText="1"/>
    </xf>
    <xf numFmtId="4" fontId="16" fillId="0" borderId="20" xfId="0" applyNumberFormat="1" applyFont="1" applyFill="1" applyBorder="1" applyAlignment="1">
      <alignment horizontal="center" wrapText="1"/>
    </xf>
    <xf numFmtId="0" fontId="15" fillId="0" borderId="41" xfId="0" applyFont="1" applyFill="1" applyBorder="1" applyAlignment="1">
      <alignment wrapText="1"/>
    </xf>
    <xf numFmtId="0" fontId="29" fillId="0" borderId="13" xfId="0" applyFont="1" applyFill="1" applyBorder="1" applyAlignment="1">
      <alignment vertical="top" wrapText="1"/>
    </xf>
    <xf numFmtId="4" fontId="15" fillId="0" borderId="20" xfId="0" applyNumberFormat="1" applyFont="1" applyFill="1" applyBorder="1" applyAlignment="1">
      <alignment horizontal="center" wrapText="1"/>
    </xf>
    <xf numFmtId="49" fontId="15" fillId="0" borderId="19" xfId="0" applyNumberFormat="1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73" fillId="0" borderId="37" xfId="0" applyFont="1" applyBorder="1" applyAlignment="1">
      <alignment wrapText="1"/>
    </xf>
    <xf numFmtId="49" fontId="15" fillId="0" borderId="0" xfId="0" applyNumberFormat="1" applyFont="1" applyFill="1" applyBorder="1" applyAlignment="1">
      <alignment horizontal="center"/>
    </xf>
    <xf numFmtId="0" fontId="15" fillId="0" borderId="19" xfId="0" applyFont="1" applyBorder="1" applyAlignment="1">
      <alignment wrapText="1"/>
    </xf>
    <xf numFmtId="0" fontId="73" fillId="0" borderId="13" xfId="0" applyFont="1" applyFill="1" applyBorder="1" applyAlignment="1">
      <alignment/>
    </xf>
    <xf numFmtId="49" fontId="30" fillId="0" borderId="15" xfId="0" applyNumberFormat="1" applyFont="1" applyBorder="1" applyAlignment="1">
      <alignment horizontal="left" wrapText="1"/>
    </xf>
    <xf numFmtId="0" fontId="74" fillId="0" borderId="13" xfId="0" applyFont="1" applyFill="1" applyBorder="1" applyAlignment="1">
      <alignment wrapText="1"/>
    </xf>
    <xf numFmtId="0" fontId="15" fillId="0" borderId="19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wrapText="1"/>
    </xf>
    <xf numFmtId="4" fontId="16" fillId="0" borderId="19" xfId="0" applyNumberFormat="1" applyFont="1" applyFill="1" applyBorder="1" applyAlignment="1">
      <alignment horizontal="center"/>
    </xf>
    <xf numFmtId="0" fontId="73" fillId="2" borderId="13" xfId="0" applyFont="1" applyFill="1" applyBorder="1" applyAlignment="1">
      <alignment wrapText="1"/>
    </xf>
    <xf numFmtId="0" fontId="18" fillId="2" borderId="19" xfId="0" applyFont="1" applyFill="1" applyBorder="1" applyAlignment="1">
      <alignment horizontal="center" vertical="center" wrapText="1"/>
    </xf>
    <xf numFmtId="49" fontId="18" fillId="2" borderId="19" xfId="0" applyNumberFormat="1" applyFont="1" applyFill="1" applyBorder="1" applyAlignment="1">
      <alignment horizontal="center" vertical="center" wrapText="1"/>
    </xf>
    <xf numFmtId="49" fontId="16" fillId="2" borderId="19" xfId="0" applyNumberFormat="1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 wrapText="1"/>
    </xf>
    <xf numFmtId="4" fontId="16" fillId="2" borderId="2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/>
    </xf>
    <xf numFmtId="0" fontId="31" fillId="0" borderId="0" xfId="0" applyFont="1" applyAlignment="1">
      <alignment/>
    </xf>
    <xf numFmtId="4" fontId="11" fillId="0" borderId="0" xfId="0" applyNumberFormat="1" applyFont="1" applyAlignment="1">
      <alignment horizontal="center"/>
    </xf>
    <xf numFmtId="4" fontId="16" fillId="0" borderId="49" xfId="0" applyNumberFormat="1" applyFont="1" applyBorder="1" applyAlignment="1">
      <alignment horizontal="center"/>
    </xf>
    <xf numFmtId="0" fontId="15" fillId="33" borderId="12" xfId="0" applyNumberFormat="1" applyFont="1" applyFill="1" applyBorder="1" applyAlignment="1">
      <alignment horizontal="center" vertical="center" wrapText="1"/>
    </xf>
    <xf numFmtId="0" fontId="30" fillId="34" borderId="15" xfId="0" applyFont="1" applyFill="1" applyBorder="1" applyAlignment="1">
      <alignment wrapText="1"/>
    </xf>
    <xf numFmtId="49" fontId="15" fillId="0" borderId="13" xfId="0" applyNumberFormat="1" applyFont="1" applyFill="1" applyBorder="1" applyAlignment="1">
      <alignment horizontal="left" wrapText="1"/>
    </xf>
    <xf numFmtId="0" fontId="18" fillId="44" borderId="15" xfId="0" applyFont="1" applyFill="1" applyBorder="1" applyAlignment="1">
      <alignment vertical="top" wrapText="1"/>
    </xf>
    <xf numFmtId="0" fontId="16" fillId="44" borderId="15" xfId="0" applyFont="1" applyFill="1" applyBorder="1" applyAlignment="1">
      <alignment wrapText="1"/>
    </xf>
    <xf numFmtId="49" fontId="7" fillId="0" borderId="19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15" fillId="34" borderId="20" xfId="0" applyNumberFormat="1" applyFont="1" applyFill="1" applyBorder="1" applyAlignment="1">
      <alignment horizontal="center" vertical="center"/>
    </xf>
    <xf numFmtId="4" fontId="16" fillId="34" borderId="20" xfId="0" applyNumberFormat="1" applyFont="1" applyFill="1" applyBorder="1" applyAlignment="1">
      <alignment horizontal="center" vertical="center"/>
    </xf>
    <xf numFmtId="49" fontId="16" fillId="34" borderId="19" xfId="0" applyNumberFormat="1" applyFont="1" applyFill="1" applyBorder="1" applyAlignment="1">
      <alignment horizontal="center" vertical="center" wrapText="1"/>
    </xf>
    <xf numFmtId="4" fontId="16" fillId="34" borderId="20" xfId="0" applyNumberFormat="1" applyFont="1" applyFill="1" applyBorder="1" applyAlignment="1">
      <alignment horizontal="center" vertical="center" wrapText="1"/>
    </xf>
    <xf numFmtId="2" fontId="15" fillId="34" borderId="13" xfId="0" applyNumberFormat="1" applyFont="1" applyFill="1" applyBorder="1" applyAlignment="1">
      <alignment wrapText="1"/>
    </xf>
    <xf numFmtId="0" fontId="18" fillId="34" borderId="37" xfId="0" applyFont="1" applyFill="1" applyBorder="1" applyAlignment="1">
      <alignment wrapText="1"/>
    </xf>
    <xf numFmtId="0" fontId="16" fillId="34" borderId="26" xfId="0" applyFont="1" applyFill="1" applyBorder="1" applyAlignment="1">
      <alignment wrapText="1"/>
    </xf>
    <xf numFmtId="49" fontId="15" fillId="39" borderId="57" xfId="0" applyNumberFormat="1" applyFont="1" applyFill="1" applyBorder="1" applyAlignment="1">
      <alignment horizontal="center"/>
    </xf>
    <xf numFmtId="0" fontId="15" fillId="39" borderId="57" xfId="0" applyFont="1" applyFill="1" applyBorder="1" applyAlignment="1">
      <alignment horizontal="center"/>
    </xf>
    <xf numFmtId="4" fontId="15" fillId="39" borderId="59" xfId="0" applyNumberFormat="1" applyFont="1" applyFill="1" applyBorder="1" applyAlignment="1">
      <alignment horizontal="center"/>
    </xf>
    <xf numFmtId="0" fontId="16" fillId="34" borderId="35" xfId="0" applyFont="1" applyFill="1" applyBorder="1" applyAlignment="1">
      <alignment wrapText="1"/>
    </xf>
    <xf numFmtId="0" fontId="17" fillId="44" borderId="13" xfId="0" applyFont="1" applyFill="1" applyBorder="1" applyAlignment="1">
      <alignment vertical="top" wrapText="1"/>
    </xf>
    <xf numFmtId="0" fontId="18" fillId="44" borderId="13" xfId="0" applyFont="1" applyFill="1" applyBorder="1" applyAlignment="1">
      <alignment vertical="top" wrapText="1"/>
    </xf>
    <xf numFmtId="0" fontId="16" fillId="34" borderId="19" xfId="0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0" fillId="34" borderId="0" xfId="0" applyFill="1" applyAlignment="1">
      <alignment/>
    </xf>
    <xf numFmtId="0" fontId="17" fillId="34" borderId="19" xfId="0" applyFont="1" applyFill="1" applyBorder="1" applyAlignment="1">
      <alignment horizontal="center" vertical="center" wrapText="1"/>
    </xf>
    <xf numFmtId="49" fontId="5" fillId="34" borderId="19" xfId="0" applyNumberFormat="1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 wrapText="1"/>
    </xf>
    <xf numFmtId="0" fontId="73" fillId="0" borderId="60" xfId="0" applyFont="1" applyBorder="1" applyAlignment="1">
      <alignment horizontal="center" vertical="center" wrapText="1"/>
    </xf>
    <xf numFmtId="0" fontId="73" fillId="0" borderId="61" xfId="0" applyFont="1" applyBorder="1" applyAlignment="1">
      <alignment horizontal="center" vertical="center" wrapText="1"/>
    </xf>
    <xf numFmtId="0" fontId="73" fillId="0" borderId="62" xfId="0" applyFont="1" applyBorder="1" applyAlignment="1">
      <alignment horizontal="center" vertical="center" wrapText="1"/>
    </xf>
    <xf numFmtId="4" fontId="15" fillId="0" borderId="44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8" fillId="44" borderId="24" xfId="0" applyFont="1" applyFill="1" applyBorder="1" applyAlignment="1">
      <alignment horizontal="left" vertical="center" wrapText="1"/>
    </xf>
    <xf numFmtId="2" fontId="15" fillId="44" borderId="13" xfId="0" applyNumberFormat="1" applyFont="1" applyFill="1" applyBorder="1" applyAlignment="1">
      <alignment wrapText="1"/>
    </xf>
    <xf numFmtId="0" fontId="15" fillId="44" borderId="26" xfId="0" applyFont="1" applyFill="1" applyBorder="1" applyAlignment="1">
      <alignment wrapText="1"/>
    </xf>
    <xf numFmtId="0" fontId="18" fillId="44" borderId="37" xfId="0" applyFont="1" applyFill="1" applyBorder="1" applyAlignment="1">
      <alignment wrapText="1"/>
    </xf>
    <xf numFmtId="0" fontId="18" fillId="44" borderId="37" xfId="0" applyFont="1" applyFill="1" applyBorder="1" applyAlignment="1">
      <alignment vertical="top" wrapText="1"/>
    </xf>
    <xf numFmtId="0" fontId="15" fillId="44" borderId="13" xfId="0" applyFont="1" applyFill="1" applyBorder="1" applyAlignment="1">
      <alignment wrapText="1"/>
    </xf>
    <xf numFmtId="0" fontId="16" fillId="44" borderId="13" xfId="0" applyFont="1" applyFill="1" applyBorder="1" applyAlignment="1">
      <alignment wrapText="1"/>
    </xf>
    <xf numFmtId="0" fontId="17" fillId="44" borderId="30" xfId="0" applyFont="1" applyFill="1" applyBorder="1" applyAlignment="1">
      <alignment vertical="top" wrapText="1"/>
    </xf>
    <xf numFmtId="0" fontId="16" fillId="44" borderId="41" xfId="0" applyFont="1" applyFill="1" applyBorder="1" applyAlignment="1">
      <alignment wrapText="1"/>
    </xf>
    <xf numFmtId="0" fontId="73" fillId="44" borderId="13" xfId="0" applyFont="1" applyFill="1" applyBorder="1" applyAlignment="1">
      <alignment wrapText="1"/>
    </xf>
    <xf numFmtId="0" fontId="73" fillId="44" borderId="13" xfId="0" applyFont="1" applyFill="1" applyBorder="1" applyAlignment="1">
      <alignment/>
    </xf>
    <xf numFmtId="0" fontId="16" fillId="44" borderId="13" xfId="0" applyFont="1" applyFill="1" applyBorder="1" applyAlignment="1">
      <alignment vertical="top" wrapText="1"/>
    </xf>
    <xf numFmtId="0" fontId="17" fillId="44" borderId="24" xfId="0" applyFont="1" applyFill="1" applyBorder="1" applyAlignment="1">
      <alignment vertical="top" wrapText="1"/>
    </xf>
    <xf numFmtId="0" fontId="17" fillId="44" borderId="40" xfId="0" applyFont="1" applyFill="1" applyBorder="1" applyAlignment="1">
      <alignment vertical="top" wrapText="1"/>
    </xf>
    <xf numFmtId="0" fontId="17" fillId="44" borderId="15" xfId="0" applyFont="1" applyFill="1" applyBorder="1" applyAlignment="1">
      <alignment vertical="top" wrapText="1"/>
    </xf>
    <xf numFmtId="0" fontId="16" fillId="44" borderId="41" xfId="0" applyFont="1" applyFill="1" applyBorder="1" applyAlignment="1">
      <alignment/>
    </xf>
    <xf numFmtId="49" fontId="15" fillId="44" borderId="22" xfId="0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vertical="center" wrapText="1"/>
    </xf>
    <xf numFmtId="4" fontId="16" fillId="34" borderId="23" xfId="0" applyNumberFormat="1" applyFont="1" applyFill="1" applyBorder="1" applyAlignment="1">
      <alignment horizontal="center" vertical="center" wrapText="1"/>
    </xf>
    <xf numFmtId="49" fontId="15" fillId="34" borderId="22" xfId="0" applyNumberFormat="1" applyFont="1" applyFill="1" applyBorder="1" applyAlignment="1">
      <alignment horizontal="center" vertical="center" wrapText="1"/>
    </xf>
    <xf numFmtId="49" fontId="16" fillId="34" borderId="2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35" xfId="0" applyFont="1" applyBorder="1" applyAlignment="1">
      <alignment wrapText="1"/>
    </xf>
    <xf numFmtId="0" fontId="16" fillId="0" borderId="19" xfId="0" applyFont="1" applyBorder="1" applyAlignment="1">
      <alignment/>
    </xf>
    <xf numFmtId="4" fontId="15" fillId="34" borderId="23" xfId="0" applyNumberFormat="1" applyFont="1" applyFill="1" applyBorder="1" applyAlignment="1">
      <alignment horizontal="center" vertical="center"/>
    </xf>
    <xf numFmtId="4" fontId="15" fillId="34" borderId="23" xfId="0" applyNumberFormat="1" applyFont="1" applyFill="1" applyBorder="1" applyAlignment="1">
      <alignment horizontal="center" vertical="center" wrapText="1"/>
    </xf>
    <xf numFmtId="0" fontId="74" fillId="34" borderId="63" xfId="0" applyFont="1" applyFill="1" applyBorder="1" applyAlignment="1">
      <alignment vertical="center" wrapText="1"/>
    </xf>
    <xf numFmtId="0" fontId="73" fillId="44" borderId="60" xfId="0" applyFont="1" applyFill="1" applyBorder="1" applyAlignment="1">
      <alignment horizontal="center" vertical="center" wrapText="1"/>
    </xf>
    <xf numFmtId="2" fontId="16" fillId="44" borderId="19" xfId="0" applyNumberFormat="1" applyFont="1" applyFill="1" applyBorder="1" applyAlignment="1">
      <alignment horizontal="center" vertical="center"/>
    </xf>
    <xf numFmtId="49" fontId="16" fillId="44" borderId="19" xfId="0" applyNumberFormat="1" applyFont="1" applyFill="1" applyBorder="1" applyAlignment="1">
      <alignment horizontal="center" vertical="center"/>
    </xf>
    <xf numFmtId="49" fontId="16" fillId="44" borderId="21" xfId="0" applyNumberFormat="1" applyFont="1" applyFill="1" applyBorder="1" applyAlignment="1">
      <alignment horizontal="center" vertical="center" wrapText="1"/>
    </xf>
    <xf numFmtId="49" fontId="15" fillId="44" borderId="21" xfId="0" applyNumberFormat="1" applyFont="1" applyFill="1" applyBorder="1" applyAlignment="1">
      <alignment horizontal="center" vertical="center"/>
    </xf>
    <xf numFmtId="49" fontId="16" fillId="44" borderId="35" xfId="0" applyNumberFormat="1" applyFont="1" applyFill="1" applyBorder="1" applyAlignment="1">
      <alignment horizontal="center" vertical="center"/>
    </xf>
    <xf numFmtId="49" fontId="15" fillId="44" borderId="0" xfId="0" applyNumberFormat="1" applyFont="1" applyFill="1" applyBorder="1" applyAlignment="1">
      <alignment horizontal="center" vertical="center"/>
    </xf>
    <xf numFmtId="49" fontId="16" fillId="44" borderId="32" xfId="0" applyNumberFormat="1" applyFont="1" applyFill="1" applyBorder="1" applyAlignment="1">
      <alignment horizontal="center" vertical="center" wrapText="1"/>
    </xf>
    <xf numFmtId="49" fontId="15" fillId="44" borderId="19" xfId="0" applyNumberFormat="1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35" xfId="0" applyFont="1" applyFill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4" fontId="74" fillId="0" borderId="19" xfId="0" applyNumberFormat="1" applyFont="1" applyBorder="1" applyAlignment="1">
      <alignment horizontal="center" vertical="center" wrapText="1"/>
    </xf>
    <xf numFmtId="0" fontId="74" fillId="0" borderId="54" xfId="0" applyFont="1" applyBorder="1" applyAlignment="1">
      <alignment horizontal="center" vertical="center" wrapText="1"/>
    </xf>
    <xf numFmtId="4" fontId="16" fillId="34" borderId="20" xfId="0" applyNumberFormat="1" applyFont="1" applyFill="1" applyBorder="1" applyAlignment="1">
      <alignment horizontal="center" wrapText="1"/>
    </xf>
    <xf numFmtId="0" fontId="15" fillId="39" borderId="64" xfId="0" applyFont="1" applyFill="1" applyBorder="1" applyAlignment="1">
      <alignment/>
    </xf>
    <xf numFmtId="0" fontId="74" fillId="34" borderId="19" xfId="0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15" fillId="0" borderId="19" xfId="56" applyFont="1" applyBorder="1" applyAlignment="1">
      <alignment wrapText="1"/>
      <protection/>
    </xf>
    <xf numFmtId="0" fontId="15" fillId="0" borderId="19" xfId="62" applyFont="1" applyBorder="1" applyAlignment="1">
      <alignment wrapText="1"/>
      <protection/>
    </xf>
    <xf numFmtId="0" fontId="16" fillId="0" borderId="19" xfId="62" applyFont="1" applyBorder="1" applyAlignment="1">
      <alignment wrapText="1"/>
      <protection/>
    </xf>
    <xf numFmtId="0" fontId="16" fillId="0" borderId="19" xfId="62" applyFont="1" applyBorder="1">
      <alignment/>
      <protection/>
    </xf>
    <xf numFmtId="0" fontId="0" fillId="0" borderId="0" xfId="0" applyAlignment="1">
      <alignment vertical="center" wrapText="1"/>
    </xf>
    <xf numFmtId="0" fontId="73" fillId="0" borderId="0" xfId="0" applyFont="1" applyAlignment="1">
      <alignment horizontal="justify" vertical="center" wrapText="1"/>
    </xf>
    <xf numFmtId="0" fontId="73" fillId="0" borderId="19" xfId="0" applyFont="1" applyBorder="1" applyAlignment="1">
      <alignment horizontal="justify" vertical="center" wrapText="1"/>
    </xf>
    <xf numFmtId="0" fontId="73" fillId="0" borderId="19" xfId="0" applyFont="1" applyBorder="1" applyAlignment="1">
      <alignment wrapText="1"/>
    </xf>
    <xf numFmtId="49" fontId="16" fillId="34" borderId="19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73" fillId="34" borderId="13" xfId="0" applyFont="1" applyFill="1" applyBorder="1" applyAlignment="1">
      <alignment wrapText="1"/>
    </xf>
    <xf numFmtId="49" fontId="15" fillId="34" borderId="19" xfId="0" applyNumberFormat="1" applyFont="1" applyFill="1" applyBorder="1" applyAlignment="1">
      <alignment horizontal="center" wrapText="1"/>
    </xf>
    <xf numFmtId="0" fontId="21" fillId="0" borderId="19" xfId="0" applyFont="1" applyBorder="1" applyAlignment="1">
      <alignment horizontal="left" vertical="center"/>
    </xf>
    <xf numFmtId="0" fontId="21" fillId="0" borderId="0" xfId="0" applyFont="1" applyAlignment="1">
      <alignment horizontal="justify" vertical="center" wrapText="1"/>
    </xf>
    <xf numFmtId="0" fontId="17" fillId="34" borderId="34" xfId="0" applyFont="1" applyFill="1" applyBorder="1" applyAlignment="1">
      <alignment horizontal="center" vertical="center" wrapText="1"/>
    </xf>
    <xf numFmtId="49" fontId="17" fillId="34" borderId="22" xfId="0" applyNumberFormat="1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wrapText="1"/>
    </xf>
    <xf numFmtId="0" fontId="21" fillId="34" borderId="19" xfId="0" applyFont="1" applyFill="1" applyBorder="1" applyAlignment="1">
      <alignment vertical="center" wrapText="1"/>
    </xf>
    <xf numFmtId="0" fontId="18" fillId="42" borderId="13" xfId="0" applyFont="1" applyFill="1" applyBorder="1" applyAlignment="1">
      <alignment vertical="top" wrapText="1"/>
    </xf>
    <xf numFmtId="49" fontId="7" fillId="42" borderId="19" xfId="0" applyNumberFormat="1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 wrapText="1"/>
    </xf>
    <xf numFmtId="49" fontId="15" fillId="34" borderId="21" xfId="0" applyNumberFormat="1" applyFont="1" applyFill="1" applyBorder="1" applyAlignment="1">
      <alignment horizontal="center" vertical="center" wrapText="1"/>
    </xf>
    <xf numFmtId="49" fontId="33" fillId="34" borderId="19" xfId="0" applyNumberFormat="1" applyFont="1" applyFill="1" applyBorder="1" applyAlignment="1">
      <alignment horizontal="center" vertical="center" wrapText="1"/>
    </xf>
    <xf numFmtId="4" fontId="22" fillId="34" borderId="23" xfId="0" applyNumberFormat="1" applyFont="1" applyFill="1" applyBorder="1" applyAlignment="1">
      <alignment horizontal="center" vertical="center" wrapText="1"/>
    </xf>
    <xf numFmtId="0" fontId="18" fillId="34" borderId="34" xfId="0" applyFont="1" applyFill="1" applyBorder="1" applyAlignment="1">
      <alignment horizontal="center" vertical="center" wrapText="1"/>
    </xf>
    <xf numFmtId="49" fontId="18" fillId="34" borderId="22" xfId="0" applyNumberFormat="1" applyFont="1" applyFill="1" applyBorder="1" applyAlignment="1">
      <alignment horizontal="center" vertical="center" wrapText="1"/>
    </xf>
    <xf numFmtId="4" fontId="16" fillId="34" borderId="49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justify" vertical="center" wrapText="1"/>
    </xf>
    <xf numFmtId="0" fontId="17" fillId="34" borderId="35" xfId="0" applyFont="1" applyFill="1" applyBorder="1" applyAlignment="1">
      <alignment horizontal="center" vertical="center" wrapText="1"/>
    </xf>
    <xf numFmtId="0" fontId="73" fillId="34" borderId="19" xfId="0" applyFont="1" applyFill="1" applyBorder="1" applyAlignment="1">
      <alignment wrapText="1"/>
    </xf>
    <xf numFmtId="0" fontId="73" fillId="34" borderId="0" xfId="0" applyFont="1" applyFill="1" applyAlignment="1">
      <alignment wrapText="1"/>
    </xf>
    <xf numFmtId="49" fontId="16" fillId="34" borderId="21" xfId="0" applyNumberFormat="1" applyFont="1" applyFill="1" applyBorder="1" applyAlignment="1">
      <alignment horizontal="center" vertical="center" wrapText="1"/>
    </xf>
    <xf numFmtId="0" fontId="19" fillId="34" borderId="35" xfId="0" applyFont="1" applyFill="1" applyBorder="1" applyAlignment="1">
      <alignment vertical="center" wrapText="1"/>
    </xf>
    <xf numFmtId="4" fontId="16" fillId="44" borderId="23" xfId="0" applyNumberFormat="1" applyFont="1" applyFill="1" applyBorder="1" applyAlignment="1">
      <alignment horizontal="center" vertical="center" wrapText="1"/>
    </xf>
    <xf numFmtId="4" fontId="16" fillId="34" borderId="25" xfId="0" applyNumberFormat="1" applyFont="1" applyFill="1" applyBorder="1" applyAlignment="1">
      <alignment horizontal="center" vertical="center" wrapText="1"/>
    </xf>
    <xf numFmtId="0" fontId="21" fillId="34" borderId="35" xfId="0" applyFont="1" applyFill="1" applyBorder="1" applyAlignment="1">
      <alignment vertical="center" wrapText="1"/>
    </xf>
    <xf numFmtId="0" fontId="73" fillId="34" borderId="0" xfId="0" applyFont="1" applyFill="1" applyAlignment="1">
      <alignment horizontal="justify" vertical="center" wrapText="1"/>
    </xf>
    <xf numFmtId="0" fontId="78" fillId="34" borderId="13" xfId="0" applyFont="1" applyFill="1" applyBorder="1" applyAlignment="1">
      <alignment vertical="top" wrapText="1"/>
    </xf>
    <xf numFmtId="4" fontId="22" fillId="44" borderId="20" xfId="0" applyNumberFormat="1" applyFont="1" applyFill="1" applyBorder="1" applyAlignment="1">
      <alignment horizontal="center" vertical="center" wrapText="1"/>
    </xf>
    <xf numFmtId="0" fontId="4" fillId="44" borderId="0" xfId="0" applyFont="1" applyFill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73" fillId="0" borderId="0" xfId="0" applyFont="1" applyBorder="1" applyAlignment="1">
      <alignment wrapText="1"/>
    </xf>
    <xf numFmtId="0" fontId="11" fillId="0" borderId="0" xfId="0" applyNumberFormat="1" applyFont="1" applyAlignment="1">
      <alignment wrapText="1"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right" wrapText="1"/>
    </xf>
    <xf numFmtId="0" fontId="12" fillId="34" borderId="13" xfId="0" applyFont="1" applyFill="1" applyBorder="1" applyAlignment="1">
      <alignment vertical="top" wrapText="1"/>
    </xf>
    <xf numFmtId="0" fontId="34" fillId="0" borderId="13" xfId="0" applyFont="1" applyFill="1" applyBorder="1" applyAlignment="1">
      <alignment vertical="top" wrapText="1"/>
    </xf>
    <xf numFmtId="0" fontId="34" fillId="34" borderId="0" xfId="0" applyFont="1" applyFill="1" applyBorder="1" applyAlignment="1">
      <alignment vertical="top" wrapText="1"/>
    </xf>
    <xf numFmtId="0" fontId="7" fillId="34" borderId="35" xfId="0" applyFont="1" applyFill="1" applyBorder="1" applyAlignment="1">
      <alignment wrapText="1"/>
    </xf>
    <xf numFmtId="49" fontId="16" fillId="0" borderId="35" xfId="0" applyNumberFormat="1" applyFont="1" applyBorder="1" applyAlignment="1">
      <alignment horizontal="center" wrapText="1"/>
    </xf>
    <xf numFmtId="0" fontId="18" fillId="0" borderId="0" xfId="0" applyFont="1" applyBorder="1" applyAlignment="1">
      <alignment vertical="top" wrapText="1"/>
    </xf>
    <xf numFmtId="49" fontId="15" fillId="0" borderId="35" xfId="0" applyNumberFormat="1" applyFont="1" applyBorder="1" applyAlignment="1">
      <alignment horizontal="center" wrapText="1"/>
    </xf>
    <xf numFmtId="0" fontId="4" fillId="0" borderId="0" xfId="0" applyFont="1" applyFill="1" applyAlignment="1">
      <alignment/>
    </xf>
    <xf numFmtId="0" fontId="7" fillId="0" borderId="19" xfId="0" applyFont="1" applyFill="1" applyBorder="1" applyAlignment="1">
      <alignment/>
    </xf>
    <xf numFmtId="3" fontId="21" fillId="34" borderId="13" xfId="0" applyNumberFormat="1" applyFont="1" applyFill="1" applyBorder="1" applyAlignment="1">
      <alignment vertical="center" wrapText="1"/>
    </xf>
    <xf numFmtId="0" fontId="21" fillId="0" borderId="35" xfId="0" applyNumberFormat="1" applyFont="1" applyBorder="1" applyAlignment="1">
      <alignment vertical="center" wrapText="1"/>
    </xf>
    <xf numFmtId="0" fontId="21" fillId="0" borderId="19" xfId="0" applyFont="1" applyBorder="1" applyAlignment="1">
      <alignment vertical="center"/>
    </xf>
    <xf numFmtId="0" fontId="74" fillId="34" borderId="13" xfId="0" applyFont="1" applyFill="1" applyBorder="1" applyAlignment="1">
      <alignment wrapText="1"/>
    </xf>
    <xf numFmtId="0" fontId="77" fillId="34" borderId="13" xfId="0" applyFont="1" applyFill="1" applyBorder="1" applyAlignment="1">
      <alignment wrapText="1"/>
    </xf>
    <xf numFmtId="0" fontId="34" fillId="34" borderId="13" xfId="0" applyFont="1" applyFill="1" applyBorder="1" applyAlignment="1">
      <alignment vertical="top" wrapText="1"/>
    </xf>
    <xf numFmtId="0" fontId="73" fillId="34" borderId="13" xfId="0" applyFont="1" applyFill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1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49" fontId="11" fillId="0" borderId="0" xfId="0" applyNumberFormat="1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11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center" wrapText="1"/>
    </xf>
    <xf numFmtId="0" fontId="15" fillId="45" borderId="0" xfId="0" applyFont="1" applyFill="1" applyAlignment="1">
      <alignment horizontal="center"/>
    </xf>
    <xf numFmtId="49" fontId="15" fillId="0" borderId="0" xfId="0" applyNumberFormat="1" applyFont="1" applyAlignment="1">
      <alignment horizontal="center"/>
    </xf>
    <xf numFmtId="0" fontId="11" fillId="0" borderId="19" xfId="0" applyFont="1" applyBorder="1" applyAlignment="1">
      <alignment horizontal="center" vertical="justify"/>
    </xf>
    <xf numFmtId="49" fontId="1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2" xfId="57"/>
    <cellStyle name="Обычный 2 2" xfId="58"/>
    <cellStyle name="Обычный 2 3" xfId="59"/>
    <cellStyle name="Обычный 3" xfId="60"/>
    <cellStyle name="Обычный 4" xfId="61"/>
    <cellStyle name="Обычный 5" xfId="62"/>
    <cellStyle name="Обычный 5 2" xfId="63"/>
    <cellStyle name="Обычный 5 2 2" xfId="64"/>
    <cellStyle name="Обычный 6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="70" zoomScaleNormal="70" zoomScalePageLayoutView="0" workbookViewId="0" topLeftCell="A1">
      <selection activeCell="G16" sqref="G16"/>
    </sheetView>
  </sheetViews>
  <sheetFormatPr defaultColWidth="9.00390625" defaultRowHeight="12.75"/>
  <cols>
    <col min="1" max="1" width="31.00390625" style="0" customWidth="1"/>
    <col min="2" max="2" width="49.50390625" style="0" customWidth="1"/>
    <col min="3" max="3" width="73.00390625" style="17" customWidth="1"/>
    <col min="4" max="5" width="25.375" style="17" hidden="1" customWidth="1"/>
    <col min="6" max="6" width="5.125" style="0" hidden="1" customWidth="1"/>
    <col min="7" max="7" width="6.875" style="0" customWidth="1"/>
    <col min="8" max="8" width="6.50390625" style="0" customWidth="1"/>
  </cols>
  <sheetData>
    <row r="1" ht="15">
      <c r="C1" s="13" t="s">
        <v>741</v>
      </c>
    </row>
    <row r="2" ht="17.25" customHeight="1">
      <c r="C2" s="13" t="s">
        <v>1025</v>
      </c>
    </row>
    <row r="3" ht="44.25" customHeight="1">
      <c r="C3" s="604" t="s">
        <v>983</v>
      </c>
    </row>
    <row r="4" ht="15">
      <c r="C4" s="13" t="s">
        <v>754</v>
      </c>
    </row>
    <row r="5" ht="15">
      <c r="C5" s="13" t="s">
        <v>950</v>
      </c>
    </row>
    <row r="6" spans="3:5" ht="17.25" customHeight="1">
      <c r="C6" s="13" t="s">
        <v>741</v>
      </c>
      <c r="D6" s="273" t="s">
        <v>813</v>
      </c>
      <c r="E6" s="273" t="s">
        <v>813</v>
      </c>
    </row>
    <row r="7" spans="3:5" ht="15">
      <c r="C7" s="13" t="s">
        <v>982</v>
      </c>
      <c r="D7" s="273" t="s">
        <v>749</v>
      </c>
      <c r="E7" s="273" t="s">
        <v>749</v>
      </c>
    </row>
    <row r="8" spans="3:5" ht="15">
      <c r="C8" s="13" t="s">
        <v>246</v>
      </c>
      <c r="D8" s="273" t="s">
        <v>246</v>
      </c>
      <c r="E8" s="273" t="s">
        <v>246</v>
      </c>
    </row>
    <row r="9" spans="3:5" ht="15">
      <c r="C9" s="13" t="s">
        <v>750</v>
      </c>
      <c r="D9" s="273" t="s">
        <v>750</v>
      </c>
      <c r="E9" s="273" t="s">
        <v>750</v>
      </c>
    </row>
    <row r="10" spans="1:5" ht="15">
      <c r="A10" s="11"/>
      <c r="C10" s="13" t="s">
        <v>754</v>
      </c>
      <c r="D10" s="273" t="s">
        <v>754</v>
      </c>
      <c r="E10" s="273" t="s">
        <v>754</v>
      </c>
    </row>
    <row r="11" spans="1:5" ht="18" customHeight="1">
      <c r="A11" s="11"/>
      <c r="C11" s="13" t="s">
        <v>950</v>
      </c>
      <c r="D11" s="273" t="s">
        <v>751</v>
      </c>
      <c r="E11" s="273" t="s">
        <v>751</v>
      </c>
    </row>
    <row r="12" spans="3:5" ht="18.75" customHeight="1">
      <c r="C12" s="13" t="s">
        <v>975</v>
      </c>
      <c r="D12" s="273" t="s">
        <v>445</v>
      </c>
      <c r="E12" s="273" t="s">
        <v>445</v>
      </c>
    </row>
    <row r="13" spans="1:5" ht="18" customHeight="1">
      <c r="A13" s="11"/>
      <c r="B13" s="455"/>
      <c r="C13" s="455"/>
      <c r="D13" s="455"/>
      <c r="E13" s="455"/>
    </row>
    <row r="14" spans="1:5" ht="18.75" customHeight="1">
      <c r="A14" s="625"/>
      <c r="B14" s="625"/>
      <c r="C14" s="625"/>
      <c r="D14" s="455"/>
      <c r="E14" s="455"/>
    </row>
    <row r="15" spans="1:5" ht="15" customHeight="1">
      <c r="A15" s="624" t="s">
        <v>949</v>
      </c>
      <c r="B15" s="624"/>
      <c r="C15" s="624"/>
      <c r="D15"/>
      <c r="E15"/>
    </row>
    <row r="16" spans="1:5" ht="41.25" customHeight="1">
      <c r="A16" s="624"/>
      <c r="B16" s="624"/>
      <c r="C16" s="624"/>
      <c r="D16"/>
      <c r="E16"/>
    </row>
    <row r="17" spans="1:5" ht="23.25" customHeight="1">
      <c r="A17" s="264"/>
      <c r="B17" s="264"/>
      <c r="C17" s="264"/>
      <c r="D17"/>
      <c r="E17"/>
    </row>
    <row r="18" spans="2:5" ht="18" thickBot="1">
      <c r="B18" s="2"/>
      <c r="C18" s="18"/>
      <c r="D18" s="18"/>
      <c r="E18" s="18"/>
    </row>
    <row r="19" spans="1:5" ht="41.25" customHeight="1" thickBot="1">
      <c r="A19" s="12" t="s">
        <v>81</v>
      </c>
      <c r="B19" s="26" t="s">
        <v>48</v>
      </c>
      <c r="C19" s="21" t="s">
        <v>911</v>
      </c>
      <c r="D19" s="21" t="s">
        <v>409</v>
      </c>
      <c r="E19" s="21" t="s">
        <v>710</v>
      </c>
    </row>
    <row r="20" spans="1:5" ht="72" hidden="1" thickBot="1">
      <c r="A20" s="24" t="s">
        <v>86</v>
      </c>
      <c r="B20" s="28" t="s">
        <v>83</v>
      </c>
      <c r="C20" s="30">
        <f>C21</f>
        <v>0</v>
      </c>
      <c r="D20" s="30">
        <f>D21</f>
        <v>0</v>
      </c>
      <c r="E20" s="30">
        <f>E21</f>
        <v>0</v>
      </c>
    </row>
    <row r="21" spans="1:5" ht="72" hidden="1" thickBot="1">
      <c r="A21" s="24" t="s">
        <v>85</v>
      </c>
      <c r="B21" s="28" t="s">
        <v>84</v>
      </c>
      <c r="C21" s="30">
        <v>0</v>
      </c>
      <c r="D21" s="30">
        <v>0</v>
      </c>
      <c r="E21" s="30">
        <v>0</v>
      </c>
    </row>
    <row r="22" spans="1:5" ht="72" hidden="1" thickBot="1">
      <c r="A22" s="24" t="s">
        <v>89</v>
      </c>
      <c r="B22" s="28" t="s">
        <v>87</v>
      </c>
      <c r="C22" s="30">
        <f>C23</f>
        <v>0</v>
      </c>
      <c r="D22" s="30">
        <f>D23</f>
        <v>0</v>
      </c>
      <c r="E22" s="30">
        <f>E23</f>
        <v>0</v>
      </c>
    </row>
    <row r="23" spans="1:5" ht="72" hidden="1" thickBot="1">
      <c r="A23" s="24" t="s">
        <v>90</v>
      </c>
      <c r="B23" s="28" t="s">
        <v>88</v>
      </c>
      <c r="C23" s="30">
        <v>0</v>
      </c>
      <c r="D23" s="30">
        <v>0</v>
      </c>
      <c r="E23" s="30">
        <v>0</v>
      </c>
    </row>
    <row r="24" spans="1:5" ht="52.5" hidden="1" thickBot="1">
      <c r="A24" s="23" t="s">
        <v>82</v>
      </c>
      <c r="B24" s="27" t="s">
        <v>133</v>
      </c>
      <c r="C24" s="29">
        <f>C25-C27</f>
        <v>0</v>
      </c>
      <c r="D24" s="29">
        <f>D25-D27</f>
        <v>0</v>
      </c>
      <c r="E24" s="29">
        <f>E25-E27</f>
        <v>0</v>
      </c>
    </row>
    <row r="25" spans="1:5" ht="72" hidden="1" thickBot="1">
      <c r="A25" s="24" t="s">
        <v>86</v>
      </c>
      <c r="B25" s="28" t="s">
        <v>83</v>
      </c>
      <c r="C25" s="30">
        <f>C26</f>
        <v>0</v>
      </c>
      <c r="D25" s="30">
        <f>D26</f>
        <v>0</v>
      </c>
      <c r="E25" s="30">
        <f>E26</f>
        <v>0</v>
      </c>
    </row>
    <row r="26" spans="1:5" ht="72" hidden="1" thickBot="1">
      <c r="A26" s="24" t="s">
        <v>85</v>
      </c>
      <c r="B26" s="28" t="s">
        <v>84</v>
      </c>
      <c r="C26" s="30">
        <v>0</v>
      </c>
      <c r="D26" s="30">
        <v>0</v>
      </c>
      <c r="E26" s="30">
        <v>0</v>
      </c>
    </row>
    <row r="27" spans="1:5" ht="72" hidden="1" thickBot="1">
      <c r="A27" s="24" t="s">
        <v>89</v>
      </c>
      <c r="B27" s="28" t="s">
        <v>87</v>
      </c>
      <c r="C27" s="30">
        <f>C28</f>
        <v>0</v>
      </c>
      <c r="D27" s="30">
        <f>D28</f>
        <v>0</v>
      </c>
      <c r="E27" s="30">
        <f>E28</f>
        <v>0</v>
      </c>
    </row>
    <row r="28" spans="1:5" ht="72" hidden="1" thickBot="1">
      <c r="A28" s="24" t="s">
        <v>90</v>
      </c>
      <c r="B28" s="200" t="s">
        <v>88</v>
      </c>
      <c r="C28" s="30">
        <v>0</v>
      </c>
      <c r="D28" s="30">
        <v>0</v>
      </c>
      <c r="E28" s="30">
        <v>0</v>
      </c>
    </row>
    <row r="29" spans="1:5" ht="1.5" customHeight="1" hidden="1">
      <c r="A29" s="135" t="s">
        <v>212</v>
      </c>
      <c r="B29" s="202" t="s">
        <v>213</v>
      </c>
      <c r="C29" s="197">
        <f>C30-C32</f>
        <v>0</v>
      </c>
      <c r="D29" s="197">
        <f>D30-D32</f>
        <v>0</v>
      </c>
      <c r="E29" s="197">
        <f>E30-E32</f>
        <v>0</v>
      </c>
    </row>
    <row r="30" spans="1:5" ht="40.5" customHeight="1" hidden="1">
      <c r="A30" s="35" t="s">
        <v>215</v>
      </c>
      <c r="B30" s="134" t="s">
        <v>227</v>
      </c>
      <c r="C30" s="198">
        <f>C31</f>
        <v>0</v>
      </c>
      <c r="D30" s="198">
        <f>D31</f>
        <v>15000000</v>
      </c>
      <c r="E30" s="198">
        <f>E31</f>
        <v>15000000</v>
      </c>
    </row>
    <row r="31" spans="1:6" ht="55.5" customHeight="1" hidden="1">
      <c r="A31" s="35" t="s">
        <v>231</v>
      </c>
      <c r="B31" s="134" t="s">
        <v>411</v>
      </c>
      <c r="C31" s="198"/>
      <c r="D31" s="198">
        <v>15000000</v>
      </c>
      <c r="E31" s="198">
        <v>15000000</v>
      </c>
      <c r="F31" s="198">
        <v>15000000</v>
      </c>
    </row>
    <row r="32" spans="1:5" ht="39.75" customHeight="1" hidden="1">
      <c r="A32" s="35" t="s">
        <v>216</v>
      </c>
      <c r="B32" s="134" t="s">
        <v>260</v>
      </c>
      <c r="C32" s="199">
        <f>C33</f>
        <v>0</v>
      </c>
      <c r="D32" s="199">
        <f>D33</f>
        <v>15000000</v>
      </c>
      <c r="E32" s="199">
        <f>E33</f>
        <v>15000000</v>
      </c>
    </row>
    <row r="33" spans="1:6" ht="1.5" customHeight="1" hidden="1">
      <c r="A33" s="35" t="s">
        <v>232</v>
      </c>
      <c r="B33" s="137" t="s">
        <v>261</v>
      </c>
      <c r="C33" s="198"/>
      <c r="D33" s="198">
        <v>15000000</v>
      </c>
      <c r="E33" s="198">
        <v>15000000</v>
      </c>
      <c r="F33" s="198">
        <v>15000000</v>
      </c>
    </row>
    <row r="34" spans="1:5" ht="59.25" customHeight="1" hidden="1">
      <c r="A34" s="23" t="s">
        <v>82</v>
      </c>
      <c r="B34" s="203" t="s">
        <v>256</v>
      </c>
      <c r="C34" s="195">
        <f>C35-C37</f>
        <v>0</v>
      </c>
      <c r="D34" s="195">
        <f>D35-D37</f>
        <v>0</v>
      </c>
      <c r="E34" s="195">
        <f>E35-E37</f>
        <v>0</v>
      </c>
    </row>
    <row r="35" spans="1:5" ht="63" customHeight="1" hidden="1">
      <c r="A35" s="24" t="s">
        <v>252</v>
      </c>
      <c r="B35" s="137" t="s">
        <v>83</v>
      </c>
      <c r="C35" s="196">
        <f>C36</f>
        <v>0</v>
      </c>
      <c r="D35" s="196">
        <f>D36</f>
        <v>50000000</v>
      </c>
      <c r="E35" s="196">
        <f>E36</f>
        <v>50000000</v>
      </c>
    </row>
    <row r="36" spans="1:5" ht="62.25" customHeight="1" hidden="1">
      <c r="A36" s="24" t="s">
        <v>253</v>
      </c>
      <c r="B36" s="137" t="s">
        <v>257</v>
      </c>
      <c r="C36" s="196"/>
      <c r="D36" s="196">
        <v>50000000</v>
      </c>
      <c r="E36" s="196">
        <v>50000000</v>
      </c>
    </row>
    <row r="37" spans="1:5" ht="60.75" customHeight="1" hidden="1">
      <c r="A37" s="24" t="s">
        <v>254</v>
      </c>
      <c r="B37" s="137" t="s">
        <v>258</v>
      </c>
      <c r="C37" s="196">
        <f>C38</f>
        <v>0</v>
      </c>
      <c r="D37" s="196">
        <f>D38</f>
        <v>50000000</v>
      </c>
      <c r="E37" s="196">
        <f>E38</f>
        <v>50000000</v>
      </c>
    </row>
    <row r="38" spans="1:5" ht="0.75" customHeight="1" hidden="1">
      <c r="A38" s="24" t="s">
        <v>255</v>
      </c>
      <c r="B38" s="137" t="s">
        <v>259</v>
      </c>
      <c r="C38" s="196"/>
      <c r="D38" s="196">
        <v>50000000</v>
      </c>
      <c r="E38" s="196">
        <v>50000000</v>
      </c>
    </row>
    <row r="39" spans="1:5" ht="41.25" customHeight="1">
      <c r="A39" s="135" t="s">
        <v>742</v>
      </c>
      <c r="B39" s="136" t="s">
        <v>414</v>
      </c>
      <c r="C39" s="197">
        <f>C43-C40</f>
        <v>3978489.180000007</v>
      </c>
      <c r="D39" s="197" t="e">
        <f>D43-D40</f>
        <v>#REF!</v>
      </c>
      <c r="E39" s="197" t="e">
        <f>E43-E40</f>
        <v>#REF!</v>
      </c>
    </row>
    <row r="40" spans="1:5" ht="36" customHeight="1">
      <c r="A40" s="35" t="s">
        <v>743</v>
      </c>
      <c r="B40" s="137" t="s">
        <v>262</v>
      </c>
      <c r="C40" s="196">
        <f aca="true" t="shared" si="0" ref="C40:E41">C41</f>
        <v>221721037.98</v>
      </c>
      <c r="D40" s="196" t="e">
        <f t="shared" si="0"/>
        <v>#REF!</v>
      </c>
      <c r="E40" s="196" t="e">
        <f t="shared" si="0"/>
        <v>#REF!</v>
      </c>
    </row>
    <row r="41" spans="1:5" ht="36" customHeight="1">
      <c r="A41" s="35" t="s">
        <v>744</v>
      </c>
      <c r="B41" s="137" t="s">
        <v>263</v>
      </c>
      <c r="C41" s="196">
        <f t="shared" si="0"/>
        <v>221721037.98</v>
      </c>
      <c r="D41" s="196" t="e">
        <f t="shared" si="0"/>
        <v>#REF!</v>
      </c>
      <c r="E41" s="196" t="e">
        <f t="shared" si="0"/>
        <v>#REF!</v>
      </c>
    </row>
    <row r="42" spans="1:5" ht="40.5" customHeight="1">
      <c r="A42" s="35" t="s">
        <v>745</v>
      </c>
      <c r="B42" s="137" t="s">
        <v>821</v>
      </c>
      <c r="C42" s="454">
        <f>'Доходы 2023'!C126</f>
        <v>221721037.98</v>
      </c>
      <c r="D42" s="196" t="e">
        <f>#REF!</f>
        <v>#REF!</v>
      </c>
      <c r="E42" s="196" t="e">
        <f>#REF!</f>
        <v>#REF!</v>
      </c>
    </row>
    <row r="43" spans="1:5" ht="39" customHeight="1">
      <c r="A43" s="35" t="s">
        <v>746</v>
      </c>
      <c r="B43" s="137" t="s">
        <v>264</v>
      </c>
      <c r="C43" s="196">
        <f aca="true" t="shared" si="1" ref="C43:E44">C44</f>
        <v>225699527.16</v>
      </c>
      <c r="D43" s="196" t="e">
        <f t="shared" si="1"/>
        <v>#REF!</v>
      </c>
      <c r="E43" s="196" t="e">
        <f t="shared" si="1"/>
        <v>#REF!</v>
      </c>
    </row>
    <row r="44" spans="1:5" ht="36.75" customHeight="1">
      <c r="A44" s="35" t="s">
        <v>747</v>
      </c>
      <c r="B44" s="137" t="s">
        <v>265</v>
      </c>
      <c r="C44" s="196">
        <f t="shared" si="1"/>
        <v>225699527.16</v>
      </c>
      <c r="D44" s="196" t="e">
        <f t="shared" si="1"/>
        <v>#REF!</v>
      </c>
      <c r="E44" s="196" t="e">
        <f t="shared" si="1"/>
        <v>#REF!</v>
      </c>
    </row>
    <row r="45" spans="1:5" ht="42" customHeight="1" thickBot="1">
      <c r="A45" s="35" t="s">
        <v>748</v>
      </c>
      <c r="B45" s="263" t="s">
        <v>822</v>
      </c>
      <c r="C45" s="196">
        <f>'Ведом. 2023'!G864</f>
        <v>225699527.16</v>
      </c>
      <c r="D45" s="196" t="e">
        <f>'Ведом. 2023'!H864+'Ведом. 2023'!H868</f>
        <v>#REF!</v>
      </c>
      <c r="E45" s="196" t="e">
        <f>'Ведом. 2023'!I864+'Ведом. 2023'!I868</f>
        <v>#REF!</v>
      </c>
    </row>
    <row r="46" spans="1:5" ht="35.25" hidden="1" thickBot="1">
      <c r="A46" s="34" t="s">
        <v>158</v>
      </c>
      <c r="B46" s="201" t="s">
        <v>92</v>
      </c>
      <c r="C46" s="31">
        <v>0</v>
      </c>
      <c r="D46" s="31">
        <v>0</v>
      </c>
      <c r="E46" s="31">
        <v>0</v>
      </c>
    </row>
    <row r="47" spans="1:5" ht="54" hidden="1" thickBot="1">
      <c r="A47" s="129" t="s">
        <v>159</v>
      </c>
      <c r="B47" s="36" t="s">
        <v>93</v>
      </c>
      <c r="C47" s="30">
        <v>0</v>
      </c>
      <c r="D47" s="30">
        <v>0</v>
      </c>
      <c r="E47" s="30">
        <v>0</v>
      </c>
    </row>
    <row r="48" spans="1:5" ht="54" hidden="1" thickBot="1">
      <c r="A48" s="130" t="s">
        <v>67</v>
      </c>
      <c r="B48" s="37" t="s">
        <v>64</v>
      </c>
      <c r="C48" s="32">
        <f>C49</f>
        <v>0</v>
      </c>
      <c r="D48" s="32">
        <f>D49</f>
        <v>0</v>
      </c>
      <c r="E48" s="32">
        <f>E49</f>
        <v>0</v>
      </c>
    </row>
    <row r="49" spans="1:5" ht="90" hidden="1" thickBot="1">
      <c r="A49" s="131" t="s">
        <v>68</v>
      </c>
      <c r="B49" s="38" t="s">
        <v>65</v>
      </c>
      <c r="C49" s="32"/>
      <c r="D49" s="32"/>
      <c r="E49" s="32"/>
    </row>
    <row r="50" spans="1:5" ht="48" customHeight="1" hidden="1">
      <c r="A50" s="129" t="s">
        <v>91</v>
      </c>
      <c r="B50" s="36" t="s">
        <v>94</v>
      </c>
      <c r="C50" s="31">
        <f>C51</f>
        <v>0</v>
      </c>
      <c r="D50" s="31">
        <f>D51</f>
        <v>0</v>
      </c>
      <c r="E50" s="31">
        <f>E51</f>
        <v>0</v>
      </c>
    </row>
    <row r="51" spans="1:5" ht="90" hidden="1" thickBot="1">
      <c r="A51" s="132" t="s">
        <v>69</v>
      </c>
      <c r="B51" s="39" t="s">
        <v>66</v>
      </c>
      <c r="C51" s="33"/>
      <c r="D51" s="33"/>
      <c r="E51" s="33"/>
    </row>
    <row r="52" spans="1:5" ht="22.5" customHeight="1" thickBot="1">
      <c r="A52" s="155"/>
      <c r="B52" s="156" t="s">
        <v>132</v>
      </c>
      <c r="C52" s="157">
        <f>C29+C24+C39+C46</f>
        <v>3978489.180000007</v>
      </c>
      <c r="D52" s="157" t="e">
        <f>D29+D24+D39+D46</f>
        <v>#REF!</v>
      </c>
      <c r="E52" s="157" t="e">
        <f>E29+E24+E39+E46</f>
        <v>#REF!</v>
      </c>
    </row>
    <row r="58" ht="12.75">
      <c r="A58" s="565"/>
    </row>
  </sheetData>
  <sheetProtection/>
  <mergeCells count="2">
    <mergeCell ref="A15:C16"/>
    <mergeCell ref="A14:C14"/>
  </mergeCells>
  <printOptions/>
  <pageMargins left="0.7874015748031497" right="0" top="0.5905511811023623" bottom="0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7"/>
  <sheetViews>
    <sheetView view="pageBreakPreview" zoomScale="70" zoomScaleNormal="70" zoomScaleSheetLayoutView="70" zoomScalePageLayoutView="0" workbookViewId="0" topLeftCell="A1">
      <selection activeCell="B2" sqref="B2:C2"/>
    </sheetView>
  </sheetViews>
  <sheetFormatPr defaultColWidth="9.00390625" defaultRowHeight="12.75"/>
  <cols>
    <col min="1" max="1" width="38.875" style="11" customWidth="1"/>
    <col min="2" max="2" width="100.625" style="11" customWidth="1"/>
    <col min="3" max="3" width="25.00390625" style="186" customWidth="1"/>
    <col min="4" max="5" width="22.50390625" style="186" hidden="1" customWidth="1"/>
    <col min="6" max="6" width="35.875" style="0" customWidth="1"/>
    <col min="7" max="7" width="0.5" style="0" customWidth="1"/>
    <col min="8" max="8" width="8.875" style="0" hidden="1" customWidth="1"/>
  </cols>
  <sheetData>
    <row r="1" spans="2:5" ht="15">
      <c r="B1" s="629" t="s">
        <v>1001</v>
      </c>
      <c r="C1" s="629"/>
      <c r="D1" s="629"/>
      <c r="E1" s="629"/>
    </row>
    <row r="2" spans="2:5" ht="17.25" customHeight="1">
      <c r="B2" s="626" t="s">
        <v>1026</v>
      </c>
      <c r="C2" s="626"/>
      <c r="D2" s="606"/>
      <c r="E2" s="606"/>
    </row>
    <row r="3" spans="2:5" ht="32.25" customHeight="1">
      <c r="B3" s="631" t="s">
        <v>983</v>
      </c>
      <c r="C3" s="631"/>
      <c r="D3" s="607"/>
      <c r="E3" s="607"/>
    </row>
    <row r="4" spans="2:5" ht="18" customHeight="1">
      <c r="B4" s="626" t="s">
        <v>754</v>
      </c>
      <c r="C4" s="626"/>
      <c r="D4" s="606"/>
      <c r="E4" s="606"/>
    </row>
    <row r="5" spans="2:5" ht="15">
      <c r="B5" s="626" t="s">
        <v>950</v>
      </c>
      <c r="C5" s="626"/>
      <c r="D5" s="606"/>
      <c r="E5" s="606"/>
    </row>
    <row r="6" spans="1:5" ht="16.5" customHeight="1">
      <c r="A6"/>
      <c r="B6" s="629" t="s">
        <v>819</v>
      </c>
      <c r="C6" s="629"/>
      <c r="D6" s="629"/>
      <c r="E6" s="629"/>
    </row>
    <row r="7" spans="1:5" ht="15" customHeight="1">
      <c r="A7"/>
      <c r="B7" s="629" t="s">
        <v>984</v>
      </c>
      <c r="C7" s="629"/>
      <c r="D7" s="629"/>
      <c r="E7" s="629"/>
    </row>
    <row r="8" spans="1:5" ht="19.5" customHeight="1">
      <c r="A8"/>
      <c r="B8" s="629" t="s">
        <v>818</v>
      </c>
      <c r="C8" s="630"/>
      <c r="D8" s="605"/>
      <c r="E8" s="605"/>
    </row>
    <row r="9" spans="1:5" ht="21" customHeight="1">
      <c r="A9"/>
      <c r="B9" s="629" t="s">
        <v>817</v>
      </c>
      <c r="C9" s="629"/>
      <c r="D9" s="629"/>
      <c r="E9" s="629"/>
    </row>
    <row r="10" spans="1:5" ht="15.75" customHeight="1">
      <c r="A10"/>
      <c r="B10" s="629" t="s">
        <v>816</v>
      </c>
      <c r="C10" s="629"/>
      <c r="D10" s="629"/>
      <c r="E10" s="629"/>
    </row>
    <row r="11" spans="2:5" ht="25.5" customHeight="1">
      <c r="B11" s="629" t="s">
        <v>815</v>
      </c>
      <c r="C11" s="629"/>
      <c r="D11" s="629"/>
      <c r="E11" s="629"/>
    </row>
    <row r="12" spans="2:5" ht="20.25" customHeight="1">
      <c r="B12" s="629" t="s">
        <v>814</v>
      </c>
      <c r="C12" s="630"/>
      <c r="D12" s="605"/>
      <c r="E12" s="605"/>
    </row>
    <row r="13" spans="2:5" ht="22.5" customHeight="1">
      <c r="B13" s="626" t="s">
        <v>951</v>
      </c>
      <c r="C13" s="626"/>
      <c r="D13" s="626"/>
      <c r="E13" s="626"/>
    </row>
    <row r="14" spans="1:5" ht="18" customHeight="1">
      <c r="A14"/>
      <c r="B14" s="626" t="s">
        <v>976</v>
      </c>
      <c r="C14" s="626"/>
      <c r="D14" s="626"/>
      <c r="E14" s="626"/>
    </row>
    <row r="15" spans="1:5" ht="21.75" customHeight="1">
      <c r="A15"/>
      <c r="B15" s="193"/>
      <c r="C15" s="8"/>
      <c r="D15" s="8"/>
      <c r="E15" s="8"/>
    </row>
    <row r="16" spans="1:5" ht="20.25">
      <c r="A16" s="627" t="s">
        <v>40</v>
      </c>
      <c r="B16" s="627"/>
      <c r="C16" s="627"/>
      <c r="D16" s="627"/>
      <c r="E16" s="627"/>
    </row>
    <row r="17" spans="1:5" ht="20.25">
      <c r="A17" s="627" t="s">
        <v>740</v>
      </c>
      <c r="B17" s="627"/>
      <c r="C17" s="627"/>
      <c r="D17" s="627"/>
      <c r="E17" s="627"/>
    </row>
    <row r="18" spans="1:5" ht="20.25" customHeight="1">
      <c r="A18" s="628" t="s">
        <v>948</v>
      </c>
      <c r="B18" s="628"/>
      <c r="C18" s="628"/>
      <c r="D18" s="628"/>
      <c r="E18" s="628"/>
    </row>
    <row r="19" spans="1:5" ht="19.5" thickBot="1">
      <c r="A19" s="10"/>
      <c r="B19" s="10"/>
      <c r="C19" s="183" t="s">
        <v>823</v>
      </c>
      <c r="D19" s="183"/>
      <c r="E19" s="183"/>
    </row>
    <row r="20" spans="1:5" s="162" customFormat="1" ht="41.25" thickBot="1">
      <c r="A20" s="160" t="s">
        <v>129</v>
      </c>
      <c r="B20" s="161" t="s">
        <v>130</v>
      </c>
      <c r="C20" s="236" t="s">
        <v>912</v>
      </c>
      <c r="D20" s="236" t="s">
        <v>410</v>
      </c>
      <c r="E20" s="236" t="s">
        <v>444</v>
      </c>
    </row>
    <row r="21" spans="1:5" s="162" customFormat="1" ht="20.25" customHeight="1">
      <c r="A21" s="163" t="s">
        <v>131</v>
      </c>
      <c r="B21" s="164" t="s">
        <v>162</v>
      </c>
      <c r="C21" s="250">
        <f>C22+C30+C40+C56+C64+C66+C70</f>
        <v>20927200.16</v>
      </c>
      <c r="D21" s="250" t="e">
        <f>D22+D40+#REF!+#REF!+#REF!+D66+#REF!+D70+D64+#REF!+D30</f>
        <v>#REF!</v>
      </c>
      <c r="E21" s="250" t="e">
        <f>E22+E40+#REF!+#REF!+#REF!+E66+#REF!+E70+E64+#REF!+E30</f>
        <v>#REF!</v>
      </c>
    </row>
    <row r="22" spans="1:11" s="162" customFormat="1" ht="20.25">
      <c r="A22" s="165" t="s">
        <v>110</v>
      </c>
      <c r="B22" s="166" t="s">
        <v>41</v>
      </c>
      <c r="C22" s="251">
        <f>C23+C26</f>
        <v>4160000</v>
      </c>
      <c r="D22" s="251">
        <f>D23+D26</f>
        <v>225964900</v>
      </c>
      <c r="E22" s="251">
        <f>E23+E26</f>
        <v>241332200</v>
      </c>
      <c r="K22" s="2"/>
    </row>
    <row r="23" spans="1:11" s="162" customFormat="1" ht="20.25" customHeight="1" hidden="1">
      <c r="A23" s="165" t="s">
        <v>98</v>
      </c>
      <c r="B23" s="166" t="s">
        <v>151</v>
      </c>
      <c r="C23" s="251">
        <f aca="true" t="shared" si="0" ref="C23:E24">C24</f>
        <v>0</v>
      </c>
      <c r="D23" s="251">
        <f t="shared" si="0"/>
        <v>0</v>
      </c>
      <c r="E23" s="251">
        <f t="shared" si="0"/>
        <v>0</v>
      </c>
      <c r="K23" s="2" t="s">
        <v>446</v>
      </c>
    </row>
    <row r="24" spans="1:5" s="162" customFormat="1" ht="55.5" customHeight="1" hidden="1">
      <c r="A24" s="167" t="s">
        <v>99</v>
      </c>
      <c r="B24" s="168" t="s">
        <v>46</v>
      </c>
      <c r="C24" s="252">
        <f t="shared" si="0"/>
        <v>0</v>
      </c>
      <c r="D24" s="252">
        <f t="shared" si="0"/>
        <v>0</v>
      </c>
      <c r="E24" s="252">
        <f t="shared" si="0"/>
        <v>0</v>
      </c>
    </row>
    <row r="25" spans="1:5" s="162" customFormat="1" ht="18.75" customHeight="1" hidden="1">
      <c r="A25" s="167" t="s">
        <v>111</v>
      </c>
      <c r="B25" s="168" t="s">
        <v>100</v>
      </c>
      <c r="C25" s="253">
        <v>0</v>
      </c>
      <c r="D25" s="253">
        <v>0</v>
      </c>
      <c r="E25" s="253">
        <v>0</v>
      </c>
    </row>
    <row r="26" spans="1:5" s="162" customFormat="1" ht="20.25">
      <c r="A26" s="165" t="s">
        <v>112</v>
      </c>
      <c r="B26" s="166" t="s">
        <v>152</v>
      </c>
      <c r="C26" s="254">
        <f>C27+C28+C29</f>
        <v>4160000</v>
      </c>
      <c r="D26" s="254">
        <f>D27+D28+D29</f>
        <v>225964900</v>
      </c>
      <c r="E26" s="254">
        <f>E27+E28+E29</f>
        <v>241332200</v>
      </c>
    </row>
    <row r="27" spans="1:5" s="162" customFormat="1" ht="116.25" customHeight="1">
      <c r="A27" s="167" t="s">
        <v>101</v>
      </c>
      <c r="B27" s="169" t="s">
        <v>996</v>
      </c>
      <c r="C27" s="253">
        <v>3706500</v>
      </c>
      <c r="D27" s="253">
        <v>222798000</v>
      </c>
      <c r="E27" s="253">
        <v>237950000</v>
      </c>
    </row>
    <row r="28" spans="1:5" s="162" customFormat="1" ht="129.75" customHeight="1">
      <c r="A28" s="167" t="s">
        <v>102</v>
      </c>
      <c r="B28" s="168" t="s">
        <v>997</v>
      </c>
      <c r="C28" s="253">
        <v>28500</v>
      </c>
      <c r="D28" s="252">
        <v>2262100</v>
      </c>
      <c r="E28" s="252">
        <v>2415900</v>
      </c>
    </row>
    <row r="29" spans="1:5" s="162" customFormat="1" ht="63" customHeight="1">
      <c r="A29" s="167" t="s">
        <v>245</v>
      </c>
      <c r="B29" s="168" t="s">
        <v>958</v>
      </c>
      <c r="C29" s="253">
        <v>425000</v>
      </c>
      <c r="D29" s="252">
        <v>904800</v>
      </c>
      <c r="E29" s="252">
        <v>966300</v>
      </c>
    </row>
    <row r="30" spans="1:5" s="162" customFormat="1" ht="40.5">
      <c r="A30" s="165" t="s">
        <v>287</v>
      </c>
      <c r="B30" s="166" t="s">
        <v>286</v>
      </c>
      <c r="C30" s="254">
        <f>C31</f>
        <v>5197900</v>
      </c>
      <c r="D30" s="251">
        <f>D31</f>
        <v>12068100</v>
      </c>
      <c r="E30" s="251">
        <f>E31</f>
        <v>12068100</v>
      </c>
    </row>
    <row r="31" spans="1:5" s="162" customFormat="1" ht="42">
      <c r="A31" s="167" t="s">
        <v>959</v>
      </c>
      <c r="B31" s="168" t="s">
        <v>288</v>
      </c>
      <c r="C31" s="253">
        <f>C32+C34+C36+C38</f>
        <v>5197900</v>
      </c>
      <c r="D31" s="252">
        <f>D32+D34+D36+D38</f>
        <v>12068100</v>
      </c>
      <c r="E31" s="252">
        <f>E32+E34+E36+E38</f>
        <v>12068100</v>
      </c>
    </row>
    <row r="32" spans="1:5" s="162" customFormat="1" ht="84">
      <c r="A32" s="167" t="s">
        <v>282</v>
      </c>
      <c r="B32" s="168" t="s">
        <v>289</v>
      </c>
      <c r="C32" s="253">
        <f>C33</f>
        <v>2266300</v>
      </c>
      <c r="D32" s="252">
        <v>3861800</v>
      </c>
      <c r="E32" s="252">
        <v>3861800</v>
      </c>
    </row>
    <row r="33" spans="1:5" s="162" customFormat="1" ht="130.5" customHeight="1">
      <c r="A33" s="167" t="s">
        <v>851</v>
      </c>
      <c r="B33" s="168" t="s">
        <v>960</v>
      </c>
      <c r="C33" s="253">
        <v>2266300</v>
      </c>
      <c r="D33" s="252"/>
      <c r="E33" s="252"/>
    </row>
    <row r="34" spans="1:5" s="162" customFormat="1" ht="107.25" customHeight="1">
      <c r="A34" s="167" t="s">
        <v>283</v>
      </c>
      <c r="B34" s="168" t="s">
        <v>290</v>
      </c>
      <c r="C34" s="253">
        <f>C35</f>
        <v>20800</v>
      </c>
      <c r="D34" s="252">
        <v>120700</v>
      </c>
      <c r="E34" s="252">
        <v>120700</v>
      </c>
    </row>
    <row r="35" spans="1:5" s="162" customFormat="1" ht="147.75" customHeight="1">
      <c r="A35" s="167" t="s">
        <v>853</v>
      </c>
      <c r="B35" s="168" t="s">
        <v>961</v>
      </c>
      <c r="C35" s="253">
        <v>20800</v>
      </c>
      <c r="D35" s="252"/>
      <c r="E35" s="252"/>
    </row>
    <row r="36" spans="1:5" s="162" customFormat="1" ht="84">
      <c r="A36" s="167" t="s">
        <v>284</v>
      </c>
      <c r="B36" s="168" t="s">
        <v>291</v>
      </c>
      <c r="C36" s="253">
        <f>C37</f>
        <v>2910800</v>
      </c>
      <c r="D36" s="252">
        <v>7844300</v>
      </c>
      <c r="E36" s="252">
        <v>7844300</v>
      </c>
    </row>
    <row r="37" spans="1:5" s="162" customFormat="1" ht="129" customHeight="1">
      <c r="A37" s="167" t="s">
        <v>852</v>
      </c>
      <c r="B37" s="168" t="s">
        <v>962</v>
      </c>
      <c r="C37" s="253">
        <v>2910800</v>
      </c>
      <c r="D37" s="252"/>
      <c r="E37" s="252"/>
    </row>
    <row r="38" spans="1:5" s="162" customFormat="1" ht="0" customHeight="1" hidden="1">
      <c r="A38" s="167" t="s">
        <v>285</v>
      </c>
      <c r="B38" s="168" t="s">
        <v>292</v>
      </c>
      <c r="C38" s="599">
        <v>0</v>
      </c>
      <c r="D38" s="252">
        <v>241300</v>
      </c>
      <c r="E38" s="252">
        <v>241300</v>
      </c>
    </row>
    <row r="39" spans="1:5" s="162" customFormat="1" ht="21" hidden="1">
      <c r="A39" s="167"/>
      <c r="B39" s="168"/>
      <c r="C39" s="599"/>
      <c r="D39" s="252"/>
      <c r="E39" s="252"/>
    </row>
    <row r="40" spans="1:5" s="162" customFormat="1" ht="25.5" customHeight="1">
      <c r="A40" s="165" t="s">
        <v>113</v>
      </c>
      <c r="B40" s="166" t="s">
        <v>42</v>
      </c>
      <c r="C40" s="254">
        <f>C54</f>
        <v>27200.16</v>
      </c>
      <c r="D40" s="251">
        <f>D41+D54+D51+D59</f>
        <v>6618300</v>
      </c>
      <c r="E40" s="251">
        <f>E41+E54+E51+E59</f>
        <v>1960400</v>
      </c>
    </row>
    <row r="41" spans="1:5" s="162" customFormat="1" ht="40.5" customHeight="1" hidden="1">
      <c r="A41" s="167" t="s">
        <v>114</v>
      </c>
      <c r="B41" s="170" t="s">
        <v>233</v>
      </c>
      <c r="C41" s="253">
        <f>C42+C45+C48</f>
        <v>0</v>
      </c>
      <c r="D41" s="252">
        <f>D42+D45+D48</f>
        <v>0</v>
      </c>
      <c r="E41" s="252">
        <f>E42+E45+E48</f>
        <v>0</v>
      </c>
    </row>
    <row r="42" spans="1:5" s="162" customFormat="1" ht="40.5" customHeight="1" hidden="1">
      <c r="A42" s="167" t="s">
        <v>191</v>
      </c>
      <c r="B42" s="171" t="s">
        <v>115</v>
      </c>
      <c r="C42" s="253">
        <f>C43+C44</f>
        <v>0</v>
      </c>
      <c r="D42" s="252">
        <f>D43+D44</f>
        <v>0</v>
      </c>
      <c r="E42" s="252">
        <f>E43+E44</f>
        <v>0</v>
      </c>
    </row>
    <row r="43" spans="1:5" s="162" customFormat="1" ht="40.5" customHeight="1" hidden="1">
      <c r="A43" s="167" t="s">
        <v>192</v>
      </c>
      <c r="B43" s="171" t="s">
        <v>193</v>
      </c>
      <c r="C43" s="253"/>
      <c r="D43" s="252"/>
      <c r="E43" s="252"/>
    </row>
    <row r="44" spans="1:5" s="162" customFormat="1" ht="60.75" customHeight="1" hidden="1">
      <c r="A44" s="167" t="s">
        <v>194</v>
      </c>
      <c r="B44" s="171" t="s">
        <v>195</v>
      </c>
      <c r="C44" s="253"/>
      <c r="D44" s="252"/>
      <c r="E44" s="252"/>
    </row>
    <row r="45" spans="1:5" s="162" customFormat="1" ht="40.5" customHeight="1" hidden="1">
      <c r="A45" s="167" t="s">
        <v>196</v>
      </c>
      <c r="B45" s="171" t="s">
        <v>117</v>
      </c>
      <c r="C45" s="253">
        <f>C46+C47</f>
        <v>0</v>
      </c>
      <c r="D45" s="252">
        <f>D46+D47</f>
        <v>0</v>
      </c>
      <c r="E45" s="252">
        <f>E46+E47</f>
        <v>0</v>
      </c>
    </row>
    <row r="46" spans="1:5" s="162" customFormat="1" ht="40.5" customHeight="1" hidden="1">
      <c r="A46" s="167" t="s">
        <v>197</v>
      </c>
      <c r="B46" s="171" t="s">
        <v>117</v>
      </c>
      <c r="C46" s="253"/>
      <c r="D46" s="252"/>
      <c r="E46" s="252"/>
    </row>
    <row r="47" spans="1:5" s="162" customFormat="1" ht="60.75" customHeight="1" hidden="1">
      <c r="A47" s="167" t="s">
        <v>198</v>
      </c>
      <c r="B47" s="171" t="s">
        <v>199</v>
      </c>
      <c r="C47" s="253"/>
      <c r="D47" s="252"/>
      <c r="E47" s="252"/>
    </row>
    <row r="48" spans="1:5" s="162" customFormat="1" ht="40.5" customHeight="1" hidden="1">
      <c r="A48" s="167" t="s">
        <v>200</v>
      </c>
      <c r="B48" s="172" t="s">
        <v>201</v>
      </c>
      <c r="C48" s="253">
        <f>C49+C50</f>
        <v>0</v>
      </c>
      <c r="D48" s="252">
        <f>D49+D50</f>
        <v>0</v>
      </c>
      <c r="E48" s="252">
        <f>E49+E50</f>
        <v>0</v>
      </c>
    </row>
    <row r="49" spans="1:5" s="162" customFormat="1" ht="40.5" customHeight="1" hidden="1">
      <c r="A49" s="167" t="s">
        <v>202</v>
      </c>
      <c r="B49" s="172" t="s">
        <v>201</v>
      </c>
      <c r="C49" s="253"/>
      <c r="D49" s="252"/>
      <c r="E49" s="252"/>
    </row>
    <row r="50" spans="1:5" s="162" customFormat="1" ht="60.75" customHeight="1" hidden="1">
      <c r="A50" s="167" t="s">
        <v>203</v>
      </c>
      <c r="B50" s="172" t="s">
        <v>204</v>
      </c>
      <c r="C50" s="253"/>
      <c r="D50" s="252"/>
      <c r="E50" s="252"/>
    </row>
    <row r="51" spans="1:5" s="162" customFormat="1" ht="26.25" customHeight="1" hidden="1">
      <c r="A51" s="167" t="s">
        <v>206</v>
      </c>
      <c r="B51" s="171" t="s">
        <v>43</v>
      </c>
      <c r="C51" s="253">
        <f>C52+C53</f>
        <v>0</v>
      </c>
      <c r="D51" s="252">
        <f>D52+D53</f>
        <v>5674000</v>
      </c>
      <c r="E51" s="252">
        <f>E52+E53</f>
        <v>0</v>
      </c>
    </row>
    <row r="52" spans="1:5" s="162" customFormat="1" ht="26.25" customHeight="1" hidden="1">
      <c r="A52" s="167" t="s">
        <v>207</v>
      </c>
      <c r="B52" s="171" t="s">
        <v>43</v>
      </c>
      <c r="C52" s="253"/>
      <c r="D52" s="252">
        <v>5674000</v>
      </c>
      <c r="E52" s="252">
        <v>0</v>
      </c>
    </row>
    <row r="53" spans="1:5" s="162" customFormat="1" ht="33.75" customHeight="1" hidden="1">
      <c r="A53" s="167" t="s">
        <v>208</v>
      </c>
      <c r="B53" s="171" t="s">
        <v>209</v>
      </c>
      <c r="C53" s="253">
        <v>0</v>
      </c>
      <c r="D53" s="252">
        <v>0</v>
      </c>
      <c r="E53" s="252">
        <v>0</v>
      </c>
    </row>
    <row r="54" spans="1:5" s="162" customFormat="1" ht="27" customHeight="1">
      <c r="A54" s="167" t="s">
        <v>118</v>
      </c>
      <c r="B54" s="168" t="s">
        <v>44</v>
      </c>
      <c r="C54" s="253">
        <f>C55</f>
        <v>27200.16</v>
      </c>
      <c r="D54" s="252">
        <f>D55+D58</f>
        <v>609300</v>
      </c>
      <c r="E54" s="252">
        <f>E55+E58</f>
        <v>615400</v>
      </c>
    </row>
    <row r="55" spans="1:5" s="162" customFormat="1" ht="25.5" customHeight="1">
      <c r="A55" s="173" t="s">
        <v>205</v>
      </c>
      <c r="B55" s="174" t="s">
        <v>44</v>
      </c>
      <c r="C55" s="253">
        <v>27200.16</v>
      </c>
      <c r="D55" s="252">
        <v>609300</v>
      </c>
      <c r="E55" s="252">
        <v>615400</v>
      </c>
    </row>
    <row r="56" spans="1:5" s="162" customFormat="1" ht="24" customHeight="1">
      <c r="A56" s="401" t="s">
        <v>725</v>
      </c>
      <c r="B56" s="402" t="s">
        <v>726</v>
      </c>
      <c r="C56" s="254">
        <f>C57+C59</f>
        <v>11516600</v>
      </c>
      <c r="D56" s="252"/>
      <c r="E56" s="252"/>
    </row>
    <row r="57" spans="1:5" s="162" customFormat="1" ht="26.25" customHeight="1">
      <c r="A57" s="401" t="s">
        <v>727</v>
      </c>
      <c r="B57" s="402" t="s">
        <v>728</v>
      </c>
      <c r="C57" s="254">
        <f>C58</f>
        <v>3286000</v>
      </c>
      <c r="D57" s="252"/>
      <c r="E57" s="252"/>
    </row>
    <row r="58" spans="1:5" s="162" customFormat="1" ht="63" customHeight="1">
      <c r="A58" s="173" t="s">
        <v>729</v>
      </c>
      <c r="B58" s="174" t="s">
        <v>739</v>
      </c>
      <c r="C58" s="253">
        <v>3286000</v>
      </c>
      <c r="D58" s="252">
        <v>0</v>
      </c>
      <c r="E58" s="252">
        <v>0</v>
      </c>
    </row>
    <row r="59" spans="1:5" s="162" customFormat="1" ht="21.75" customHeight="1">
      <c r="A59" s="401" t="s">
        <v>730</v>
      </c>
      <c r="B59" s="402" t="s">
        <v>731</v>
      </c>
      <c r="C59" s="254">
        <f>C60+C62</f>
        <v>8230600</v>
      </c>
      <c r="D59" s="252">
        <f>D61</f>
        <v>335000</v>
      </c>
      <c r="E59" s="252">
        <f>E61</f>
        <v>1345000</v>
      </c>
    </row>
    <row r="60" spans="1:5" s="162" customFormat="1" ht="25.5" customHeight="1">
      <c r="A60" s="401" t="s">
        <v>737</v>
      </c>
      <c r="B60" s="402" t="s">
        <v>736</v>
      </c>
      <c r="C60" s="254">
        <f>C61</f>
        <v>3100000</v>
      </c>
      <c r="D60" s="252"/>
      <c r="E60" s="252"/>
    </row>
    <row r="61" spans="1:5" s="162" customFormat="1" ht="49.5" customHeight="1">
      <c r="A61" s="173" t="s">
        <v>732</v>
      </c>
      <c r="B61" s="174" t="s">
        <v>733</v>
      </c>
      <c r="C61" s="253">
        <v>3100000</v>
      </c>
      <c r="D61" s="252">
        <v>335000</v>
      </c>
      <c r="E61" s="252">
        <v>1345000</v>
      </c>
    </row>
    <row r="62" spans="1:5" s="162" customFormat="1" ht="29.25" customHeight="1">
      <c r="A62" s="401" t="s">
        <v>849</v>
      </c>
      <c r="B62" s="402" t="s">
        <v>738</v>
      </c>
      <c r="C62" s="254">
        <f>C63</f>
        <v>5130600</v>
      </c>
      <c r="D62" s="252"/>
      <c r="E62" s="252"/>
    </row>
    <row r="63" spans="1:5" s="162" customFormat="1" ht="45" customHeight="1">
      <c r="A63" s="173" t="s">
        <v>734</v>
      </c>
      <c r="B63" s="174" t="s">
        <v>735</v>
      </c>
      <c r="C63" s="253">
        <v>5130600</v>
      </c>
      <c r="D63" s="252"/>
      <c r="E63" s="252"/>
    </row>
    <row r="64" spans="1:5" s="162" customFormat="1" ht="54" customHeight="1">
      <c r="A64" s="401" t="s">
        <v>116</v>
      </c>
      <c r="B64" s="166" t="s">
        <v>1016</v>
      </c>
      <c r="C64" s="251">
        <f>C65</f>
        <v>500</v>
      </c>
      <c r="D64" s="251"/>
      <c r="E64" s="251"/>
    </row>
    <row r="65" spans="1:5" s="162" customFormat="1" ht="104.25" customHeight="1">
      <c r="A65" s="173" t="s">
        <v>1017</v>
      </c>
      <c r="B65" s="168" t="s">
        <v>1015</v>
      </c>
      <c r="C65" s="252">
        <v>500</v>
      </c>
      <c r="D65" s="252"/>
      <c r="E65" s="252"/>
    </row>
    <row r="66" spans="1:5" s="162" customFormat="1" ht="48" customHeight="1">
      <c r="A66" s="165" t="s">
        <v>270</v>
      </c>
      <c r="B66" s="216" t="s">
        <v>1008</v>
      </c>
      <c r="C66" s="251">
        <f>C67</f>
        <v>20000</v>
      </c>
      <c r="D66" s="251" t="e">
        <f>D67+#REF!</f>
        <v>#REF!</v>
      </c>
      <c r="E66" s="251" t="e">
        <f>E67+#REF!</f>
        <v>#REF!</v>
      </c>
    </row>
    <row r="67" spans="1:5" s="162" customFormat="1" ht="31.5" customHeight="1">
      <c r="A67" s="167" t="s">
        <v>271</v>
      </c>
      <c r="B67" s="187" t="s">
        <v>272</v>
      </c>
      <c r="C67" s="252">
        <f aca="true" t="shared" si="1" ref="C67:E68">C68</f>
        <v>20000</v>
      </c>
      <c r="D67" s="252">
        <f t="shared" si="1"/>
        <v>50000</v>
      </c>
      <c r="E67" s="252">
        <f t="shared" si="1"/>
        <v>50000</v>
      </c>
    </row>
    <row r="68" spans="1:5" s="162" customFormat="1" ht="27" customHeight="1">
      <c r="A68" s="167" t="s">
        <v>273</v>
      </c>
      <c r="B68" s="187" t="s">
        <v>274</v>
      </c>
      <c r="C68" s="252">
        <f t="shared" si="1"/>
        <v>20000</v>
      </c>
      <c r="D68" s="252">
        <f t="shared" si="1"/>
        <v>50000</v>
      </c>
      <c r="E68" s="252">
        <f t="shared" si="1"/>
        <v>50000</v>
      </c>
    </row>
    <row r="69" spans="1:5" s="162" customFormat="1" ht="45.75" customHeight="1">
      <c r="A69" s="167" t="s">
        <v>1007</v>
      </c>
      <c r="B69" s="187" t="s">
        <v>1006</v>
      </c>
      <c r="C69" s="252">
        <v>20000</v>
      </c>
      <c r="D69" s="252">
        <v>50000</v>
      </c>
      <c r="E69" s="252">
        <v>50000</v>
      </c>
    </row>
    <row r="70" spans="1:5" s="162" customFormat="1" ht="36" customHeight="1">
      <c r="A70" s="401" t="s">
        <v>97</v>
      </c>
      <c r="B70" s="166" t="s">
        <v>57</v>
      </c>
      <c r="C70" s="251">
        <f>C71</f>
        <v>5000</v>
      </c>
      <c r="D70" s="251" t="e">
        <f>D72+#REF!+#REF!+#REF!+#REF!+#REF!+#REF!+#REF!+#REF!+#REF!</f>
        <v>#REF!</v>
      </c>
      <c r="E70" s="251" t="e">
        <f>E72+#REF!+#REF!+#REF!+#REF!+#REF!+#REF!+#REF!+#REF!+#REF!</f>
        <v>#REF!</v>
      </c>
    </row>
    <row r="71" spans="1:5" s="162" customFormat="1" ht="141" customHeight="1">
      <c r="A71" s="173" t="s">
        <v>1014</v>
      </c>
      <c r="B71" s="618" t="s">
        <v>1013</v>
      </c>
      <c r="C71" s="252">
        <f>C72</f>
        <v>5000</v>
      </c>
      <c r="D71" s="251"/>
      <c r="E71" s="251"/>
    </row>
    <row r="72" spans="1:5" s="162" customFormat="1" ht="81" customHeight="1">
      <c r="A72" s="173" t="s">
        <v>1011</v>
      </c>
      <c r="B72" s="168" t="s">
        <v>1010</v>
      </c>
      <c r="C72" s="252">
        <f>C73</f>
        <v>5000</v>
      </c>
      <c r="D72" s="252">
        <f>D73</f>
        <v>25000</v>
      </c>
      <c r="E72" s="252">
        <f>E73</f>
        <v>25000</v>
      </c>
    </row>
    <row r="73" spans="1:5" s="162" customFormat="1" ht="87.75" customHeight="1">
      <c r="A73" s="617" t="s">
        <v>1012</v>
      </c>
      <c r="B73" s="168" t="s">
        <v>1009</v>
      </c>
      <c r="C73" s="252">
        <v>5000</v>
      </c>
      <c r="D73" s="252">
        <v>25000</v>
      </c>
      <c r="E73" s="252">
        <v>25000</v>
      </c>
    </row>
    <row r="74" spans="1:5" s="162" customFormat="1" ht="27" customHeight="1">
      <c r="A74" s="165" t="s">
        <v>140</v>
      </c>
      <c r="B74" s="166" t="s">
        <v>58</v>
      </c>
      <c r="C74" s="251">
        <f>C75+C123</f>
        <v>200793837.82</v>
      </c>
      <c r="D74" s="251" t="e">
        <f>D75+D123</f>
        <v>#REF!</v>
      </c>
      <c r="E74" s="251" t="e">
        <f>E75+E123</f>
        <v>#REF!</v>
      </c>
    </row>
    <row r="75" spans="1:5" s="162" customFormat="1" ht="44.25" customHeight="1">
      <c r="A75" s="165" t="s">
        <v>141</v>
      </c>
      <c r="B75" s="166" t="s">
        <v>831</v>
      </c>
      <c r="C75" s="251">
        <f>C76+C81+C94</f>
        <v>199793837.82</v>
      </c>
      <c r="D75" s="252" t="e">
        <f>D76+#REF!+D94+D111+D118</f>
        <v>#REF!</v>
      </c>
      <c r="E75" s="252" t="e">
        <f>E76+#REF!+E94+E111+E118</f>
        <v>#REF!</v>
      </c>
    </row>
    <row r="76" spans="1:5" s="162" customFormat="1" ht="42.75" customHeight="1">
      <c r="A76" s="165" t="s">
        <v>842</v>
      </c>
      <c r="B76" s="166" t="s">
        <v>833</v>
      </c>
      <c r="C76" s="251">
        <f>C77+C79</f>
        <v>16770800</v>
      </c>
      <c r="D76" s="251">
        <f>D77+D79</f>
        <v>9984000</v>
      </c>
      <c r="E76" s="251">
        <f>E77+E79</f>
        <v>9873000</v>
      </c>
    </row>
    <row r="77" spans="1:5" s="162" customFormat="1" ht="52.5" customHeight="1">
      <c r="A77" s="167" t="s">
        <v>947</v>
      </c>
      <c r="B77" s="168" t="s">
        <v>973</v>
      </c>
      <c r="C77" s="252">
        <f>C78</f>
        <v>16119800</v>
      </c>
      <c r="D77" s="251">
        <f>D78</f>
        <v>9984000</v>
      </c>
      <c r="E77" s="251">
        <f>E78</f>
        <v>9873000</v>
      </c>
    </row>
    <row r="78" spans="1:8" s="162" customFormat="1" ht="45" customHeight="1">
      <c r="A78" s="167" t="s">
        <v>946</v>
      </c>
      <c r="B78" s="168" t="s">
        <v>974</v>
      </c>
      <c r="C78" s="253">
        <v>16119800</v>
      </c>
      <c r="D78" s="252">
        <v>9984000</v>
      </c>
      <c r="E78" s="252">
        <v>9873000</v>
      </c>
      <c r="G78" s="267"/>
      <c r="H78" s="267"/>
    </row>
    <row r="79" spans="1:5" s="162" customFormat="1" ht="27" customHeight="1">
      <c r="A79" s="173" t="s">
        <v>937</v>
      </c>
      <c r="B79" s="596" t="s">
        <v>963</v>
      </c>
      <c r="C79" s="254">
        <f>C80</f>
        <v>651000</v>
      </c>
      <c r="D79" s="251">
        <f>D80</f>
        <v>0</v>
      </c>
      <c r="E79" s="251">
        <f>E80</f>
        <v>0</v>
      </c>
    </row>
    <row r="80" spans="1:5" s="162" customFormat="1" ht="27" customHeight="1">
      <c r="A80" s="173" t="s">
        <v>936</v>
      </c>
      <c r="B80" s="596" t="s">
        <v>935</v>
      </c>
      <c r="C80" s="253">
        <v>651000</v>
      </c>
      <c r="D80" s="252"/>
      <c r="E80" s="252"/>
    </row>
    <row r="81" spans="1:5" s="162" customFormat="1" ht="54" customHeight="1">
      <c r="A81" s="165" t="s">
        <v>894</v>
      </c>
      <c r="B81" s="593" t="s">
        <v>931</v>
      </c>
      <c r="C81" s="250">
        <f>C82+C84+C86+C92</f>
        <v>182596627.84</v>
      </c>
      <c r="D81" s="255"/>
      <c r="E81" s="255"/>
    </row>
    <row r="82" spans="1:5" s="162" customFormat="1" ht="77.25" customHeight="1">
      <c r="A82" s="167" t="s">
        <v>892</v>
      </c>
      <c r="B82" s="174" t="s">
        <v>964</v>
      </c>
      <c r="C82" s="255">
        <f>C83</f>
        <v>132100000</v>
      </c>
      <c r="D82" s="250">
        <f>D83</f>
        <v>0</v>
      </c>
      <c r="E82" s="250">
        <f>E83</f>
        <v>0</v>
      </c>
    </row>
    <row r="83" spans="1:6" s="162" customFormat="1" ht="82.5" customHeight="1">
      <c r="A83" s="167" t="s">
        <v>893</v>
      </c>
      <c r="B83" s="171" t="s">
        <v>820</v>
      </c>
      <c r="C83" s="255">
        <v>132100000</v>
      </c>
      <c r="D83" s="255"/>
      <c r="E83" s="255"/>
      <c r="F83" s="601" t="s">
        <v>1005</v>
      </c>
    </row>
    <row r="84" spans="1:5" s="162" customFormat="1" ht="52.5" customHeight="1">
      <c r="A84" s="168" t="s">
        <v>980</v>
      </c>
      <c r="B84" s="171" t="s">
        <v>998</v>
      </c>
      <c r="C84" s="255">
        <f>C85</f>
        <v>41551000</v>
      </c>
      <c r="D84" s="255"/>
      <c r="E84" s="255"/>
    </row>
    <row r="85" spans="1:12" s="162" customFormat="1" ht="54.75" customHeight="1">
      <c r="A85" s="168" t="s">
        <v>981</v>
      </c>
      <c r="B85" s="171" t="s">
        <v>934</v>
      </c>
      <c r="C85" s="255">
        <v>41551000</v>
      </c>
      <c r="D85" s="255"/>
      <c r="E85" s="255"/>
      <c r="F85" s="602"/>
      <c r="G85" s="600"/>
      <c r="H85" s="600"/>
      <c r="I85" s="601"/>
      <c r="J85" s="601"/>
      <c r="K85" s="601"/>
      <c r="L85" s="601"/>
    </row>
    <row r="86" spans="1:5" s="162" customFormat="1" ht="36.75" customHeight="1">
      <c r="A86" s="168" t="s">
        <v>979</v>
      </c>
      <c r="B86" s="171" t="s">
        <v>999</v>
      </c>
      <c r="C86" s="255">
        <f>C87</f>
        <v>8586000</v>
      </c>
      <c r="D86" s="255"/>
      <c r="E86" s="255"/>
    </row>
    <row r="87" spans="1:5" s="162" customFormat="1" ht="49.5" customHeight="1">
      <c r="A87" s="168" t="s">
        <v>978</v>
      </c>
      <c r="B87" s="171" t="s">
        <v>1000</v>
      </c>
      <c r="C87" s="584">
        <v>8586000</v>
      </c>
      <c r="D87" s="255"/>
      <c r="E87" s="255"/>
    </row>
    <row r="88" spans="1:5" s="162" customFormat="1" ht="3" customHeight="1" hidden="1">
      <c r="A88" s="573" t="s">
        <v>905</v>
      </c>
      <c r="B88" s="578" t="s">
        <v>907</v>
      </c>
      <c r="C88" s="584">
        <f>C89</f>
        <v>0</v>
      </c>
      <c r="D88" s="255"/>
      <c r="E88" s="255"/>
    </row>
    <row r="89" spans="1:5" s="162" customFormat="1" ht="60.75" customHeight="1" hidden="1">
      <c r="A89" s="189" t="s">
        <v>904</v>
      </c>
      <c r="B89" s="574" t="s">
        <v>841</v>
      </c>
      <c r="C89" s="584">
        <v>0</v>
      </c>
      <c r="D89" s="255"/>
      <c r="E89" s="255"/>
    </row>
    <row r="90" spans="1:5" s="162" customFormat="1" ht="60.75" customHeight="1" hidden="1">
      <c r="A90" s="189" t="s">
        <v>918</v>
      </c>
      <c r="B90" s="588" t="s">
        <v>920</v>
      </c>
      <c r="C90" s="584">
        <f>C91</f>
        <v>0</v>
      </c>
      <c r="D90" s="255"/>
      <c r="E90" s="255"/>
    </row>
    <row r="91" spans="1:5" s="162" customFormat="1" ht="3" customHeight="1" hidden="1">
      <c r="A91" s="189" t="s">
        <v>917</v>
      </c>
      <c r="B91" s="574" t="s">
        <v>919</v>
      </c>
      <c r="C91" s="584">
        <v>0</v>
      </c>
      <c r="D91" s="255"/>
      <c r="E91" s="255"/>
    </row>
    <row r="92" spans="1:5" s="162" customFormat="1" ht="32.25" customHeight="1">
      <c r="A92" s="167" t="s">
        <v>887</v>
      </c>
      <c r="B92" s="168" t="s">
        <v>105</v>
      </c>
      <c r="C92" s="253">
        <f>C93</f>
        <v>359627.84</v>
      </c>
      <c r="D92" s="251">
        <f>D93</f>
        <v>0</v>
      </c>
      <c r="E92" s="251">
        <f>E93</f>
        <v>0</v>
      </c>
    </row>
    <row r="93" spans="1:6" s="162" customFormat="1" ht="29.25" customHeight="1">
      <c r="A93" s="167" t="s">
        <v>886</v>
      </c>
      <c r="B93" s="168" t="s">
        <v>888</v>
      </c>
      <c r="C93" s="253">
        <v>359627.84</v>
      </c>
      <c r="D93" s="252"/>
      <c r="E93" s="252"/>
      <c r="F93" s="602" t="s">
        <v>1004</v>
      </c>
    </row>
    <row r="94" spans="1:5" s="162" customFormat="1" ht="45" customHeight="1">
      <c r="A94" s="165" t="s">
        <v>843</v>
      </c>
      <c r="B94" s="166" t="s">
        <v>832</v>
      </c>
      <c r="C94" s="251">
        <f>C97+C99+C121</f>
        <v>426409.98</v>
      </c>
      <c r="D94" s="251">
        <f>D95+D99+D97+D101+D103+D105+D107+D109</f>
        <v>525041000</v>
      </c>
      <c r="E94" s="251">
        <f>E95+E99+E97+E101+E103+E105+E107+E109</f>
        <v>525041000</v>
      </c>
    </row>
    <row r="95" spans="1:5" s="162" customFormat="1" ht="0" customHeight="1" hidden="1">
      <c r="A95" s="167" t="s">
        <v>156</v>
      </c>
      <c r="B95" s="168" t="s">
        <v>157</v>
      </c>
      <c r="C95" s="251"/>
      <c r="D95" s="251"/>
      <c r="E95" s="251"/>
    </row>
    <row r="96" spans="1:5" s="162" customFormat="1" ht="45" customHeight="1" hidden="1">
      <c r="A96" s="167" t="s">
        <v>155</v>
      </c>
      <c r="B96" s="168" t="s">
        <v>170</v>
      </c>
      <c r="C96" s="252"/>
      <c r="D96" s="252"/>
      <c r="E96" s="252"/>
    </row>
    <row r="97" spans="1:5" s="162" customFormat="1" ht="47.25" customHeight="1">
      <c r="A97" s="167" t="s">
        <v>890</v>
      </c>
      <c r="B97" s="168" t="s">
        <v>891</v>
      </c>
      <c r="C97" s="251">
        <f>C98</f>
        <v>1000</v>
      </c>
      <c r="D97" s="252">
        <f>D98</f>
        <v>0</v>
      </c>
      <c r="E97" s="252">
        <f>E98</f>
        <v>0</v>
      </c>
    </row>
    <row r="98" spans="1:5" s="162" customFormat="1" ht="47.25" customHeight="1">
      <c r="A98" s="167" t="s">
        <v>889</v>
      </c>
      <c r="B98" s="168" t="s">
        <v>848</v>
      </c>
      <c r="C98" s="252">
        <v>1000</v>
      </c>
      <c r="D98" s="252"/>
      <c r="E98" s="252"/>
    </row>
    <row r="99" spans="1:5" s="162" customFormat="1" ht="69.75" customHeight="1">
      <c r="A99" s="167" t="s">
        <v>844</v>
      </c>
      <c r="B99" s="168" t="s">
        <v>995</v>
      </c>
      <c r="C99" s="251">
        <f>C100</f>
        <v>412500</v>
      </c>
      <c r="D99" s="251">
        <f>D100</f>
        <v>0</v>
      </c>
      <c r="E99" s="251">
        <f>E100</f>
        <v>0</v>
      </c>
    </row>
    <row r="100" spans="1:5" s="162" customFormat="1" ht="72" customHeight="1">
      <c r="A100" s="167" t="s">
        <v>845</v>
      </c>
      <c r="B100" s="168" t="s">
        <v>993</v>
      </c>
      <c r="C100" s="252">
        <v>412500</v>
      </c>
      <c r="D100" s="252">
        <v>0</v>
      </c>
      <c r="E100" s="252">
        <v>0</v>
      </c>
    </row>
    <row r="101" spans="1:5" s="162" customFormat="1" ht="27" customHeight="1" hidden="1">
      <c r="A101" s="167" t="s">
        <v>6</v>
      </c>
      <c r="B101" s="168" t="s">
        <v>135</v>
      </c>
      <c r="C101" s="251">
        <f>C102</f>
        <v>0</v>
      </c>
      <c r="D101" s="251">
        <f>D102</f>
        <v>0</v>
      </c>
      <c r="E101" s="251">
        <f>E102</f>
        <v>0</v>
      </c>
    </row>
    <row r="102" spans="1:5" s="162" customFormat="1" ht="33.75" customHeight="1" hidden="1">
      <c r="A102" s="167" t="s">
        <v>7</v>
      </c>
      <c r="B102" s="168" t="s">
        <v>59</v>
      </c>
      <c r="C102" s="252"/>
      <c r="D102" s="252"/>
      <c r="E102" s="252"/>
    </row>
    <row r="103" spans="1:5" s="162" customFormat="1" ht="36" customHeight="1" hidden="1">
      <c r="A103" s="167" t="s">
        <v>8</v>
      </c>
      <c r="B103" s="178" t="s">
        <v>163</v>
      </c>
      <c r="C103" s="251">
        <f>C104</f>
        <v>0</v>
      </c>
      <c r="D103" s="251">
        <f>D104</f>
        <v>466805000</v>
      </c>
      <c r="E103" s="251">
        <f>E104</f>
        <v>466805000</v>
      </c>
    </row>
    <row r="104" spans="1:5" s="162" customFormat="1" ht="47.25" customHeight="1" hidden="1">
      <c r="A104" s="167" t="s">
        <v>9</v>
      </c>
      <c r="B104" s="178" t="s">
        <v>164</v>
      </c>
      <c r="C104" s="252"/>
      <c r="D104" s="252">
        <v>466805000</v>
      </c>
      <c r="E104" s="252">
        <v>466805000</v>
      </c>
    </row>
    <row r="105" spans="1:5" s="162" customFormat="1" ht="29.25" customHeight="1" hidden="1">
      <c r="A105" s="167" t="s">
        <v>10</v>
      </c>
      <c r="B105" s="168" t="s">
        <v>136</v>
      </c>
      <c r="C105" s="251">
        <f>C106</f>
        <v>0</v>
      </c>
      <c r="D105" s="251">
        <f>D106</f>
        <v>12537000</v>
      </c>
      <c r="E105" s="251">
        <f>E106</f>
        <v>12537000</v>
      </c>
    </row>
    <row r="106" spans="1:5" s="162" customFormat="1" ht="43.5" customHeight="1" hidden="1">
      <c r="A106" s="167" t="s">
        <v>11</v>
      </c>
      <c r="B106" s="168" t="s">
        <v>144</v>
      </c>
      <c r="C106" s="252"/>
      <c r="D106" s="252">
        <v>12537000</v>
      </c>
      <c r="E106" s="252">
        <v>12537000</v>
      </c>
    </row>
    <row r="107" spans="1:5" s="162" customFormat="1" ht="30" customHeight="1" hidden="1">
      <c r="A107" s="167" t="s">
        <v>12</v>
      </c>
      <c r="B107" s="168" t="s">
        <v>19</v>
      </c>
      <c r="C107" s="251">
        <f>C108</f>
        <v>0</v>
      </c>
      <c r="D107" s="251">
        <f>D108</f>
        <v>36748000</v>
      </c>
      <c r="E107" s="251">
        <f>E108</f>
        <v>36748000</v>
      </c>
    </row>
    <row r="108" spans="1:5" s="162" customFormat="1" ht="32.25" customHeight="1" hidden="1">
      <c r="A108" s="167" t="s">
        <v>13</v>
      </c>
      <c r="B108" s="169" t="s">
        <v>20</v>
      </c>
      <c r="C108" s="252"/>
      <c r="D108" s="252">
        <v>36748000</v>
      </c>
      <c r="E108" s="252">
        <v>36748000</v>
      </c>
    </row>
    <row r="109" spans="1:5" s="162" customFormat="1" ht="33.75" customHeight="1" hidden="1">
      <c r="A109" s="167" t="s">
        <v>14</v>
      </c>
      <c r="B109" s="169" t="s">
        <v>189</v>
      </c>
      <c r="C109" s="251">
        <f>C110</f>
        <v>0</v>
      </c>
      <c r="D109" s="251">
        <f>D110</f>
        <v>8951000</v>
      </c>
      <c r="E109" s="251">
        <f>E110</f>
        <v>8951000</v>
      </c>
    </row>
    <row r="110" spans="1:5" s="162" customFormat="1" ht="36" customHeight="1" hidden="1">
      <c r="A110" s="167" t="s">
        <v>15</v>
      </c>
      <c r="B110" s="169" t="s">
        <v>188</v>
      </c>
      <c r="C110" s="252"/>
      <c r="D110" s="252">
        <v>8951000</v>
      </c>
      <c r="E110" s="252">
        <v>8951000</v>
      </c>
    </row>
    <row r="111" spans="1:5" s="162" customFormat="1" ht="27.75" customHeight="1" hidden="1">
      <c r="A111" s="165" t="s">
        <v>145</v>
      </c>
      <c r="B111" s="166" t="s">
        <v>4</v>
      </c>
      <c r="C111" s="251"/>
      <c r="D111" s="251" t="e">
        <f>D112+D114+D120+D122+#REF!+#REF!+#REF!</f>
        <v>#REF!</v>
      </c>
      <c r="E111" s="251" t="e">
        <f>E112+E114+E120+E122+#REF!+#REF!+#REF!</f>
        <v>#REF!</v>
      </c>
    </row>
    <row r="112" spans="1:5" s="162" customFormat="1" ht="33.75" customHeight="1" hidden="1">
      <c r="A112" s="167" t="s">
        <v>142</v>
      </c>
      <c r="B112" s="168" t="s">
        <v>70</v>
      </c>
      <c r="C112" s="251">
        <f>C113</f>
        <v>0</v>
      </c>
      <c r="D112" s="251">
        <f>D113</f>
        <v>0</v>
      </c>
      <c r="E112" s="251">
        <f>E113</f>
        <v>0</v>
      </c>
    </row>
    <row r="113" spans="1:5" s="162" customFormat="1" ht="30" customHeight="1" hidden="1">
      <c r="A113" s="167" t="s">
        <v>143</v>
      </c>
      <c r="B113" s="168" t="s">
        <v>37</v>
      </c>
      <c r="C113" s="252"/>
      <c r="D113" s="252"/>
      <c r="E113" s="252"/>
    </row>
    <row r="114" spans="1:5" s="162" customFormat="1" ht="20.25" customHeight="1" hidden="1">
      <c r="A114" s="167" t="s">
        <v>16</v>
      </c>
      <c r="B114" s="178" t="s">
        <v>38</v>
      </c>
      <c r="C114" s="251">
        <f>C115</f>
        <v>0</v>
      </c>
      <c r="D114" s="251">
        <f>D115</f>
        <v>0</v>
      </c>
      <c r="E114" s="251">
        <f>E115</f>
        <v>0</v>
      </c>
    </row>
    <row r="115" spans="1:5" s="162" customFormat="1" ht="25.5" customHeight="1" hidden="1">
      <c r="A115" s="167" t="s">
        <v>17</v>
      </c>
      <c r="B115" s="178" t="s">
        <v>80</v>
      </c>
      <c r="C115" s="252"/>
      <c r="D115" s="252"/>
      <c r="E115" s="252"/>
    </row>
    <row r="116" spans="1:5" s="162" customFormat="1" ht="29.25" customHeight="1" hidden="1">
      <c r="A116" s="167" t="s">
        <v>103</v>
      </c>
      <c r="B116" s="168" t="s">
        <v>154</v>
      </c>
      <c r="C116" s="251"/>
      <c r="D116" s="251"/>
      <c r="E116" s="251"/>
    </row>
    <row r="117" spans="1:5" s="162" customFormat="1" ht="39" customHeight="1" hidden="1">
      <c r="A117" s="167" t="s">
        <v>104</v>
      </c>
      <c r="B117" s="168" t="s">
        <v>5</v>
      </c>
      <c r="C117" s="252"/>
      <c r="D117" s="252"/>
      <c r="E117" s="252"/>
    </row>
    <row r="118" spans="1:5" s="162" customFormat="1" ht="32.25" customHeight="1" hidden="1">
      <c r="A118" s="167" t="s">
        <v>166</v>
      </c>
      <c r="B118" s="168" t="s">
        <v>167</v>
      </c>
      <c r="C118" s="251"/>
      <c r="D118" s="251"/>
      <c r="E118" s="251"/>
    </row>
    <row r="119" spans="1:5" s="162" customFormat="1" ht="43.5" customHeight="1" hidden="1">
      <c r="A119" s="167" t="s">
        <v>171</v>
      </c>
      <c r="B119" s="168" t="s">
        <v>138</v>
      </c>
      <c r="C119" s="252"/>
      <c r="D119" s="252"/>
      <c r="E119" s="252"/>
    </row>
    <row r="120" spans="1:5" s="177" customFormat="1" ht="37.5" customHeight="1" hidden="1">
      <c r="A120" s="175" t="s">
        <v>127</v>
      </c>
      <c r="B120" s="176" t="s">
        <v>128</v>
      </c>
      <c r="C120" s="251"/>
      <c r="D120" s="251">
        <f>D121</f>
        <v>0</v>
      </c>
      <c r="E120" s="251">
        <f>E121</f>
        <v>0</v>
      </c>
    </row>
    <row r="121" spans="1:5" s="177" customFormat="1" ht="42">
      <c r="A121" s="175" t="s">
        <v>846</v>
      </c>
      <c r="B121" s="217" t="s">
        <v>834</v>
      </c>
      <c r="C121" s="251">
        <f>C122</f>
        <v>12909.98</v>
      </c>
      <c r="D121" s="252">
        <v>0</v>
      </c>
      <c r="E121" s="252">
        <v>0</v>
      </c>
    </row>
    <row r="122" spans="1:6" s="177" customFormat="1" ht="52.5" customHeight="1">
      <c r="A122" s="167" t="s">
        <v>847</v>
      </c>
      <c r="B122" s="258" t="s">
        <v>994</v>
      </c>
      <c r="C122" s="252">
        <v>12909.98</v>
      </c>
      <c r="D122" s="251" t="e">
        <f>#REF!</f>
        <v>#REF!</v>
      </c>
      <c r="E122" s="251" t="e">
        <f>#REF!</f>
        <v>#REF!</v>
      </c>
      <c r="F122" s="615" t="s">
        <v>1024</v>
      </c>
    </row>
    <row r="123" spans="1:5" s="162" customFormat="1" ht="28.5" customHeight="1">
      <c r="A123" s="530" t="s">
        <v>857</v>
      </c>
      <c r="B123" s="530" t="s">
        <v>95</v>
      </c>
      <c r="C123" s="251">
        <f aca="true" t="shared" si="2" ref="C123:E124">C124</f>
        <v>1000000</v>
      </c>
      <c r="D123" s="251">
        <f t="shared" si="2"/>
        <v>0</v>
      </c>
      <c r="E123" s="251">
        <f t="shared" si="2"/>
        <v>0</v>
      </c>
    </row>
    <row r="124" spans="1:5" s="162" customFormat="1" ht="44.25" customHeight="1">
      <c r="A124" s="169" t="s">
        <v>1019</v>
      </c>
      <c r="B124" s="619" t="s">
        <v>154</v>
      </c>
      <c r="C124" s="252">
        <f t="shared" si="2"/>
        <v>1000000</v>
      </c>
      <c r="D124" s="252">
        <f t="shared" si="2"/>
        <v>0</v>
      </c>
      <c r="E124" s="252">
        <f t="shared" si="2"/>
        <v>0</v>
      </c>
    </row>
    <row r="125" spans="1:6" s="162" customFormat="1" ht="52.5" customHeight="1" thickBot="1">
      <c r="A125" s="169" t="s">
        <v>1020</v>
      </c>
      <c r="B125" s="169" t="s">
        <v>1021</v>
      </c>
      <c r="C125" s="256">
        <v>1000000</v>
      </c>
      <c r="D125" s="256"/>
      <c r="E125" s="256"/>
      <c r="F125" s="601" t="s">
        <v>1023</v>
      </c>
    </row>
    <row r="126" spans="1:5" s="162" customFormat="1" ht="27" customHeight="1" thickBot="1">
      <c r="A126" s="179" t="s">
        <v>39</v>
      </c>
      <c r="B126" s="180" t="s">
        <v>60</v>
      </c>
      <c r="C126" s="257">
        <f>C21+C74</f>
        <v>221721037.98</v>
      </c>
      <c r="D126" s="257" t="e">
        <f>D21+D74</f>
        <v>#REF!</v>
      </c>
      <c r="E126" s="257" t="e">
        <f>E21+E74</f>
        <v>#REF!</v>
      </c>
    </row>
    <row r="127" spans="1:5" s="162" customFormat="1" ht="12.75" customHeight="1" hidden="1">
      <c r="A127" s="181"/>
      <c r="B127" s="181" t="s">
        <v>71</v>
      </c>
      <c r="C127" s="184"/>
      <c r="D127" s="184"/>
      <c r="E127" s="184"/>
    </row>
    <row r="128" spans="1:5" s="162" customFormat="1" ht="20.25" hidden="1">
      <c r="A128" s="181"/>
      <c r="B128" s="181" t="s">
        <v>72</v>
      </c>
      <c r="C128" s="184"/>
      <c r="D128" s="184"/>
      <c r="E128" s="184"/>
    </row>
    <row r="129" spans="1:5" s="162" customFormat="1" ht="20.25" hidden="1">
      <c r="A129" s="181"/>
      <c r="B129" s="181" t="s">
        <v>73</v>
      </c>
      <c r="C129" s="184"/>
      <c r="D129" s="184"/>
      <c r="E129" s="184"/>
    </row>
    <row r="130" spans="1:5" s="162" customFormat="1" ht="20.25" hidden="1">
      <c r="A130" s="181"/>
      <c r="B130" s="181" t="s">
        <v>74</v>
      </c>
      <c r="C130" s="184"/>
      <c r="D130" s="184"/>
      <c r="E130" s="184"/>
    </row>
    <row r="131" spans="1:5" s="162" customFormat="1" ht="20.25" hidden="1">
      <c r="A131" s="181"/>
      <c r="B131" s="181" t="s">
        <v>75</v>
      </c>
      <c r="C131" s="184"/>
      <c r="D131" s="184"/>
      <c r="E131" s="184"/>
    </row>
    <row r="132" spans="1:5" s="162" customFormat="1" ht="20.25" hidden="1">
      <c r="A132" s="181"/>
      <c r="B132" s="181" t="s">
        <v>76</v>
      </c>
      <c r="C132" s="184"/>
      <c r="D132" s="184"/>
      <c r="E132" s="184"/>
    </row>
    <row r="133" spans="1:5" s="162" customFormat="1" ht="20.25" hidden="1">
      <c r="A133" s="181"/>
      <c r="B133" s="181"/>
      <c r="C133" s="184"/>
      <c r="D133" s="184"/>
      <c r="E133" s="184"/>
    </row>
    <row r="134" spans="1:5" s="162" customFormat="1" ht="20.25" hidden="1">
      <c r="A134" s="181"/>
      <c r="B134" s="181" t="s">
        <v>146</v>
      </c>
      <c r="C134" s="185"/>
      <c r="D134" s="185"/>
      <c r="E134" s="185"/>
    </row>
    <row r="135" spans="1:5" s="162" customFormat="1" ht="20.25" hidden="1">
      <c r="A135" s="181"/>
      <c r="B135" s="182" t="s">
        <v>165</v>
      </c>
      <c r="C135" s="185"/>
      <c r="D135" s="185"/>
      <c r="E135" s="185"/>
    </row>
    <row r="136" spans="1:5" s="162" customFormat="1" ht="20.25" hidden="1">
      <c r="A136" s="181"/>
      <c r="B136" s="181"/>
      <c r="C136" s="184"/>
      <c r="D136" s="184"/>
      <c r="E136" s="184"/>
    </row>
    <row r="137" spans="1:5" s="162" customFormat="1" ht="20.25" hidden="1">
      <c r="A137" s="181"/>
      <c r="B137" s="181"/>
      <c r="C137" s="184"/>
      <c r="D137" s="184"/>
      <c r="E137" s="184"/>
    </row>
    <row r="138" spans="1:5" s="162" customFormat="1" ht="20.25" hidden="1">
      <c r="A138" s="181"/>
      <c r="B138" s="181"/>
      <c r="C138" s="185"/>
      <c r="D138" s="185"/>
      <c r="E138" s="185"/>
    </row>
    <row r="139" spans="1:5" s="162" customFormat="1" ht="20.25" hidden="1">
      <c r="A139" s="181"/>
      <c r="B139" s="181"/>
      <c r="C139" s="186"/>
      <c r="D139" s="186"/>
      <c r="E139" s="186"/>
    </row>
    <row r="140" spans="1:5" s="162" customFormat="1" ht="20.25" hidden="1">
      <c r="A140" s="181"/>
      <c r="B140" s="181"/>
      <c r="C140" s="186"/>
      <c r="D140" s="186"/>
      <c r="E140" s="186"/>
    </row>
    <row r="141" spans="1:5" s="162" customFormat="1" ht="20.25" hidden="1">
      <c r="A141" s="181"/>
      <c r="B141" s="181"/>
      <c r="C141" s="186"/>
      <c r="D141" s="186"/>
      <c r="E141" s="186"/>
    </row>
    <row r="142" spans="1:5" s="162" customFormat="1" ht="20.25" hidden="1">
      <c r="A142" s="181"/>
      <c r="B142" s="181"/>
      <c r="C142" s="186"/>
      <c r="D142" s="186"/>
      <c r="E142" s="186"/>
    </row>
    <row r="143" spans="1:5" s="162" customFormat="1" ht="20.25">
      <c r="A143" s="181"/>
      <c r="B143" s="181"/>
      <c r="C143" s="186"/>
      <c r="D143" s="186"/>
      <c r="E143" s="186"/>
    </row>
    <row r="144" spans="3:5" ht="18" hidden="1">
      <c r="C144" s="186">
        <v>203607600</v>
      </c>
      <c r="D144" s="186">
        <v>203607600</v>
      </c>
      <c r="E144" s="186">
        <v>203607600</v>
      </c>
    </row>
    <row r="145" spans="3:5" ht="18" hidden="1">
      <c r="C145" s="186" t="e">
        <f>#REF!+#REF!</f>
        <v>#REF!</v>
      </c>
      <c r="D145" s="186" t="e">
        <f>#REF!+#REF!</f>
        <v>#REF!</v>
      </c>
      <c r="E145" s="186" t="e">
        <f>#REF!+#REF!</f>
        <v>#REF!</v>
      </c>
    </row>
    <row r="146" spans="3:5" ht="18" hidden="1">
      <c r="C146" s="186" t="e">
        <f>C126-C145</f>
        <v>#REF!</v>
      </c>
      <c r="D146" s="186" t="e">
        <f>D126-D145</f>
        <v>#REF!</v>
      </c>
      <c r="E146" s="186" t="e">
        <f>E126-E145</f>
        <v>#REF!</v>
      </c>
    </row>
    <row r="147" ht="18" hidden="1"/>
    <row r="148" spans="3:5" ht="18" hidden="1">
      <c r="C148" s="186" t="e">
        <f>C144+C145</f>
        <v>#REF!</v>
      </c>
      <c r="D148" s="186" t="e">
        <f>D144+D145</f>
        <v>#REF!</v>
      </c>
      <c r="E148" s="186" t="e">
        <f>E144+E145</f>
        <v>#REF!</v>
      </c>
    </row>
    <row r="149" spans="3:5" ht="18" hidden="1">
      <c r="C149" s="186">
        <f>C126-C30</f>
        <v>216523137.98</v>
      </c>
      <c r="D149" s="186" t="e">
        <f>D126-D30</f>
        <v>#REF!</v>
      </c>
      <c r="E149" s="186" t="e">
        <f>E126-E30</f>
        <v>#REF!</v>
      </c>
    </row>
    <row r="150" ht="18" hidden="1"/>
    <row r="151" ht="18" hidden="1">
      <c r="C151" s="186">
        <f>C21+C77</f>
        <v>37047000.16</v>
      </c>
    </row>
    <row r="152" ht="18" hidden="1"/>
    <row r="153" ht="18" hidden="1"/>
    <row r="154" ht="18" hidden="1"/>
    <row r="155" ht="18" hidden="1"/>
    <row r="156" ht="18" hidden="1"/>
    <row r="157" spans="2:5" ht="18" hidden="1">
      <c r="B157" s="387" t="s">
        <v>715</v>
      </c>
      <c r="C157" s="186">
        <v>308000</v>
      </c>
      <c r="D157" s="186">
        <v>308000</v>
      </c>
      <c r="E157" s="186">
        <v>308000</v>
      </c>
    </row>
    <row r="158" spans="2:5" ht="18" hidden="1">
      <c r="B158" s="11" t="s">
        <v>716</v>
      </c>
      <c r="C158" s="186">
        <v>338635000</v>
      </c>
      <c r="D158" s="186">
        <v>338635000</v>
      </c>
      <c r="E158" s="186">
        <v>338635000</v>
      </c>
    </row>
    <row r="159" spans="2:5" ht="18" hidden="1">
      <c r="B159" s="11" t="s">
        <v>717</v>
      </c>
      <c r="C159" s="186">
        <v>85935000</v>
      </c>
      <c r="D159" s="186">
        <v>85935000</v>
      </c>
      <c r="E159" s="186">
        <v>85935000</v>
      </c>
    </row>
    <row r="160" spans="2:5" ht="18" hidden="1">
      <c r="B160" s="11" t="s">
        <v>718</v>
      </c>
      <c r="C160" s="186">
        <v>36750000</v>
      </c>
      <c r="D160" s="186">
        <v>36750000</v>
      </c>
      <c r="E160" s="186">
        <v>36750000</v>
      </c>
    </row>
    <row r="161" spans="2:5" ht="18" hidden="1">
      <c r="B161" s="11" t="s">
        <v>719</v>
      </c>
      <c r="C161" s="186">
        <v>4027000</v>
      </c>
      <c r="D161" s="186">
        <v>4027000</v>
      </c>
      <c r="E161" s="186">
        <v>4027000</v>
      </c>
    </row>
    <row r="162" spans="2:5" ht="18" hidden="1">
      <c r="B162" s="11" t="s">
        <v>720</v>
      </c>
      <c r="C162" s="186">
        <v>307000</v>
      </c>
      <c r="D162" s="186">
        <v>307000</v>
      </c>
      <c r="E162" s="186">
        <v>307000</v>
      </c>
    </row>
    <row r="163" spans="2:5" ht="18" hidden="1">
      <c r="B163" s="11" t="s">
        <v>721</v>
      </c>
      <c r="C163" s="186">
        <v>361000</v>
      </c>
      <c r="D163" s="186">
        <v>361000</v>
      </c>
      <c r="E163" s="186">
        <v>361000</v>
      </c>
    </row>
    <row r="164" spans="2:5" ht="18" hidden="1">
      <c r="B164" s="11" t="s">
        <v>722</v>
      </c>
      <c r="C164" s="186">
        <v>420000</v>
      </c>
      <c r="D164" s="186">
        <v>420000</v>
      </c>
      <c r="E164" s="186">
        <v>420000</v>
      </c>
    </row>
    <row r="165" spans="2:5" ht="18" hidden="1">
      <c r="B165" s="11" t="s">
        <v>723</v>
      </c>
      <c r="C165" s="186">
        <v>62000</v>
      </c>
      <c r="D165" s="186">
        <v>62000</v>
      </c>
      <c r="E165" s="186">
        <v>62000</v>
      </c>
    </row>
    <row r="166" ht="18" hidden="1"/>
    <row r="167" spans="3:5" ht="18" hidden="1">
      <c r="C167" s="186">
        <f>SUM(C157:C166)</f>
        <v>466805000</v>
      </c>
      <c r="D167" s="186">
        <f>SUM(D157:D166)</f>
        <v>466805000</v>
      </c>
      <c r="E167" s="186">
        <f>SUM(E157:E166)</f>
        <v>466805000</v>
      </c>
    </row>
    <row r="168" ht="18" hidden="1"/>
  </sheetData>
  <sheetProtection/>
  <mergeCells count="17">
    <mergeCell ref="B8:C8"/>
    <mergeCell ref="B1:E1"/>
    <mergeCell ref="B2:C2"/>
    <mergeCell ref="B3:C3"/>
    <mergeCell ref="B4:C4"/>
    <mergeCell ref="B5:C5"/>
    <mergeCell ref="B6:E6"/>
    <mergeCell ref="B14:E14"/>
    <mergeCell ref="A16:E16"/>
    <mergeCell ref="A17:E17"/>
    <mergeCell ref="A18:E18"/>
    <mergeCell ref="B7:E7"/>
    <mergeCell ref="B9:E9"/>
    <mergeCell ref="B10:E10"/>
    <mergeCell ref="B11:E11"/>
    <mergeCell ref="B13:E13"/>
    <mergeCell ref="B12:C12"/>
  </mergeCells>
  <printOptions/>
  <pageMargins left="0.7874015748031497" right="0.17" top="0.3937007874015748" bottom="0.3937007874015748" header="0.31496062992125984" footer="0.3149606299212598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71"/>
  <sheetViews>
    <sheetView zoomScale="70" zoomScaleNormal="70" zoomScaleSheetLayoutView="80" zoomScalePageLayoutView="0" workbookViewId="0" topLeftCell="A1">
      <selection activeCell="B3" sqref="B3:G3"/>
    </sheetView>
  </sheetViews>
  <sheetFormatPr defaultColWidth="9.00390625" defaultRowHeight="12.75"/>
  <cols>
    <col min="1" max="1" width="80.625" style="246" customWidth="1"/>
    <col min="2" max="2" width="7.50390625" style="16" customWidth="1"/>
    <col min="3" max="3" width="6.625" style="7" customWidth="1"/>
    <col min="4" max="4" width="7.00390625" style="7" customWidth="1"/>
    <col min="5" max="5" width="15.50390625" style="7" customWidth="1"/>
    <col min="6" max="6" width="6.125" style="7" customWidth="1"/>
    <col min="7" max="7" width="19.125" style="20" customWidth="1"/>
    <col min="8" max="8" width="17.625" style="20" hidden="1" customWidth="1"/>
    <col min="9" max="9" width="19.375" style="20" hidden="1" customWidth="1"/>
    <col min="10" max="10" width="14.875" style="0" bestFit="1" customWidth="1"/>
    <col min="11" max="11" width="12.625" style="0" bestFit="1" customWidth="1"/>
  </cols>
  <sheetData>
    <row r="1" spans="2:7" ht="16.5">
      <c r="B1" s="13" t="s">
        <v>1002</v>
      </c>
      <c r="C1" s="13"/>
      <c r="D1" s="13"/>
      <c r="E1" s="13"/>
      <c r="F1" s="13"/>
      <c r="G1" s="13"/>
    </row>
    <row r="2" spans="2:7" ht="39" customHeight="1">
      <c r="B2" s="637" t="s">
        <v>1029</v>
      </c>
      <c r="C2" s="637"/>
      <c r="D2" s="637"/>
      <c r="E2" s="637"/>
      <c r="F2" s="637"/>
      <c r="G2" s="637"/>
    </row>
    <row r="3" spans="2:7" ht="30" customHeight="1">
      <c r="B3" s="638" t="s">
        <v>985</v>
      </c>
      <c r="C3" s="638"/>
      <c r="D3" s="638"/>
      <c r="E3" s="638"/>
      <c r="F3" s="638"/>
      <c r="G3" s="638"/>
    </row>
    <row r="4" spans="2:7" ht="16.5" customHeight="1">
      <c r="B4" s="13" t="s">
        <v>754</v>
      </c>
      <c r="C4" s="13"/>
      <c r="D4" s="13"/>
      <c r="E4" s="13"/>
      <c r="F4" s="13"/>
      <c r="G4" s="13"/>
    </row>
    <row r="5" spans="2:7" ht="16.5">
      <c r="B5" s="13" t="s">
        <v>950</v>
      </c>
      <c r="C5" s="13"/>
      <c r="D5" s="13"/>
      <c r="E5" s="13"/>
      <c r="F5" s="13"/>
      <c r="G5" s="13"/>
    </row>
    <row r="6" spans="2:9" ht="16.5">
      <c r="B6" s="13" t="s">
        <v>941</v>
      </c>
      <c r="C6" s="13"/>
      <c r="D6" s="13"/>
      <c r="E6" s="13"/>
      <c r="F6" s="13"/>
      <c r="G6" s="13"/>
      <c r="H6" s="13"/>
      <c r="I6" s="13"/>
    </row>
    <row r="7" spans="2:9" ht="16.5">
      <c r="B7" s="13" t="s">
        <v>982</v>
      </c>
      <c r="C7" s="13"/>
      <c r="D7" s="13"/>
      <c r="E7" s="13"/>
      <c r="F7" s="13"/>
      <c r="G7" s="13"/>
      <c r="H7" s="13"/>
      <c r="I7" s="13"/>
    </row>
    <row r="8" spans="2:9" ht="16.5">
      <c r="B8" s="13" t="s">
        <v>246</v>
      </c>
      <c r="C8" s="13"/>
      <c r="D8" s="13"/>
      <c r="E8" s="13"/>
      <c r="F8" s="13"/>
      <c r="G8" s="13"/>
      <c r="H8" s="13"/>
      <c r="I8" s="13"/>
    </row>
    <row r="9" spans="2:9" ht="16.5">
      <c r="B9" s="13" t="s">
        <v>750</v>
      </c>
      <c r="C9" s="13"/>
      <c r="D9" s="13"/>
      <c r="E9" s="13"/>
      <c r="F9" s="13"/>
      <c r="G9" s="13"/>
      <c r="H9" s="13"/>
      <c r="I9" s="13"/>
    </row>
    <row r="10" spans="2:9" ht="16.5">
      <c r="B10" s="13" t="s">
        <v>754</v>
      </c>
      <c r="C10" s="13"/>
      <c r="D10" s="13"/>
      <c r="E10" s="13"/>
      <c r="F10" s="13"/>
      <c r="G10" s="13"/>
      <c r="H10" s="13"/>
      <c r="I10" s="13"/>
    </row>
    <row r="11" spans="2:9" ht="16.5">
      <c r="B11" s="13" t="s">
        <v>950</v>
      </c>
      <c r="C11" s="13"/>
      <c r="D11" s="13"/>
      <c r="E11" s="13"/>
      <c r="F11" s="13"/>
      <c r="G11" s="13"/>
      <c r="H11" s="13"/>
      <c r="I11" s="13"/>
    </row>
    <row r="12" spans="2:9" ht="16.5">
      <c r="B12" s="13" t="s">
        <v>977</v>
      </c>
      <c r="C12" s="13"/>
      <c r="D12" s="13"/>
      <c r="E12" s="13"/>
      <c r="F12" s="13"/>
      <c r="G12" s="13"/>
      <c r="H12" s="13"/>
      <c r="I12" s="13"/>
    </row>
    <row r="13" spans="2:9" ht="12" customHeight="1">
      <c r="B13" s="8"/>
      <c r="C13" s="13"/>
      <c r="D13" s="13"/>
      <c r="E13" s="13"/>
      <c r="F13" s="13"/>
      <c r="G13" s="13"/>
      <c r="H13" s="13"/>
      <c r="I13" s="13"/>
    </row>
    <row r="14" spans="1:9" ht="11.25" customHeight="1">
      <c r="A14"/>
      <c r="B14" s="193"/>
      <c r="C14" s="8"/>
      <c r="D14" s="8"/>
      <c r="E14" s="8"/>
      <c r="F14"/>
      <c r="G14"/>
      <c r="H14"/>
      <c r="I14"/>
    </row>
    <row r="15" spans="1:9" ht="17.25">
      <c r="A15" s="632" t="s">
        <v>108</v>
      </c>
      <c r="B15" s="632"/>
      <c r="C15" s="632"/>
      <c r="D15" s="632"/>
      <c r="E15" s="632"/>
      <c r="F15" s="632"/>
      <c r="G15" s="632"/>
      <c r="H15" s="632"/>
      <c r="I15" s="632"/>
    </row>
    <row r="16" spans="1:9" ht="16.5">
      <c r="A16" s="633" t="s">
        <v>752</v>
      </c>
      <c r="B16" s="633"/>
      <c r="C16" s="633"/>
      <c r="D16" s="633"/>
      <c r="E16" s="633"/>
      <c r="F16" s="633"/>
      <c r="G16" s="633"/>
      <c r="H16" s="633"/>
      <c r="I16" s="633"/>
    </row>
    <row r="17" spans="1:9" ht="17.25">
      <c r="A17" s="634" t="s">
        <v>952</v>
      </c>
      <c r="B17" s="634"/>
      <c r="C17" s="634"/>
      <c r="D17" s="634"/>
      <c r="E17" s="634"/>
      <c r="F17" s="634"/>
      <c r="G17" s="634"/>
      <c r="H17" s="634"/>
      <c r="I17" s="634"/>
    </row>
    <row r="18" spans="2:9" ht="15" customHeight="1" thickBot="1">
      <c r="B18" s="14"/>
      <c r="C18" s="6" t="s">
        <v>47</v>
      </c>
      <c r="D18" s="5"/>
      <c r="E18" s="5"/>
      <c r="F18" s="5"/>
      <c r="G18" s="19" t="s">
        <v>823</v>
      </c>
      <c r="H18" s="19"/>
      <c r="I18" s="19" t="s">
        <v>0</v>
      </c>
    </row>
    <row r="19" spans="1:9" ht="42" customHeight="1" thickBot="1">
      <c r="A19" s="83" t="s">
        <v>48</v>
      </c>
      <c r="B19" s="84"/>
      <c r="C19" s="85" t="s">
        <v>49</v>
      </c>
      <c r="D19" s="85" t="s">
        <v>50</v>
      </c>
      <c r="E19" s="85" t="s">
        <v>51</v>
      </c>
      <c r="F19" s="85" t="s">
        <v>52</v>
      </c>
      <c r="G19" s="236" t="s">
        <v>912</v>
      </c>
      <c r="H19" s="300" t="s">
        <v>410</v>
      </c>
      <c r="I19" s="236" t="s">
        <v>444</v>
      </c>
    </row>
    <row r="20" spans="1:9" ht="24" customHeight="1" hidden="1" thickBot="1">
      <c r="A20" s="86" t="s">
        <v>234</v>
      </c>
      <c r="B20" s="87">
        <v>901</v>
      </c>
      <c r="C20" s="88"/>
      <c r="D20" s="88"/>
      <c r="E20" s="88"/>
      <c r="F20" s="88"/>
      <c r="G20" s="89">
        <f>G21+G38</f>
        <v>0</v>
      </c>
      <c r="H20" s="89">
        <f>H21+H38</f>
        <v>4228800</v>
      </c>
      <c r="I20" s="89">
        <f>I21+I38</f>
        <v>4228800</v>
      </c>
    </row>
    <row r="21" spans="1:9" ht="17.25" hidden="1" thickBot="1">
      <c r="A21" s="60" t="s">
        <v>119</v>
      </c>
      <c r="B21" s="90">
        <v>901</v>
      </c>
      <c r="C21" s="62" t="s">
        <v>25</v>
      </c>
      <c r="D21" s="62"/>
      <c r="E21" s="62"/>
      <c r="F21" s="62"/>
      <c r="G21" s="91">
        <f>G22+G31</f>
        <v>0</v>
      </c>
      <c r="H21" s="91">
        <f>H22+H31</f>
        <v>4228400</v>
      </c>
      <c r="I21" s="91">
        <f>I22+I31</f>
        <v>4228400</v>
      </c>
    </row>
    <row r="22" spans="1:9" ht="8.25" customHeight="1" hidden="1" thickBot="1">
      <c r="A22" s="45" t="s">
        <v>248</v>
      </c>
      <c r="B22" s="92">
        <v>901</v>
      </c>
      <c r="C22" s="46" t="s">
        <v>25</v>
      </c>
      <c r="D22" s="47" t="s">
        <v>34</v>
      </c>
      <c r="E22" s="47"/>
      <c r="F22" s="47"/>
      <c r="G22" s="48">
        <f aca="true" t="shared" si="0" ref="G22:I23">G23</f>
        <v>0</v>
      </c>
      <c r="H22" s="48">
        <f t="shared" si="0"/>
        <v>3186700</v>
      </c>
      <c r="I22" s="48">
        <f t="shared" si="0"/>
        <v>3186700</v>
      </c>
    </row>
    <row r="23" spans="1:9" s="128" customFormat="1" ht="51" hidden="1" thickBot="1">
      <c r="A23" s="45" t="s">
        <v>403</v>
      </c>
      <c r="B23" s="92">
        <v>901</v>
      </c>
      <c r="C23" s="46" t="s">
        <v>25</v>
      </c>
      <c r="D23" s="47" t="s">
        <v>34</v>
      </c>
      <c r="E23" s="295" t="s">
        <v>418</v>
      </c>
      <c r="F23" s="289"/>
      <c r="G23" s="48">
        <f t="shared" si="0"/>
        <v>0</v>
      </c>
      <c r="H23" s="48">
        <f t="shared" si="0"/>
        <v>3186700</v>
      </c>
      <c r="I23" s="48">
        <f t="shared" si="0"/>
        <v>3186700</v>
      </c>
    </row>
    <row r="24" spans="1:9" s="128" customFormat="1" ht="33.75" hidden="1" thickBot="1">
      <c r="A24" s="45" t="s">
        <v>367</v>
      </c>
      <c r="B24" s="92">
        <v>901</v>
      </c>
      <c r="C24" s="46" t="s">
        <v>25</v>
      </c>
      <c r="D24" s="47" t="s">
        <v>34</v>
      </c>
      <c r="E24" s="47" t="s">
        <v>419</v>
      </c>
      <c r="F24" s="289"/>
      <c r="G24" s="48">
        <f>G25+G27</f>
        <v>0</v>
      </c>
      <c r="H24" s="48">
        <f>H25+H27</f>
        <v>3186700</v>
      </c>
      <c r="I24" s="48">
        <f>I25+I27</f>
        <v>3186700</v>
      </c>
    </row>
    <row r="25" spans="1:9" s="128" customFormat="1" ht="33.75" hidden="1" thickBot="1">
      <c r="A25" s="45" t="s">
        <v>293</v>
      </c>
      <c r="B25" s="92">
        <v>901</v>
      </c>
      <c r="C25" s="46" t="s">
        <v>25</v>
      </c>
      <c r="D25" s="47" t="s">
        <v>34</v>
      </c>
      <c r="E25" s="47" t="s">
        <v>420</v>
      </c>
      <c r="F25" s="289"/>
      <c r="G25" s="48">
        <f>G26</f>
        <v>0</v>
      </c>
      <c r="H25" s="48">
        <f>H26</f>
        <v>1274600</v>
      </c>
      <c r="I25" s="48">
        <f>I26</f>
        <v>1274600</v>
      </c>
    </row>
    <row r="26" spans="1:9" s="128" customFormat="1" ht="33.75" hidden="1" thickBot="1">
      <c r="A26" s="41" t="s">
        <v>294</v>
      </c>
      <c r="B26" s="93">
        <v>901</v>
      </c>
      <c r="C26" s="42" t="s">
        <v>25</v>
      </c>
      <c r="D26" s="43" t="s">
        <v>34</v>
      </c>
      <c r="E26" s="43" t="s">
        <v>420</v>
      </c>
      <c r="F26" s="43" t="s">
        <v>295</v>
      </c>
      <c r="G26" s="68"/>
      <c r="H26" s="68">
        <f>1192600+82000</f>
        <v>1274600</v>
      </c>
      <c r="I26" s="68">
        <f>1192600+82000</f>
        <v>1274600</v>
      </c>
    </row>
    <row r="27" spans="1:9" s="128" customFormat="1" ht="17.25" hidden="1" thickBot="1">
      <c r="A27" s="45" t="s">
        <v>296</v>
      </c>
      <c r="B27" s="92">
        <v>901</v>
      </c>
      <c r="C27" s="46" t="s">
        <v>25</v>
      </c>
      <c r="D27" s="47" t="s">
        <v>34</v>
      </c>
      <c r="E27" s="47" t="s">
        <v>421</v>
      </c>
      <c r="F27" s="43"/>
      <c r="G27" s="73">
        <f>G28+G29+G30</f>
        <v>0</v>
      </c>
      <c r="H27" s="73">
        <f>H28+H29+H30</f>
        <v>1912100</v>
      </c>
      <c r="I27" s="73">
        <f>I28+I29+I30</f>
        <v>1912100</v>
      </c>
    </row>
    <row r="28" spans="1:9" s="128" customFormat="1" ht="33.75" hidden="1" thickBot="1">
      <c r="A28" s="41" t="s">
        <v>294</v>
      </c>
      <c r="B28" s="93">
        <v>901</v>
      </c>
      <c r="C28" s="42" t="s">
        <v>25</v>
      </c>
      <c r="D28" s="43" t="s">
        <v>34</v>
      </c>
      <c r="E28" s="43" t="s">
        <v>421</v>
      </c>
      <c r="F28" s="43" t="s">
        <v>295</v>
      </c>
      <c r="G28" s="68"/>
      <c r="H28" s="68">
        <f>955000+288400+10000+85500</f>
        <v>1338900</v>
      </c>
      <c r="I28" s="68">
        <f>955000+288400+10000+85500</f>
        <v>1338900</v>
      </c>
    </row>
    <row r="29" spans="1:9" s="128" customFormat="1" ht="33.75" hidden="1" thickBot="1">
      <c r="A29" s="218" t="s">
        <v>297</v>
      </c>
      <c r="B29" s="93">
        <v>901</v>
      </c>
      <c r="C29" s="42" t="s">
        <v>25</v>
      </c>
      <c r="D29" s="43" t="s">
        <v>34</v>
      </c>
      <c r="E29" s="43" t="s">
        <v>421</v>
      </c>
      <c r="F29" s="43" t="s">
        <v>298</v>
      </c>
      <c r="G29" s="68"/>
      <c r="H29" s="68">
        <v>564900</v>
      </c>
      <c r="I29" s="68">
        <v>564900</v>
      </c>
    </row>
    <row r="30" spans="1:9" s="128" customFormat="1" ht="17.25" hidden="1" thickBot="1">
      <c r="A30" s="219" t="s">
        <v>299</v>
      </c>
      <c r="B30" s="93">
        <v>901</v>
      </c>
      <c r="C30" s="42" t="s">
        <v>25</v>
      </c>
      <c r="D30" s="43" t="s">
        <v>34</v>
      </c>
      <c r="E30" s="43" t="s">
        <v>421</v>
      </c>
      <c r="F30" s="43" t="s">
        <v>300</v>
      </c>
      <c r="G30" s="68"/>
      <c r="H30" s="68">
        <v>8300</v>
      </c>
      <c r="I30" s="68">
        <v>8300</v>
      </c>
    </row>
    <row r="31" spans="1:9" ht="33.75" hidden="1" thickBot="1">
      <c r="A31" s="45" t="s">
        <v>147</v>
      </c>
      <c r="B31" s="95">
        <v>901</v>
      </c>
      <c r="C31" s="46" t="s">
        <v>25</v>
      </c>
      <c r="D31" s="46" t="s">
        <v>31</v>
      </c>
      <c r="E31" s="47"/>
      <c r="F31" s="47"/>
      <c r="G31" s="73">
        <f aca="true" t="shared" si="1" ref="G31:I32">G32</f>
        <v>0</v>
      </c>
      <c r="H31" s="73">
        <f t="shared" si="1"/>
        <v>1041700</v>
      </c>
      <c r="I31" s="73">
        <f t="shared" si="1"/>
        <v>1041700</v>
      </c>
    </row>
    <row r="32" spans="1:9" ht="36" customHeight="1" hidden="1" thickBot="1">
      <c r="A32" s="41" t="s">
        <v>403</v>
      </c>
      <c r="B32" s="93">
        <v>901</v>
      </c>
      <c r="C32" s="42" t="s">
        <v>25</v>
      </c>
      <c r="D32" s="42" t="s">
        <v>31</v>
      </c>
      <c r="E32" s="287" t="s">
        <v>418</v>
      </c>
      <c r="F32" s="43"/>
      <c r="G32" s="68">
        <f t="shared" si="1"/>
        <v>0</v>
      </c>
      <c r="H32" s="68">
        <f t="shared" si="1"/>
        <v>1041700</v>
      </c>
      <c r="I32" s="68">
        <f t="shared" si="1"/>
        <v>1041700</v>
      </c>
    </row>
    <row r="33" spans="1:9" s="283" customFormat="1" ht="33.75" hidden="1" thickBot="1">
      <c r="A33" s="45" t="s">
        <v>366</v>
      </c>
      <c r="B33" s="92">
        <v>901</v>
      </c>
      <c r="C33" s="46" t="s">
        <v>25</v>
      </c>
      <c r="D33" s="46" t="s">
        <v>31</v>
      </c>
      <c r="E33" s="72" t="s">
        <v>424</v>
      </c>
      <c r="F33" s="47"/>
      <c r="G33" s="73">
        <f>G34+G36</f>
        <v>0</v>
      </c>
      <c r="H33" s="73">
        <f>H34+H36</f>
        <v>1041700</v>
      </c>
      <c r="I33" s="73">
        <f>I34+I36</f>
        <v>1041700</v>
      </c>
    </row>
    <row r="34" spans="1:9" s="128" customFormat="1" ht="23.25" customHeight="1" hidden="1" thickBot="1">
      <c r="A34" s="41" t="s">
        <v>301</v>
      </c>
      <c r="B34" s="93">
        <v>901</v>
      </c>
      <c r="C34" s="42" t="s">
        <v>25</v>
      </c>
      <c r="D34" s="42" t="s">
        <v>31</v>
      </c>
      <c r="E34" s="53" t="s">
        <v>425</v>
      </c>
      <c r="F34" s="42"/>
      <c r="G34" s="68">
        <f>G35</f>
        <v>0</v>
      </c>
      <c r="H34" s="68">
        <f>H35</f>
        <v>667100</v>
      </c>
      <c r="I34" s="68">
        <f>I35</f>
        <v>667100</v>
      </c>
    </row>
    <row r="35" spans="1:9" s="128" customFormat="1" ht="33.75" hidden="1" thickBot="1">
      <c r="A35" s="41" t="s">
        <v>294</v>
      </c>
      <c r="B35" s="93">
        <v>901</v>
      </c>
      <c r="C35" s="42" t="s">
        <v>25</v>
      </c>
      <c r="D35" s="42" t="s">
        <v>31</v>
      </c>
      <c r="E35" s="53" t="s">
        <v>425</v>
      </c>
      <c r="F35" s="43" t="s">
        <v>295</v>
      </c>
      <c r="G35" s="68"/>
      <c r="H35" s="68">
        <f>624200+42900</f>
        <v>667100</v>
      </c>
      <c r="I35" s="68">
        <f>624200+42900</f>
        <v>667100</v>
      </c>
    </row>
    <row r="36" spans="1:9" s="128" customFormat="1" ht="17.25" hidden="1" thickBot="1">
      <c r="A36" s="41" t="s">
        <v>296</v>
      </c>
      <c r="B36" s="93">
        <v>901</v>
      </c>
      <c r="C36" s="42" t="s">
        <v>25</v>
      </c>
      <c r="D36" s="42" t="s">
        <v>31</v>
      </c>
      <c r="E36" s="53" t="s">
        <v>689</v>
      </c>
      <c r="F36" s="42"/>
      <c r="G36" s="68">
        <f>G37</f>
        <v>0</v>
      </c>
      <c r="H36" s="68">
        <f>H37</f>
        <v>374600</v>
      </c>
      <c r="I36" s="68">
        <f>I37</f>
        <v>374600</v>
      </c>
    </row>
    <row r="37" spans="1:9" s="128" customFormat="1" ht="33.75" hidden="1" thickBot="1">
      <c r="A37" s="41" t="s">
        <v>294</v>
      </c>
      <c r="B37" s="93">
        <v>901</v>
      </c>
      <c r="C37" s="42" t="s">
        <v>25</v>
      </c>
      <c r="D37" s="42" t="s">
        <v>31</v>
      </c>
      <c r="E37" s="53" t="s">
        <v>689</v>
      </c>
      <c r="F37" s="43" t="s">
        <v>295</v>
      </c>
      <c r="G37" s="68"/>
      <c r="H37" s="68">
        <f>350500+24100</f>
        <v>374600</v>
      </c>
      <c r="I37" s="68">
        <f>350500+24100</f>
        <v>374600</v>
      </c>
    </row>
    <row r="38" spans="1:9" ht="3" customHeight="1" hidden="1" thickBot="1">
      <c r="A38" s="45" t="s">
        <v>53</v>
      </c>
      <c r="B38" s="92">
        <v>901</v>
      </c>
      <c r="C38" s="47" t="s">
        <v>24</v>
      </c>
      <c r="D38" s="47"/>
      <c r="E38" s="53"/>
      <c r="F38" s="53"/>
      <c r="G38" s="149">
        <f aca="true" t="shared" si="2" ref="G38:I42">G39</f>
        <v>0</v>
      </c>
      <c r="H38" s="149">
        <f t="shared" si="2"/>
        <v>400</v>
      </c>
      <c r="I38" s="149">
        <f t="shared" si="2"/>
        <v>400</v>
      </c>
    </row>
    <row r="39" spans="1:9" ht="33.75" hidden="1" thickBot="1">
      <c r="A39" s="213" t="s">
        <v>269</v>
      </c>
      <c r="B39" s="92">
        <v>901</v>
      </c>
      <c r="C39" s="47" t="s">
        <v>24</v>
      </c>
      <c r="D39" s="47" t="s">
        <v>29</v>
      </c>
      <c r="E39" s="72"/>
      <c r="F39" s="72"/>
      <c r="G39" s="149">
        <f t="shared" si="2"/>
        <v>0</v>
      </c>
      <c r="H39" s="149">
        <f t="shared" si="2"/>
        <v>400</v>
      </c>
      <c r="I39" s="149">
        <f t="shared" si="2"/>
        <v>400</v>
      </c>
    </row>
    <row r="40" spans="1:9" s="128" customFormat="1" ht="51" hidden="1" thickBot="1">
      <c r="A40" s="331" t="s">
        <v>466</v>
      </c>
      <c r="B40" s="92">
        <v>901</v>
      </c>
      <c r="C40" s="47" t="s">
        <v>24</v>
      </c>
      <c r="D40" s="47" t="s">
        <v>29</v>
      </c>
      <c r="E40" s="347" t="s">
        <v>443</v>
      </c>
      <c r="F40" s="271"/>
      <c r="G40" s="149">
        <f t="shared" si="2"/>
        <v>0</v>
      </c>
      <c r="H40" s="149">
        <f t="shared" si="2"/>
        <v>400</v>
      </c>
      <c r="I40" s="149">
        <f t="shared" si="2"/>
        <v>400</v>
      </c>
    </row>
    <row r="41" spans="1:9" s="128" customFormat="1" ht="33.75" hidden="1" thickBot="1">
      <c r="A41" s="261" t="s">
        <v>691</v>
      </c>
      <c r="B41" s="93">
        <v>901</v>
      </c>
      <c r="C41" s="43" t="s">
        <v>24</v>
      </c>
      <c r="D41" s="43" t="s">
        <v>29</v>
      </c>
      <c r="E41" s="337" t="s">
        <v>692</v>
      </c>
      <c r="F41" s="289"/>
      <c r="G41" s="227">
        <f t="shared" si="2"/>
        <v>0</v>
      </c>
      <c r="H41" s="227">
        <f t="shared" si="2"/>
        <v>400</v>
      </c>
      <c r="I41" s="227">
        <f t="shared" si="2"/>
        <v>400</v>
      </c>
    </row>
    <row r="42" spans="1:9" s="128" customFormat="1" ht="33.75" hidden="1" thickBot="1">
      <c r="A42" s="261" t="s">
        <v>714</v>
      </c>
      <c r="B42" s="93">
        <v>901</v>
      </c>
      <c r="C42" s="43" t="s">
        <v>24</v>
      </c>
      <c r="D42" s="43" t="s">
        <v>29</v>
      </c>
      <c r="E42" s="337" t="s">
        <v>693</v>
      </c>
      <c r="F42" s="289"/>
      <c r="G42" s="227">
        <f t="shared" si="2"/>
        <v>0</v>
      </c>
      <c r="H42" s="227">
        <f t="shared" si="2"/>
        <v>400</v>
      </c>
      <c r="I42" s="227">
        <f t="shared" si="2"/>
        <v>400</v>
      </c>
    </row>
    <row r="43" spans="1:9" s="128" customFormat="1" ht="33.75" hidden="1" thickBot="1">
      <c r="A43" s="321" t="s">
        <v>297</v>
      </c>
      <c r="B43" s="93">
        <v>901</v>
      </c>
      <c r="C43" s="43" t="s">
        <v>24</v>
      </c>
      <c r="D43" s="43" t="s">
        <v>29</v>
      </c>
      <c r="E43" s="337" t="s">
        <v>693</v>
      </c>
      <c r="F43" s="289">
        <v>240</v>
      </c>
      <c r="G43" s="227"/>
      <c r="H43" s="227">
        <v>400</v>
      </c>
      <c r="I43" s="227">
        <v>400</v>
      </c>
    </row>
    <row r="44" spans="1:9" ht="33" customHeight="1" thickBot="1">
      <c r="A44" s="86" t="s">
        <v>850</v>
      </c>
      <c r="B44" s="424" t="s">
        <v>756</v>
      </c>
      <c r="C44" s="88"/>
      <c r="D44" s="88"/>
      <c r="E44" s="88"/>
      <c r="F44" s="88"/>
      <c r="G44" s="89"/>
      <c r="H44" s="89" t="e">
        <f>H45+H113+H135+H187+#REF!+H243+H254+H290</f>
        <v>#REF!</v>
      </c>
      <c r="I44" s="89" t="e">
        <f>I45+I113+I135+I187+#REF!+I243+I254+I290</f>
        <v>#REF!</v>
      </c>
    </row>
    <row r="45" spans="1:9" ht="16.5">
      <c r="A45" s="60" t="s">
        <v>119</v>
      </c>
      <c r="B45" s="94" t="s">
        <v>756</v>
      </c>
      <c r="C45" s="62" t="s">
        <v>25</v>
      </c>
      <c r="D45" s="62"/>
      <c r="E45" s="62"/>
      <c r="F45" s="62"/>
      <c r="G45" s="120">
        <f>G46+G51+G79</f>
        <v>7888001</v>
      </c>
      <c r="H45" s="120">
        <f>H46+H51+H72+H79+H84</f>
        <v>29283100</v>
      </c>
      <c r="I45" s="120">
        <f>I46+I51+I72+I79+I84</f>
        <v>29039600</v>
      </c>
    </row>
    <row r="46" spans="1:9" ht="39" customHeight="1">
      <c r="A46" s="45" t="s">
        <v>56</v>
      </c>
      <c r="B46" s="95" t="s">
        <v>756</v>
      </c>
      <c r="C46" s="46" t="s">
        <v>25</v>
      </c>
      <c r="D46" s="47" t="s">
        <v>30</v>
      </c>
      <c r="E46" s="47"/>
      <c r="F46" s="47"/>
      <c r="G46" s="73">
        <f aca="true" t="shared" si="3" ref="G46:I49">G47</f>
        <v>1603758</v>
      </c>
      <c r="H46" s="73">
        <f t="shared" si="3"/>
        <v>1553000</v>
      </c>
      <c r="I46" s="73">
        <f t="shared" si="3"/>
        <v>1553000</v>
      </c>
    </row>
    <row r="47" spans="1:9" s="1" customFormat="1" ht="60.75" customHeight="1">
      <c r="A47" s="45" t="s">
        <v>403</v>
      </c>
      <c r="B47" s="92" t="s">
        <v>756</v>
      </c>
      <c r="C47" s="46" t="s">
        <v>25</v>
      </c>
      <c r="D47" s="46" t="s">
        <v>30</v>
      </c>
      <c r="E47" s="295" t="s">
        <v>418</v>
      </c>
      <c r="F47" s="47"/>
      <c r="G47" s="73">
        <f t="shared" si="3"/>
        <v>1603758</v>
      </c>
      <c r="H47" s="73">
        <f t="shared" si="3"/>
        <v>1553000</v>
      </c>
      <c r="I47" s="73">
        <f t="shared" si="3"/>
        <v>1553000</v>
      </c>
    </row>
    <row r="48" spans="1:9" s="283" customFormat="1" ht="19.5" customHeight="1">
      <c r="A48" s="45" t="s">
        <v>368</v>
      </c>
      <c r="B48" s="92" t="s">
        <v>756</v>
      </c>
      <c r="C48" s="46" t="s">
        <v>25</v>
      </c>
      <c r="D48" s="46" t="s">
        <v>30</v>
      </c>
      <c r="E48" s="47" t="s">
        <v>416</v>
      </c>
      <c r="F48" s="47"/>
      <c r="G48" s="73">
        <f t="shared" si="3"/>
        <v>1603758</v>
      </c>
      <c r="H48" s="73">
        <f t="shared" si="3"/>
        <v>1553000</v>
      </c>
      <c r="I48" s="73">
        <f t="shared" si="3"/>
        <v>1553000</v>
      </c>
    </row>
    <row r="49" spans="1:9" s="128" customFormat="1" ht="16.5">
      <c r="A49" s="41" t="s">
        <v>139</v>
      </c>
      <c r="B49" s="93" t="s">
        <v>756</v>
      </c>
      <c r="C49" s="42" t="s">
        <v>25</v>
      </c>
      <c r="D49" s="42" t="s">
        <v>30</v>
      </c>
      <c r="E49" s="43" t="s">
        <v>417</v>
      </c>
      <c r="F49" s="43"/>
      <c r="G49" s="68">
        <f t="shared" si="3"/>
        <v>1603758</v>
      </c>
      <c r="H49" s="68">
        <f t="shared" si="3"/>
        <v>1553000</v>
      </c>
      <c r="I49" s="68">
        <f t="shared" si="3"/>
        <v>1553000</v>
      </c>
    </row>
    <row r="50" spans="1:9" s="128" customFormat="1" ht="25.5" customHeight="1">
      <c r="A50" s="41" t="s">
        <v>294</v>
      </c>
      <c r="B50" s="93" t="s">
        <v>756</v>
      </c>
      <c r="C50" s="42" t="s">
        <v>25</v>
      </c>
      <c r="D50" s="42" t="s">
        <v>30</v>
      </c>
      <c r="E50" s="43" t="s">
        <v>417</v>
      </c>
      <c r="F50" s="43" t="s">
        <v>295</v>
      </c>
      <c r="G50" s="68">
        <v>1603758</v>
      </c>
      <c r="H50" s="68">
        <f>1453000+100000</f>
        <v>1553000</v>
      </c>
      <c r="I50" s="68">
        <f>1453000+100000</f>
        <v>1553000</v>
      </c>
    </row>
    <row r="51" spans="1:9" ht="50.25">
      <c r="A51" s="45" t="s">
        <v>177</v>
      </c>
      <c r="B51" s="126" t="s">
        <v>756</v>
      </c>
      <c r="C51" s="61" t="s">
        <v>25</v>
      </c>
      <c r="D51" s="101" t="s">
        <v>28</v>
      </c>
      <c r="E51" s="101"/>
      <c r="F51" s="101"/>
      <c r="G51" s="76">
        <f>G52</f>
        <v>6134243</v>
      </c>
      <c r="H51" s="76">
        <f>H52+H62</f>
        <v>20043100</v>
      </c>
      <c r="I51" s="76">
        <f>I52+I62</f>
        <v>20043100</v>
      </c>
    </row>
    <row r="52" spans="1:9" ht="60.75" customHeight="1">
      <c r="A52" s="45" t="s">
        <v>403</v>
      </c>
      <c r="B52" s="92" t="s">
        <v>756</v>
      </c>
      <c r="C52" s="46" t="s">
        <v>25</v>
      </c>
      <c r="D52" s="46" t="s">
        <v>28</v>
      </c>
      <c r="E52" s="295" t="s">
        <v>418</v>
      </c>
      <c r="F52" s="43"/>
      <c r="G52" s="73">
        <f aca="true" t="shared" si="4" ref="G52:I53">G53</f>
        <v>6134243</v>
      </c>
      <c r="H52" s="73">
        <f t="shared" si="4"/>
        <v>19005100</v>
      </c>
      <c r="I52" s="73">
        <f t="shared" si="4"/>
        <v>19005100</v>
      </c>
    </row>
    <row r="53" spans="1:9" s="1" customFormat="1" ht="20.25" customHeight="1">
      <c r="A53" s="45" t="s">
        <v>369</v>
      </c>
      <c r="B53" s="92" t="s">
        <v>756</v>
      </c>
      <c r="C53" s="46" t="s">
        <v>25</v>
      </c>
      <c r="D53" s="46" t="s">
        <v>28</v>
      </c>
      <c r="E53" s="72" t="s">
        <v>422</v>
      </c>
      <c r="F53" s="47"/>
      <c r="G53" s="149">
        <f>G54+G58+G59+G77</f>
        <v>6134243</v>
      </c>
      <c r="H53" s="149">
        <f t="shared" si="4"/>
        <v>19005100</v>
      </c>
      <c r="I53" s="149">
        <f t="shared" si="4"/>
        <v>19005100</v>
      </c>
    </row>
    <row r="54" spans="1:9" s="128" customFormat="1" ht="16.5">
      <c r="A54" s="41" t="s">
        <v>296</v>
      </c>
      <c r="B54" s="93" t="s">
        <v>756</v>
      </c>
      <c r="C54" s="42" t="s">
        <v>25</v>
      </c>
      <c r="D54" s="42" t="s">
        <v>28</v>
      </c>
      <c r="E54" s="53" t="s">
        <v>423</v>
      </c>
      <c r="F54" s="43"/>
      <c r="G54" s="68">
        <f>G55+G56+G60+G61</f>
        <v>6114427</v>
      </c>
      <c r="H54" s="68">
        <f>H55+H56+H60+H61</f>
        <v>19005100</v>
      </c>
      <c r="I54" s="68">
        <f>I55+I56+I60+I61</f>
        <v>19005100</v>
      </c>
    </row>
    <row r="55" spans="1:9" s="128" customFormat="1" ht="21.75" customHeight="1">
      <c r="A55" s="41" t="s">
        <v>294</v>
      </c>
      <c r="B55" s="93" t="s">
        <v>756</v>
      </c>
      <c r="C55" s="42" t="s">
        <v>25</v>
      </c>
      <c r="D55" s="42" t="s">
        <v>28</v>
      </c>
      <c r="E55" s="53" t="s">
        <v>423</v>
      </c>
      <c r="F55" s="43" t="s">
        <v>295</v>
      </c>
      <c r="G55" s="490">
        <v>2788100</v>
      </c>
      <c r="H55" s="68">
        <f>9884200+2985000+51200+885100</f>
        <v>13805500</v>
      </c>
      <c r="I55" s="68">
        <f>9884200+2985000+51200+885100</f>
        <v>13805500</v>
      </c>
    </row>
    <row r="56" spans="1:10" s="128" customFormat="1" ht="33" customHeight="1">
      <c r="A56" s="218" t="s">
        <v>297</v>
      </c>
      <c r="B56" s="93" t="s">
        <v>756</v>
      </c>
      <c r="C56" s="42" t="s">
        <v>25</v>
      </c>
      <c r="D56" s="42" t="s">
        <v>28</v>
      </c>
      <c r="E56" s="53" t="s">
        <v>423</v>
      </c>
      <c r="F56" s="43" t="s">
        <v>298</v>
      </c>
      <c r="G56" s="490">
        <v>2796327</v>
      </c>
      <c r="H56" s="68">
        <v>5116600</v>
      </c>
      <c r="I56" s="68">
        <v>5116600</v>
      </c>
      <c r="J56" s="503"/>
    </row>
    <row r="57" spans="1:10" s="128" customFormat="1" ht="43.5" customHeight="1">
      <c r="A57" s="571" t="s">
        <v>945</v>
      </c>
      <c r="B57" s="550" t="s">
        <v>756</v>
      </c>
      <c r="C57" s="152" t="s">
        <v>25</v>
      </c>
      <c r="D57" s="152" t="s">
        <v>28</v>
      </c>
      <c r="E57" s="491" t="s">
        <v>422</v>
      </c>
      <c r="F57" s="491"/>
      <c r="G57" s="490">
        <f>G58+G59</f>
        <v>18816</v>
      </c>
      <c r="H57" s="68"/>
      <c r="I57" s="68"/>
      <c r="J57" s="503"/>
    </row>
    <row r="58" spans="1:10" s="128" customFormat="1" ht="39" customHeight="1">
      <c r="A58" s="571" t="s">
        <v>297</v>
      </c>
      <c r="B58" s="550" t="s">
        <v>756</v>
      </c>
      <c r="C58" s="152" t="s">
        <v>25</v>
      </c>
      <c r="D58" s="152" t="s">
        <v>28</v>
      </c>
      <c r="E58" s="491" t="s">
        <v>938</v>
      </c>
      <c r="F58" s="491" t="s">
        <v>298</v>
      </c>
      <c r="G58" s="490">
        <v>18627.84</v>
      </c>
      <c r="H58" s="68"/>
      <c r="I58" s="68"/>
      <c r="J58" s="503"/>
    </row>
    <row r="59" spans="1:10" s="128" customFormat="1" ht="30" customHeight="1">
      <c r="A59" s="571" t="s">
        <v>297</v>
      </c>
      <c r="B59" s="550" t="s">
        <v>756</v>
      </c>
      <c r="C59" s="152" t="s">
        <v>25</v>
      </c>
      <c r="D59" s="152" t="s">
        <v>28</v>
      </c>
      <c r="E59" s="491" t="s">
        <v>939</v>
      </c>
      <c r="F59" s="491" t="s">
        <v>298</v>
      </c>
      <c r="G59" s="490">
        <v>188.16</v>
      </c>
      <c r="H59" s="68"/>
      <c r="I59" s="68"/>
      <c r="J59" s="503"/>
    </row>
    <row r="60" spans="1:9" s="128" customFormat="1" ht="24.75" customHeight="1">
      <c r="A60" s="219" t="s">
        <v>393</v>
      </c>
      <c r="B60" s="93" t="s">
        <v>756</v>
      </c>
      <c r="C60" s="42" t="s">
        <v>25</v>
      </c>
      <c r="D60" s="42" t="s">
        <v>28</v>
      </c>
      <c r="E60" s="53" t="s">
        <v>423</v>
      </c>
      <c r="F60" s="43" t="s">
        <v>392</v>
      </c>
      <c r="G60" s="490">
        <v>70000</v>
      </c>
      <c r="H60" s="68"/>
      <c r="I60" s="68"/>
    </row>
    <row r="61" spans="1:9" s="128" customFormat="1" ht="21" customHeight="1">
      <c r="A61" s="219" t="s">
        <v>299</v>
      </c>
      <c r="B61" s="93" t="s">
        <v>756</v>
      </c>
      <c r="C61" s="42" t="s">
        <v>25</v>
      </c>
      <c r="D61" s="42" t="s">
        <v>28</v>
      </c>
      <c r="E61" s="53" t="s">
        <v>423</v>
      </c>
      <c r="F61" s="43" t="s">
        <v>300</v>
      </c>
      <c r="G61" s="490">
        <v>460000</v>
      </c>
      <c r="H61" s="68">
        <v>83000</v>
      </c>
      <c r="I61" s="68">
        <v>83000</v>
      </c>
    </row>
    <row r="62" spans="1:9" s="128" customFormat="1" ht="14.25" customHeight="1" hidden="1">
      <c r="A62" s="309" t="s">
        <v>466</v>
      </c>
      <c r="B62" s="92" t="s">
        <v>756</v>
      </c>
      <c r="C62" s="46" t="s">
        <v>25</v>
      </c>
      <c r="D62" s="46" t="s">
        <v>28</v>
      </c>
      <c r="E62" s="288" t="s">
        <v>443</v>
      </c>
      <c r="F62" s="268"/>
      <c r="G62" s="149">
        <f>G63</f>
        <v>0</v>
      </c>
      <c r="H62" s="149">
        <f>H63</f>
        <v>1038000</v>
      </c>
      <c r="I62" s="149">
        <f>I63</f>
        <v>1038000</v>
      </c>
    </row>
    <row r="63" spans="1:9" s="128" customFormat="1" ht="9.75" customHeight="1" hidden="1">
      <c r="A63" s="260" t="s">
        <v>705</v>
      </c>
      <c r="B63" s="93" t="s">
        <v>756</v>
      </c>
      <c r="C63" s="42" t="s">
        <v>25</v>
      </c>
      <c r="D63" s="42" t="s">
        <v>28</v>
      </c>
      <c r="E63" s="287" t="s">
        <v>554</v>
      </c>
      <c r="F63" s="289"/>
      <c r="G63" s="68">
        <f>G64+G66+G68+G70</f>
        <v>0</v>
      </c>
      <c r="H63" s="68">
        <f>H64+H66+H68+H70</f>
        <v>1038000</v>
      </c>
      <c r="I63" s="68">
        <f>I64+I66+I68+I70</f>
        <v>1038000</v>
      </c>
    </row>
    <row r="64" spans="1:9" s="128" customFormat="1" ht="13.5" customHeight="1" hidden="1">
      <c r="A64" s="260" t="s">
        <v>551</v>
      </c>
      <c r="B64" s="93" t="s">
        <v>756</v>
      </c>
      <c r="C64" s="42" t="s">
        <v>25</v>
      </c>
      <c r="D64" s="42" t="s">
        <v>28</v>
      </c>
      <c r="E64" s="287" t="s">
        <v>555</v>
      </c>
      <c r="F64" s="289"/>
      <c r="G64" s="68">
        <f>G65</f>
        <v>0</v>
      </c>
      <c r="H64" s="68">
        <f>H65</f>
        <v>308000</v>
      </c>
      <c r="I64" s="68">
        <f>I65</f>
        <v>308000</v>
      </c>
    </row>
    <row r="65" spans="1:9" s="128" customFormat="1" ht="14.25" customHeight="1" hidden="1">
      <c r="A65" s="105" t="s">
        <v>294</v>
      </c>
      <c r="B65" s="93" t="s">
        <v>756</v>
      </c>
      <c r="C65" s="42" t="s">
        <v>25</v>
      </c>
      <c r="D65" s="42" t="s">
        <v>28</v>
      </c>
      <c r="E65" s="287" t="s">
        <v>555</v>
      </c>
      <c r="F65" s="289">
        <v>120</v>
      </c>
      <c r="G65" s="68"/>
      <c r="H65" s="68">
        <v>308000</v>
      </c>
      <c r="I65" s="68">
        <v>308000</v>
      </c>
    </row>
    <row r="66" spans="1:9" s="128" customFormat="1" ht="8.25" customHeight="1" hidden="1">
      <c r="A66" s="260" t="s">
        <v>553</v>
      </c>
      <c r="B66" s="93" t="s">
        <v>756</v>
      </c>
      <c r="C66" s="42" t="s">
        <v>25</v>
      </c>
      <c r="D66" s="42" t="s">
        <v>28</v>
      </c>
      <c r="E66" s="287" t="s">
        <v>558</v>
      </c>
      <c r="F66" s="289"/>
      <c r="G66" s="68">
        <f>G67</f>
        <v>0</v>
      </c>
      <c r="H66" s="68">
        <f>H67</f>
        <v>307000</v>
      </c>
      <c r="I66" s="68">
        <f>I67</f>
        <v>307000</v>
      </c>
    </row>
    <row r="67" spans="1:9" s="128" customFormat="1" ht="15.75" customHeight="1" hidden="1">
      <c r="A67" s="105" t="s">
        <v>294</v>
      </c>
      <c r="B67" s="93" t="s">
        <v>756</v>
      </c>
      <c r="C67" s="42" t="s">
        <v>25</v>
      </c>
      <c r="D67" s="42" t="s">
        <v>28</v>
      </c>
      <c r="E67" s="287" t="s">
        <v>558</v>
      </c>
      <c r="F67" s="289">
        <v>120</v>
      </c>
      <c r="G67" s="68"/>
      <c r="H67" s="68">
        <v>307000</v>
      </c>
      <c r="I67" s="68">
        <v>307000</v>
      </c>
    </row>
    <row r="68" spans="1:9" s="128" customFormat="1" ht="15.75" customHeight="1" hidden="1">
      <c r="A68" s="260" t="s">
        <v>552</v>
      </c>
      <c r="B68" s="93" t="s">
        <v>756</v>
      </c>
      <c r="C68" s="42" t="s">
        <v>25</v>
      </c>
      <c r="D68" s="42" t="s">
        <v>28</v>
      </c>
      <c r="E68" s="287" t="s">
        <v>556</v>
      </c>
      <c r="F68" s="289"/>
      <c r="G68" s="68">
        <f>G69</f>
        <v>0</v>
      </c>
      <c r="H68" s="68">
        <f>H69</f>
        <v>361000</v>
      </c>
      <c r="I68" s="68">
        <f>I69</f>
        <v>361000</v>
      </c>
    </row>
    <row r="69" spans="1:9" s="128" customFormat="1" ht="12" customHeight="1" hidden="1">
      <c r="A69" s="105" t="s">
        <v>294</v>
      </c>
      <c r="B69" s="93" t="s">
        <v>756</v>
      </c>
      <c r="C69" s="42" t="s">
        <v>25</v>
      </c>
      <c r="D69" s="42" t="s">
        <v>28</v>
      </c>
      <c r="E69" s="287" t="s">
        <v>556</v>
      </c>
      <c r="F69" s="289">
        <v>120</v>
      </c>
      <c r="G69" s="68"/>
      <c r="H69" s="68">
        <v>361000</v>
      </c>
      <c r="I69" s="68">
        <v>361000</v>
      </c>
    </row>
    <row r="70" spans="1:9" s="128" customFormat="1" ht="12" customHeight="1" hidden="1">
      <c r="A70" s="260" t="s">
        <v>407</v>
      </c>
      <c r="B70" s="93" t="s">
        <v>756</v>
      </c>
      <c r="C70" s="42" t="s">
        <v>25</v>
      </c>
      <c r="D70" s="42" t="s">
        <v>28</v>
      </c>
      <c r="E70" s="287" t="s">
        <v>557</v>
      </c>
      <c r="F70" s="289"/>
      <c r="G70" s="68">
        <f>G71</f>
        <v>0</v>
      </c>
      <c r="H70" s="68">
        <f>H71</f>
        <v>62000</v>
      </c>
      <c r="I70" s="68">
        <f>I71</f>
        <v>62000</v>
      </c>
    </row>
    <row r="71" spans="1:9" s="128" customFormat="1" ht="17.25" customHeight="1" hidden="1">
      <c r="A71" s="105" t="s">
        <v>297</v>
      </c>
      <c r="B71" s="93" t="s">
        <v>756</v>
      </c>
      <c r="C71" s="42" t="s">
        <v>25</v>
      </c>
      <c r="D71" s="42" t="s">
        <v>28</v>
      </c>
      <c r="E71" s="287" t="s">
        <v>557</v>
      </c>
      <c r="F71" s="289">
        <v>240</v>
      </c>
      <c r="G71" s="68"/>
      <c r="H71" s="68">
        <v>62000</v>
      </c>
      <c r="I71" s="68">
        <v>62000</v>
      </c>
    </row>
    <row r="72" spans="1:9" ht="15" customHeight="1" hidden="1">
      <c r="A72" s="310" t="s">
        <v>79</v>
      </c>
      <c r="B72" s="92" t="s">
        <v>756</v>
      </c>
      <c r="C72" s="46" t="s">
        <v>25</v>
      </c>
      <c r="D72" s="46" t="s">
        <v>24</v>
      </c>
      <c r="E72" s="47"/>
      <c r="F72" s="47"/>
      <c r="G72" s="73">
        <f aca="true" t="shared" si="5" ref="G72:I73">G73</f>
        <v>0</v>
      </c>
      <c r="H72" s="73">
        <f t="shared" si="5"/>
        <v>300000</v>
      </c>
      <c r="I72" s="73">
        <f t="shared" si="5"/>
        <v>0</v>
      </c>
    </row>
    <row r="73" spans="1:9" s="1" customFormat="1" ht="18" customHeight="1" hidden="1">
      <c r="A73" s="45" t="s">
        <v>403</v>
      </c>
      <c r="B73" s="92" t="s">
        <v>756</v>
      </c>
      <c r="C73" s="46" t="s">
        <v>25</v>
      </c>
      <c r="D73" s="46" t="s">
        <v>24</v>
      </c>
      <c r="E73" s="295" t="s">
        <v>418</v>
      </c>
      <c r="F73" s="47"/>
      <c r="G73" s="73">
        <f t="shared" si="5"/>
        <v>0</v>
      </c>
      <c r="H73" s="73">
        <f t="shared" si="5"/>
        <v>300000</v>
      </c>
      <c r="I73" s="73">
        <f t="shared" si="5"/>
        <v>0</v>
      </c>
    </row>
    <row r="74" spans="1:9" s="283" customFormat="1" ht="21" customHeight="1" hidden="1">
      <c r="A74" s="45" t="s">
        <v>404</v>
      </c>
      <c r="B74" s="92" t="s">
        <v>756</v>
      </c>
      <c r="C74" s="46" t="s">
        <v>25</v>
      </c>
      <c r="D74" s="46" t="s">
        <v>24</v>
      </c>
      <c r="E74" s="72" t="s">
        <v>426</v>
      </c>
      <c r="F74" s="291"/>
      <c r="G74" s="73"/>
      <c r="H74" s="73">
        <f>H75+H77</f>
        <v>300000</v>
      </c>
      <c r="I74" s="73">
        <f>I75+I77</f>
        <v>0</v>
      </c>
    </row>
    <row r="75" spans="1:9" s="128" customFormat="1" ht="20.25" customHeight="1" hidden="1">
      <c r="A75" s="41" t="s">
        <v>406</v>
      </c>
      <c r="B75" s="93" t="s">
        <v>756</v>
      </c>
      <c r="C75" s="42" t="s">
        <v>25</v>
      </c>
      <c r="D75" s="42" t="s">
        <v>24</v>
      </c>
      <c r="E75" s="53" t="s">
        <v>427</v>
      </c>
      <c r="F75" s="289"/>
      <c r="G75" s="68"/>
      <c r="H75" s="68">
        <f>H76</f>
        <v>300000</v>
      </c>
      <c r="I75" s="68">
        <f>I76</f>
        <v>0</v>
      </c>
    </row>
    <row r="76" spans="1:9" s="128" customFormat="1" ht="18" customHeight="1" hidden="1">
      <c r="A76" s="218" t="s">
        <v>297</v>
      </c>
      <c r="B76" s="93" t="s">
        <v>756</v>
      </c>
      <c r="C76" s="42" t="s">
        <v>25</v>
      </c>
      <c r="D76" s="42"/>
      <c r="E76" s="53"/>
      <c r="F76" s="43"/>
      <c r="G76" s="68"/>
      <c r="H76" s="68">
        <v>300000</v>
      </c>
      <c r="I76" s="68">
        <v>0</v>
      </c>
    </row>
    <row r="77" spans="1:9" s="128" customFormat="1" ht="61.5" customHeight="1">
      <c r="A77" s="567" t="s">
        <v>407</v>
      </c>
      <c r="B77" s="93" t="s">
        <v>756</v>
      </c>
      <c r="C77" s="42" t="s">
        <v>25</v>
      </c>
      <c r="D77" s="42" t="s">
        <v>28</v>
      </c>
      <c r="E77" s="53" t="s">
        <v>895</v>
      </c>
      <c r="F77" s="43"/>
      <c r="G77" s="68">
        <f>G78</f>
        <v>1000</v>
      </c>
      <c r="H77" s="68">
        <f>H78</f>
        <v>0</v>
      </c>
      <c r="I77" s="68">
        <f>I78</f>
        <v>0</v>
      </c>
    </row>
    <row r="78" spans="1:9" s="128" customFormat="1" ht="33.75" customHeight="1">
      <c r="A78" s="218" t="s">
        <v>297</v>
      </c>
      <c r="B78" s="93" t="s">
        <v>756</v>
      </c>
      <c r="C78" s="42" t="s">
        <v>25</v>
      </c>
      <c r="D78" s="42" t="s">
        <v>28</v>
      </c>
      <c r="E78" s="53" t="s">
        <v>895</v>
      </c>
      <c r="F78" s="43" t="s">
        <v>298</v>
      </c>
      <c r="G78" s="68">
        <v>1000</v>
      </c>
      <c r="H78" s="68">
        <v>0</v>
      </c>
      <c r="I78" s="68">
        <v>0</v>
      </c>
    </row>
    <row r="79" spans="1:9" s="191" customFormat="1" ht="18" customHeight="1">
      <c r="A79" s="190" t="s">
        <v>242</v>
      </c>
      <c r="B79" s="92" t="s">
        <v>756</v>
      </c>
      <c r="C79" s="292" t="s">
        <v>25</v>
      </c>
      <c r="D79" s="292" t="s">
        <v>33</v>
      </c>
      <c r="E79" s="292"/>
      <c r="F79" s="292"/>
      <c r="G79" s="149">
        <f aca="true" t="shared" si="6" ref="G79:I82">G80</f>
        <v>150000</v>
      </c>
      <c r="H79" s="149">
        <f t="shared" si="6"/>
        <v>300000</v>
      </c>
      <c r="I79" s="149">
        <f t="shared" si="6"/>
        <v>300000</v>
      </c>
    </row>
    <row r="80" spans="1:9" s="128" customFormat="1" ht="49.5" customHeight="1">
      <c r="A80" s="309" t="s">
        <v>875</v>
      </c>
      <c r="B80" s="92" t="s">
        <v>756</v>
      </c>
      <c r="C80" s="292" t="s">
        <v>25</v>
      </c>
      <c r="D80" s="292" t="s">
        <v>33</v>
      </c>
      <c r="E80" s="451" t="s">
        <v>764</v>
      </c>
      <c r="F80" s="268"/>
      <c r="G80" s="149">
        <f t="shared" si="6"/>
        <v>150000</v>
      </c>
      <c r="H80" s="149">
        <f t="shared" si="6"/>
        <v>300000</v>
      </c>
      <c r="I80" s="149">
        <f t="shared" si="6"/>
        <v>300000</v>
      </c>
    </row>
    <row r="81" spans="1:9" s="128" customFormat="1" ht="18">
      <c r="A81" s="260" t="s">
        <v>526</v>
      </c>
      <c r="B81" s="93" t="s">
        <v>756</v>
      </c>
      <c r="C81" s="293" t="s">
        <v>25</v>
      </c>
      <c r="D81" s="293" t="s">
        <v>33</v>
      </c>
      <c r="E81" s="340" t="s">
        <v>765</v>
      </c>
      <c r="F81" s="289"/>
      <c r="G81" s="68">
        <f t="shared" si="6"/>
        <v>150000</v>
      </c>
      <c r="H81" s="68">
        <f t="shared" si="6"/>
        <v>300000</v>
      </c>
      <c r="I81" s="68">
        <f t="shared" si="6"/>
        <v>300000</v>
      </c>
    </row>
    <row r="82" spans="1:9" s="128" customFormat="1" ht="19.5" customHeight="1">
      <c r="A82" s="260" t="s">
        <v>243</v>
      </c>
      <c r="B82" s="93" t="s">
        <v>756</v>
      </c>
      <c r="C82" s="293" t="s">
        <v>25</v>
      </c>
      <c r="D82" s="293" t="s">
        <v>33</v>
      </c>
      <c r="E82" s="340" t="s">
        <v>766</v>
      </c>
      <c r="F82" s="289"/>
      <c r="G82" s="68">
        <f t="shared" si="6"/>
        <v>150000</v>
      </c>
      <c r="H82" s="68">
        <f t="shared" si="6"/>
        <v>300000</v>
      </c>
      <c r="I82" s="68">
        <f t="shared" si="6"/>
        <v>300000</v>
      </c>
    </row>
    <row r="83" spans="1:9" s="128" customFormat="1" ht="18.75" customHeight="1">
      <c r="A83" s="219" t="s">
        <v>303</v>
      </c>
      <c r="B83" s="93" t="s">
        <v>756</v>
      </c>
      <c r="C83" s="293" t="s">
        <v>25</v>
      </c>
      <c r="D83" s="293" t="s">
        <v>33</v>
      </c>
      <c r="E83" s="340" t="s">
        <v>766</v>
      </c>
      <c r="F83" s="289">
        <v>870</v>
      </c>
      <c r="G83" s="68">
        <v>150000</v>
      </c>
      <c r="H83" s="68">
        <v>300000</v>
      </c>
      <c r="I83" s="68">
        <v>300000</v>
      </c>
    </row>
    <row r="84" spans="1:9" ht="0.75" customHeight="1" hidden="1">
      <c r="A84" s="45" t="s">
        <v>120</v>
      </c>
      <c r="B84" s="92" t="s">
        <v>756</v>
      </c>
      <c r="C84" s="46" t="s">
        <v>25</v>
      </c>
      <c r="D84" s="46" t="s">
        <v>35</v>
      </c>
      <c r="E84" s="72"/>
      <c r="F84" s="47"/>
      <c r="G84" s="73">
        <f>G85+G90+G100+G95+G106</f>
        <v>412500</v>
      </c>
      <c r="H84" s="73">
        <f>H85+H90+H100+H95+H106</f>
        <v>7087000</v>
      </c>
      <c r="I84" s="73">
        <f>I85+I90+I100+I95+I106</f>
        <v>7143500</v>
      </c>
    </row>
    <row r="85" spans="1:9" s="128" customFormat="1" ht="51.75" customHeight="1" hidden="1">
      <c r="A85" s="108" t="s">
        <v>459</v>
      </c>
      <c r="B85" s="92" t="s">
        <v>756</v>
      </c>
      <c r="C85" s="46" t="s">
        <v>25</v>
      </c>
      <c r="D85" s="46" t="s">
        <v>35</v>
      </c>
      <c r="E85" s="288" t="s">
        <v>437</v>
      </c>
      <c r="F85" s="268"/>
      <c r="G85" s="149">
        <f aca="true" t="shared" si="7" ref="G85:I86">G86</f>
        <v>0</v>
      </c>
      <c r="H85" s="149">
        <f t="shared" si="7"/>
        <v>1162100</v>
      </c>
      <c r="I85" s="149">
        <f t="shared" si="7"/>
        <v>1162100</v>
      </c>
    </row>
    <row r="86" spans="1:9" s="128" customFormat="1" ht="16.5" hidden="1">
      <c r="A86" s="105" t="s">
        <v>526</v>
      </c>
      <c r="B86" s="93" t="s">
        <v>756</v>
      </c>
      <c r="C86" s="293" t="s">
        <v>25</v>
      </c>
      <c r="D86" s="293" t="s">
        <v>35</v>
      </c>
      <c r="E86" s="43" t="s">
        <v>527</v>
      </c>
      <c r="F86" s="268"/>
      <c r="G86" s="227">
        <f t="shared" si="7"/>
        <v>0</v>
      </c>
      <c r="H86" s="227">
        <f t="shared" si="7"/>
        <v>1162100</v>
      </c>
      <c r="I86" s="227">
        <f t="shared" si="7"/>
        <v>1162100</v>
      </c>
    </row>
    <row r="87" spans="1:9" s="128" customFormat="1" ht="33" hidden="1">
      <c r="A87" s="105" t="s">
        <v>304</v>
      </c>
      <c r="B87" s="93" t="s">
        <v>756</v>
      </c>
      <c r="C87" s="293" t="s">
        <v>25</v>
      </c>
      <c r="D87" s="293" t="s">
        <v>35</v>
      </c>
      <c r="E87" s="43" t="s">
        <v>528</v>
      </c>
      <c r="F87" s="268"/>
      <c r="G87" s="227">
        <f>G88+G89</f>
        <v>0</v>
      </c>
      <c r="H87" s="227">
        <f>H88+H89</f>
        <v>1162100</v>
      </c>
      <c r="I87" s="227">
        <f>I88+I89</f>
        <v>1162100</v>
      </c>
    </row>
    <row r="88" spans="1:9" s="128" customFormat="1" ht="33" hidden="1">
      <c r="A88" s="105" t="s">
        <v>294</v>
      </c>
      <c r="B88" s="93" t="s">
        <v>756</v>
      </c>
      <c r="C88" s="293" t="s">
        <v>25</v>
      </c>
      <c r="D88" s="293" t="s">
        <v>35</v>
      </c>
      <c r="E88" s="43" t="s">
        <v>528</v>
      </c>
      <c r="F88" s="268">
        <v>120</v>
      </c>
      <c r="G88" s="227"/>
      <c r="H88" s="227">
        <f>831500+251100+74500</f>
        <v>1157100</v>
      </c>
      <c r="I88" s="227">
        <f>831500+251100+74500</f>
        <v>1157100</v>
      </c>
    </row>
    <row r="89" spans="1:9" s="128" customFormat="1" ht="33" hidden="1">
      <c r="A89" s="105" t="s">
        <v>297</v>
      </c>
      <c r="B89" s="93" t="s">
        <v>756</v>
      </c>
      <c r="C89" s="293" t="s">
        <v>25</v>
      </c>
      <c r="D89" s="293" t="s">
        <v>35</v>
      </c>
      <c r="E89" s="43" t="s">
        <v>528</v>
      </c>
      <c r="F89" s="268">
        <v>240</v>
      </c>
      <c r="G89" s="227"/>
      <c r="H89" s="227">
        <v>5000</v>
      </c>
      <c r="I89" s="227">
        <v>5000</v>
      </c>
    </row>
    <row r="90" spans="1:9" s="128" customFormat="1" ht="33" hidden="1">
      <c r="A90" s="108" t="s">
        <v>306</v>
      </c>
      <c r="B90" s="92" t="s">
        <v>756</v>
      </c>
      <c r="C90" s="46" t="s">
        <v>25</v>
      </c>
      <c r="D90" s="46" t="s">
        <v>35</v>
      </c>
      <c r="E90" s="344" t="s">
        <v>428</v>
      </c>
      <c r="F90" s="268"/>
      <c r="G90" s="149">
        <f aca="true" t="shared" si="8" ref="G90:I93">G91</f>
        <v>0</v>
      </c>
      <c r="H90" s="149">
        <f t="shared" si="8"/>
        <v>208200</v>
      </c>
      <c r="I90" s="149">
        <f t="shared" si="8"/>
        <v>346700</v>
      </c>
    </row>
    <row r="91" spans="1:9" s="283" customFormat="1" ht="16.5" hidden="1">
      <c r="A91" s="309" t="s">
        <v>460</v>
      </c>
      <c r="B91" s="92" t="s">
        <v>756</v>
      </c>
      <c r="C91" s="46" t="s">
        <v>25</v>
      </c>
      <c r="D91" s="46" t="s">
        <v>35</v>
      </c>
      <c r="E91" s="47" t="s">
        <v>481</v>
      </c>
      <c r="F91" s="294"/>
      <c r="G91" s="149">
        <f t="shared" si="8"/>
        <v>0</v>
      </c>
      <c r="H91" s="149">
        <f t="shared" si="8"/>
        <v>208200</v>
      </c>
      <c r="I91" s="149">
        <f t="shared" si="8"/>
        <v>346700</v>
      </c>
    </row>
    <row r="92" spans="1:9" s="128" customFormat="1" ht="16.5" hidden="1">
      <c r="A92" s="259" t="s">
        <v>605</v>
      </c>
      <c r="B92" s="93" t="s">
        <v>756</v>
      </c>
      <c r="C92" s="293" t="s">
        <v>25</v>
      </c>
      <c r="D92" s="293" t="s">
        <v>35</v>
      </c>
      <c r="E92" s="43" t="s">
        <v>606</v>
      </c>
      <c r="F92" s="268"/>
      <c r="G92" s="227">
        <f t="shared" si="8"/>
        <v>0</v>
      </c>
      <c r="H92" s="227">
        <f t="shared" si="8"/>
        <v>208200</v>
      </c>
      <c r="I92" s="227">
        <f t="shared" si="8"/>
        <v>346700</v>
      </c>
    </row>
    <row r="93" spans="1:9" s="128" customFormat="1" ht="33" hidden="1">
      <c r="A93" s="102" t="s">
        <v>308</v>
      </c>
      <c r="B93" s="93" t="s">
        <v>756</v>
      </c>
      <c r="C93" s="293" t="s">
        <v>25</v>
      </c>
      <c r="D93" s="293" t="s">
        <v>35</v>
      </c>
      <c r="E93" s="43" t="s">
        <v>607</v>
      </c>
      <c r="F93" s="268"/>
      <c r="G93" s="227">
        <f t="shared" si="8"/>
        <v>0</v>
      </c>
      <c r="H93" s="227">
        <f t="shared" si="8"/>
        <v>208200</v>
      </c>
      <c r="I93" s="227">
        <f t="shared" si="8"/>
        <v>346700</v>
      </c>
    </row>
    <row r="94" spans="1:9" s="128" customFormat="1" ht="33" hidden="1">
      <c r="A94" s="105" t="s">
        <v>297</v>
      </c>
      <c r="B94" s="93" t="s">
        <v>756</v>
      </c>
      <c r="C94" s="293" t="s">
        <v>25</v>
      </c>
      <c r="D94" s="293" t="s">
        <v>35</v>
      </c>
      <c r="E94" s="43" t="s">
        <v>607</v>
      </c>
      <c r="F94" s="268">
        <v>240</v>
      </c>
      <c r="G94" s="227"/>
      <c r="H94" s="227">
        <v>208200</v>
      </c>
      <c r="I94" s="227">
        <v>346700</v>
      </c>
    </row>
    <row r="95" spans="1:9" s="128" customFormat="1" ht="50.25" hidden="1">
      <c r="A95" s="108" t="s">
        <v>309</v>
      </c>
      <c r="B95" s="95" t="s">
        <v>756</v>
      </c>
      <c r="C95" s="61" t="s">
        <v>25</v>
      </c>
      <c r="D95" s="61" t="s">
        <v>35</v>
      </c>
      <c r="E95" s="288" t="s">
        <v>429</v>
      </c>
      <c r="F95" s="268"/>
      <c r="G95" s="149">
        <f>G96</f>
        <v>0</v>
      </c>
      <c r="H95" s="149">
        <f aca="true" t="shared" si="9" ref="H95:I98">H96</f>
        <v>315000</v>
      </c>
      <c r="I95" s="149">
        <f t="shared" si="9"/>
        <v>233000</v>
      </c>
    </row>
    <row r="96" spans="1:9" s="283" customFormat="1" ht="33" hidden="1">
      <c r="A96" s="108" t="s">
        <v>315</v>
      </c>
      <c r="B96" s="92" t="s">
        <v>756</v>
      </c>
      <c r="C96" s="46" t="s">
        <v>25</v>
      </c>
      <c r="D96" s="47" t="s">
        <v>35</v>
      </c>
      <c r="E96" s="47" t="s">
        <v>430</v>
      </c>
      <c r="F96" s="294"/>
      <c r="G96" s="149">
        <f>G97</f>
        <v>0</v>
      </c>
      <c r="H96" s="149">
        <f t="shared" si="9"/>
        <v>315000</v>
      </c>
      <c r="I96" s="149">
        <f t="shared" si="9"/>
        <v>233000</v>
      </c>
    </row>
    <row r="97" spans="1:9" s="128" customFormat="1" ht="16.5" hidden="1">
      <c r="A97" s="105" t="s">
        <v>664</v>
      </c>
      <c r="B97" s="93" t="s">
        <v>756</v>
      </c>
      <c r="C97" s="293" t="s">
        <v>25</v>
      </c>
      <c r="D97" s="293" t="s">
        <v>35</v>
      </c>
      <c r="E97" s="43" t="s">
        <v>432</v>
      </c>
      <c r="F97" s="268"/>
      <c r="G97" s="227">
        <f>G98</f>
        <v>0</v>
      </c>
      <c r="H97" s="227">
        <f t="shared" si="9"/>
        <v>315000</v>
      </c>
      <c r="I97" s="227">
        <f t="shared" si="9"/>
        <v>233000</v>
      </c>
    </row>
    <row r="98" spans="1:9" s="128" customFormat="1" ht="33" hidden="1">
      <c r="A98" s="105" t="s">
        <v>316</v>
      </c>
      <c r="B98" s="93" t="s">
        <v>756</v>
      </c>
      <c r="C98" s="293" t="s">
        <v>25</v>
      </c>
      <c r="D98" s="293" t="s">
        <v>35</v>
      </c>
      <c r="E98" s="43" t="s">
        <v>431</v>
      </c>
      <c r="F98" s="268"/>
      <c r="G98" s="227">
        <f>G99</f>
        <v>0</v>
      </c>
      <c r="H98" s="227">
        <f t="shared" si="9"/>
        <v>315000</v>
      </c>
      <c r="I98" s="227">
        <f t="shared" si="9"/>
        <v>233000</v>
      </c>
    </row>
    <row r="99" spans="1:9" s="128" customFormat="1" ht="33" hidden="1">
      <c r="A99" s="105" t="s">
        <v>297</v>
      </c>
      <c r="B99" s="93" t="s">
        <v>756</v>
      </c>
      <c r="C99" s="293" t="s">
        <v>25</v>
      </c>
      <c r="D99" s="293" t="s">
        <v>35</v>
      </c>
      <c r="E99" s="43" t="s">
        <v>431</v>
      </c>
      <c r="F99" s="268">
        <v>240</v>
      </c>
      <c r="G99" s="227"/>
      <c r="H99" s="227">
        <v>315000</v>
      </c>
      <c r="I99" s="227">
        <v>233000</v>
      </c>
    </row>
    <row r="100" spans="1:9" s="128" customFormat="1" ht="0.75" customHeight="1" hidden="1">
      <c r="A100" s="309" t="s">
        <v>466</v>
      </c>
      <c r="B100" s="92" t="s">
        <v>756</v>
      </c>
      <c r="C100" s="46" t="s">
        <v>25</v>
      </c>
      <c r="D100" s="46" t="s">
        <v>35</v>
      </c>
      <c r="E100" s="288" t="s">
        <v>443</v>
      </c>
      <c r="F100" s="268"/>
      <c r="G100" s="149">
        <f aca="true" t="shared" si="10" ref="G100:I101">G101</f>
        <v>0</v>
      </c>
      <c r="H100" s="149">
        <f t="shared" si="10"/>
        <v>4969700</v>
      </c>
      <c r="I100" s="149">
        <f t="shared" si="10"/>
        <v>4969700</v>
      </c>
    </row>
    <row r="101" spans="1:9" s="128" customFormat="1" ht="16.5" hidden="1">
      <c r="A101" s="260" t="s">
        <v>547</v>
      </c>
      <c r="B101" s="93" t="s">
        <v>756</v>
      </c>
      <c r="C101" s="293" t="s">
        <v>25</v>
      </c>
      <c r="D101" s="293" t="s">
        <v>35</v>
      </c>
      <c r="E101" s="287" t="s">
        <v>549</v>
      </c>
      <c r="F101" s="289"/>
      <c r="G101" s="68">
        <f t="shared" si="10"/>
        <v>0</v>
      </c>
      <c r="H101" s="68">
        <f t="shared" si="10"/>
        <v>4969700</v>
      </c>
      <c r="I101" s="68">
        <f t="shared" si="10"/>
        <v>4969700</v>
      </c>
    </row>
    <row r="102" spans="1:9" s="128" customFormat="1" ht="40.5" customHeight="1" hidden="1">
      <c r="A102" s="260" t="s">
        <v>415</v>
      </c>
      <c r="B102" s="93" t="s">
        <v>756</v>
      </c>
      <c r="C102" s="293" t="s">
        <v>25</v>
      </c>
      <c r="D102" s="293" t="s">
        <v>35</v>
      </c>
      <c r="E102" s="287" t="s">
        <v>550</v>
      </c>
      <c r="F102" s="289"/>
      <c r="G102" s="68">
        <f>G103+G104+G105</f>
        <v>0</v>
      </c>
      <c r="H102" s="68">
        <f>H103+H104+H105</f>
        <v>4969700</v>
      </c>
      <c r="I102" s="68">
        <f>I103+I104+I105</f>
        <v>4969700</v>
      </c>
    </row>
    <row r="103" spans="1:9" s="128" customFormat="1" ht="16.5" hidden="1">
      <c r="A103" s="219" t="s">
        <v>305</v>
      </c>
      <c r="B103" s="93" t="s">
        <v>756</v>
      </c>
      <c r="C103" s="293" t="s">
        <v>25</v>
      </c>
      <c r="D103" s="293" t="s">
        <v>35</v>
      </c>
      <c r="E103" s="287" t="s">
        <v>550</v>
      </c>
      <c r="F103" s="268">
        <v>110</v>
      </c>
      <c r="G103" s="68"/>
      <c r="H103" s="68">
        <f>3139600+937100+20000+280400</f>
        <v>4377100</v>
      </c>
      <c r="I103" s="68">
        <f>3139600+937100+20000+280400</f>
        <v>4377100</v>
      </c>
    </row>
    <row r="104" spans="1:9" s="128" customFormat="1" ht="33" hidden="1">
      <c r="A104" s="105" t="s">
        <v>297</v>
      </c>
      <c r="B104" s="93" t="s">
        <v>756</v>
      </c>
      <c r="C104" s="293" t="s">
        <v>25</v>
      </c>
      <c r="D104" s="293" t="s">
        <v>35</v>
      </c>
      <c r="E104" s="287" t="s">
        <v>550</v>
      </c>
      <c r="F104" s="268">
        <v>240</v>
      </c>
      <c r="G104" s="68"/>
      <c r="H104" s="68">
        <v>570100</v>
      </c>
      <c r="I104" s="68">
        <v>570100</v>
      </c>
    </row>
    <row r="105" spans="1:9" s="128" customFormat="1" ht="14.25" customHeight="1" hidden="1">
      <c r="A105" s="105" t="s">
        <v>299</v>
      </c>
      <c r="B105" s="93" t="s">
        <v>756</v>
      </c>
      <c r="C105" s="293" t="s">
        <v>25</v>
      </c>
      <c r="D105" s="293" t="s">
        <v>35</v>
      </c>
      <c r="E105" s="287" t="s">
        <v>550</v>
      </c>
      <c r="F105" s="268">
        <v>850</v>
      </c>
      <c r="G105" s="68"/>
      <c r="H105" s="68">
        <v>22500</v>
      </c>
      <c r="I105" s="68">
        <v>22500</v>
      </c>
    </row>
    <row r="106" spans="1:9" s="1" customFormat="1" ht="18" customHeight="1">
      <c r="A106" s="45" t="s">
        <v>182</v>
      </c>
      <c r="B106" s="92" t="s">
        <v>756</v>
      </c>
      <c r="C106" s="46" t="s">
        <v>30</v>
      </c>
      <c r="D106" s="46"/>
      <c r="E106" s="295"/>
      <c r="F106" s="47"/>
      <c r="G106" s="489">
        <f aca="true" t="shared" si="11" ref="G106:I107">G107</f>
        <v>412500</v>
      </c>
      <c r="H106" s="73">
        <f t="shared" si="11"/>
        <v>432000</v>
      </c>
      <c r="I106" s="73">
        <f t="shared" si="11"/>
        <v>432000</v>
      </c>
    </row>
    <row r="107" spans="1:9" ht="17.25" customHeight="1">
      <c r="A107" s="45" t="s">
        <v>183</v>
      </c>
      <c r="B107" s="92" t="s">
        <v>756</v>
      </c>
      <c r="C107" s="47" t="s">
        <v>30</v>
      </c>
      <c r="D107" s="47" t="s">
        <v>34</v>
      </c>
      <c r="E107" s="72"/>
      <c r="F107" s="268"/>
      <c r="G107" s="489">
        <f t="shared" si="11"/>
        <v>412500</v>
      </c>
      <c r="H107" s="73">
        <f t="shared" si="11"/>
        <v>432000</v>
      </c>
      <c r="I107" s="73">
        <f t="shared" si="11"/>
        <v>432000</v>
      </c>
    </row>
    <row r="108" spans="1:9" ht="50.25" customHeight="1">
      <c r="A108" s="218" t="s">
        <v>403</v>
      </c>
      <c r="B108" s="96" t="s">
        <v>756</v>
      </c>
      <c r="C108" s="43" t="s">
        <v>30</v>
      </c>
      <c r="D108" s="43" t="s">
        <v>34</v>
      </c>
      <c r="E108" s="487" t="s">
        <v>418</v>
      </c>
      <c r="F108" s="43"/>
      <c r="G108" s="490">
        <f>G109</f>
        <v>412500</v>
      </c>
      <c r="H108" s="68">
        <f>H109+H110+H111</f>
        <v>432000</v>
      </c>
      <c r="I108" s="68">
        <f>I109+I110+I111</f>
        <v>432000</v>
      </c>
    </row>
    <row r="109" spans="1:9" ht="18" customHeight="1">
      <c r="A109" s="105" t="s">
        <v>120</v>
      </c>
      <c r="B109" s="96" t="s">
        <v>756</v>
      </c>
      <c r="C109" s="43" t="s">
        <v>30</v>
      </c>
      <c r="D109" s="43" t="s">
        <v>34</v>
      </c>
      <c r="E109" s="487" t="s">
        <v>433</v>
      </c>
      <c r="F109" s="43"/>
      <c r="G109" s="490">
        <f>G110</f>
        <v>412500</v>
      </c>
      <c r="H109" s="68"/>
      <c r="I109" s="68"/>
    </row>
    <row r="110" spans="1:9" ht="34.5" customHeight="1">
      <c r="A110" s="218" t="s">
        <v>184</v>
      </c>
      <c r="B110" s="96" t="s">
        <v>756</v>
      </c>
      <c r="C110" s="43" t="s">
        <v>30</v>
      </c>
      <c r="D110" s="43" t="s">
        <v>34</v>
      </c>
      <c r="E110" s="487" t="s">
        <v>690</v>
      </c>
      <c r="F110" s="43"/>
      <c r="G110" s="490">
        <f>G111+G112</f>
        <v>412500</v>
      </c>
      <c r="H110" s="68">
        <v>340000</v>
      </c>
      <c r="I110" s="68">
        <v>340000</v>
      </c>
    </row>
    <row r="111" spans="1:9" ht="21" customHeight="1">
      <c r="A111" s="466" t="s">
        <v>294</v>
      </c>
      <c r="B111" s="97" t="s">
        <v>756</v>
      </c>
      <c r="C111" s="53" t="s">
        <v>30</v>
      </c>
      <c r="D111" s="53" t="s">
        <v>34</v>
      </c>
      <c r="E111" s="53" t="s">
        <v>690</v>
      </c>
      <c r="F111" s="53" t="s">
        <v>295</v>
      </c>
      <c r="G111" s="490">
        <v>412500</v>
      </c>
      <c r="H111" s="68">
        <v>92000</v>
      </c>
      <c r="I111" s="68">
        <v>92000</v>
      </c>
    </row>
    <row r="112" spans="1:9" ht="24.75" customHeight="1" hidden="1">
      <c r="A112" s="238" t="s">
        <v>297</v>
      </c>
      <c r="B112" s="97" t="s">
        <v>756</v>
      </c>
      <c r="C112" s="53" t="s">
        <v>30</v>
      </c>
      <c r="D112" s="53" t="s">
        <v>34</v>
      </c>
      <c r="E112" s="53" t="s">
        <v>690</v>
      </c>
      <c r="F112" s="53" t="s">
        <v>298</v>
      </c>
      <c r="G112" s="490">
        <v>0</v>
      </c>
      <c r="H112" s="68"/>
      <c r="I112" s="68"/>
    </row>
    <row r="113" spans="1:9" ht="23.25" customHeight="1">
      <c r="A113" s="45" t="s">
        <v>77</v>
      </c>
      <c r="B113" s="95" t="s">
        <v>756</v>
      </c>
      <c r="C113" s="47" t="s">
        <v>34</v>
      </c>
      <c r="D113" s="47"/>
      <c r="E113" s="72"/>
      <c r="F113" s="47"/>
      <c r="G113" s="149">
        <f>G114+G120+G129</f>
        <v>447959</v>
      </c>
      <c r="H113" s="149">
        <f>H114+H120</f>
        <v>87000</v>
      </c>
      <c r="I113" s="149">
        <f>I114+I120</f>
        <v>102000</v>
      </c>
    </row>
    <row r="114" spans="1:9" ht="16.5" hidden="1">
      <c r="A114" s="60" t="s">
        <v>78</v>
      </c>
      <c r="B114" s="95" t="s">
        <v>756</v>
      </c>
      <c r="C114" s="61" t="s">
        <v>34</v>
      </c>
      <c r="D114" s="61" t="s">
        <v>30</v>
      </c>
      <c r="E114" s="75"/>
      <c r="F114" s="62"/>
      <c r="G114" s="76">
        <f aca="true" t="shared" si="12" ref="G114:I118">G115</f>
        <v>0</v>
      </c>
      <c r="H114" s="76">
        <f t="shared" si="12"/>
        <v>5000</v>
      </c>
      <c r="I114" s="76">
        <f t="shared" si="12"/>
        <v>30000</v>
      </c>
    </row>
    <row r="115" spans="1:9" s="128" customFormat="1" ht="33" hidden="1">
      <c r="A115" s="108" t="s">
        <v>876</v>
      </c>
      <c r="B115" s="95" t="s">
        <v>756</v>
      </c>
      <c r="C115" s="61" t="s">
        <v>34</v>
      </c>
      <c r="D115" s="61" t="s">
        <v>30</v>
      </c>
      <c r="E115" s="451" t="s">
        <v>767</v>
      </c>
      <c r="F115" s="268"/>
      <c r="G115" s="149">
        <f t="shared" si="12"/>
        <v>0</v>
      </c>
      <c r="H115" s="149">
        <f t="shared" si="12"/>
        <v>5000</v>
      </c>
      <c r="I115" s="149">
        <f t="shared" si="12"/>
        <v>30000</v>
      </c>
    </row>
    <row r="116" spans="1:9" s="283" customFormat="1" ht="33" hidden="1">
      <c r="A116" s="313" t="s">
        <v>310</v>
      </c>
      <c r="B116" s="95" t="s">
        <v>756</v>
      </c>
      <c r="C116" s="61" t="s">
        <v>34</v>
      </c>
      <c r="D116" s="61" t="s">
        <v>30</v>
      </c>
      <c r="E116" s="72" t="s">
        <v>768</v>
      </c>
      <c r="F116" s="294"/>
      <c r="G116" s="149">
        <f t="shared" si="12"/>
        <v>0</v>
      </c>
      <c r="H116" s="149">
        <f t="shared" si="12"/>
        <v>5000</v>
      </c>
      <c r="I116" s="149">
        <f t="shared" si="12"/>
        <v>30000</v>
      </c>
    </row>
    <row r="117" spans="1:9" s="128" customFormat="1" ht="16.5" hidden="1">
      <c r="A117" s="314" t="s">
        <v>657</v>
      </c>
      <c r="B117" s="96" t="s">
        <v>756</v>
      </c>
      <c r="C117" s="112" t="s">
        <v>34</v>
      </c>
      <c r="D117" s="112" t="s">
        <v>30</v>
      </c>
      <c r="E117" s="53" t="s">
        <v>769</v>
      </c>
      <c r="F117" s="268"/>
      <c r="G117" s="227">
        <f t="shared" si="12"/>
        <v>0</v>
      </c>
      <c r="H117" s="227">
        <f t="shared" si="12"/>
        <v>5000</v>
      </c>
      <c r="I117" s="227">
        <f t="shared" si="12"/>
        <v>30000</v>
      </c>
    </row>
    <row r="118" spans="1:9" s="128" customFormat="1" ht="21.75" customHeight="1" hidden="1">
      <c r="A118" s="314" t="s">
        <v>757</v>
      </c>
      <c r="B118" s="96" t="s">
        <v>756</v>
      </c>
      <c r="C118" s="112" t="s">
        <v>34</v>
      </c>
      <c r="D118" s="112" t="s">
        <v>30</v>
      </c>
      <c r="E118" s="53" t="s">
        <v>770</v>
      </c>
      <c r="F118" s="268"/>
      <c r="G118" s="227">
        <f t="shared" si="12"/>
        <v>0</v>
      </c>
      <c r="H118" s="227">
        <f t="shared" si="12"/>
        <v>5000</v>
      </c>
      <c r="I118" s="227">
        <f t="shared" si="12"/>
        <v>30000</v>
      </c>
    </row>
    <row r="119" spans="1:9" s="128" customFormat="1" ht="33" hidden="1">
      <c r="A119" s="105" t="s">
        <v>297</v>
      </c>
      <c r="B119" s="96" t="s">
        <v>756</v>
      </c>
      <c r="C119" s="42" t="s">
        <v>34</v>
      </c>
      <c r="D119" s="42" t="s">
        <v>30</v>
      </c>
      <c r="E119" s="53" t="s">
        <v>770</v>
      </c>
      <c r="F119" s="268">
        <v>120</v>
      </c>
      <c r="G119" s="227">
        <v>0</v>
      </c>
      <c r="H119" s="227">
        <v>5000</v>
      </c>
      <c r="I119" s="227">
        <v>30000</v>
      </c>
    </row>
    <row r="120" spans="1:9" ht="39" customHeight="1">
      <c r="A120" s="108" t="s">
        <v>922</v>
      </c>
      <c r="B120" s="95" t="s">
        <v>756</v>
      </c>
      <c r="C120" s="46" t="s">
        <v>34</v>
      </c>
      <c r="D120" s="46" t="s">
        <v>32</v>
      </c>
      <c r="E120" s="248"/>
      <c r="F120" s="64"/>
      <c r="G120" s="226">
        <f aca="true" t="shared" si="13" ref="G120:I123">G121</f>
        <v>173469</v>
      </c>
      <c r="H120" s="226">
        <f t="shared" si="13"/>
        <v>82000</v>
      </c>
      <c r="I120" s="226">
        <f t="shared" si="13"/>
        <v>72000</v>
      </c>
    </row>
    <row r="121" spans="1:9" s="128" customFormat="1" ht="51.75" customHeight="1">
      <c r="A121" s="108" t="s">
        <v>875</v>
      </c>
      <c r="B121" s="95" t="s">
        <v>756</v>
      </c>
      <c r="C121" s="46" t="s">
        <v>34</v>
      </c>
      <c r="D121" s="46" t="s">
        <v>32</v>
      </c>
      <c r="E121" s="451" t="s">
        <v>764</v>
      </c>
      <c r="F121" s="268"/>
      <c r="G121" s="149">
        <f>G122</f>
        <v>173469</v>
      </c>
      <c r="H121" s="149">
        <f t="shared" si="13"/>
        <v>82000</v>
      </c>
      <c r="I121" s="149">
        <f t="shared" si="13"/>
        <v>72000</v>
      </c>
    </row>
    <row r="122" spans="1:9" s="128" customFormat="1" ht="18.75" customHeight="1">
      <c r="A122" s="105" t="s">
        <v>526</v>
      </c>
      <c r="B122" s="96" t="s">
        <v>756</v>
      </c>
      <c r="C122" s="42" t="s">
        <v>34</v>
      </c>
      <c r="D122" s="42" t="s">
        <v>32</v>
      </c>
      <c r="E122" s="53" t="s">
        <v>765</v>
      </c>
      <c r="F122" s="268"/>
      <c r="G122" s="227">
        <f>G123+G125+G127</f>
        <v>173469</v>
      </c>
      <c r="H122" s="227">
        <f t="shared" si="13"/>
        <v>82000</v>
      </c>
      <c r="I122" s="227">
        <f t="shared" si="13"/>
        <v>72000</v>
      </c>
    </row>
    <row r="123" spans="1:9" s="128" customFormat="1" ht="36.75" customHeight="1">
      <c r="A123" s="105" t="s">
        <v>758</v>
      </c>
      <c r="B123" s="96" t="s">
        <v>756</v>
      </c>
      <c r="C123" s="42" t="s">
        <v>34</v>
      </c>
      <c r="D123" s="42" t="s">
        <v>32</v>
      </c>
      <c r="E123" s="53" t="s">
        <v>771</v>
      </c>
      <c r="F123" s="268"/>
      <c r="G123" s="227">
        <f t="shared" si="13"/>
        <v>100000</v>
      </c>
      <c r="H123" s="227">
        <f t="shared" si="13"/>
        <v>82000</v>
      </c>
      <c r="I123" s="227">
        <f t="shared" si="13"/>
        <v>72000</v>
      </c>
    </row>
    <row r="124" spans="1:9" s="128" customFormat="1" ht="33.75" customHeight="1">
      <c r="A124" s="105" t="s">
        <v>297</v>
      </c>
      <c r="B124" s="96" t="s">
        <v>756</v>
      </c>
      <c r="C124" s="42" t="s">
        <v>34</v>
      </c>
      <c r="D124" s="42" t="s">
        <v>32</v>
      </c>
      <c r="E124" s="53" t="s">
        <v>771</v>
      </c>
      <c r="F124" s="268">
        <v>240</v>
      </c>
      <c r="G124" s="227">
        <v>100000</v>
      </c>
      <c r="H124" s="227">
        <v>82000</v>
      </c>
      <c r="I124" s="227">
        <v>72000</v>
      </c>
    </row>
    <row r="125" spans="1:9" s="128" customFormat="1" ht="60" customHeight="1">
      <c r="A125" s="597" t="s">
        <v>969</v>
      </c>
      <c r="B125" s="549" t="s">
        <v>756</v>
      </c>
      <c r="C125" s="152" t="s">
        <v>34</v>
      </c>
      <c r="D125" s="152" t="s">
        <v>32</v>
      </c>
      <c r="E125" s="491" t="s">
        <v>897</v>
      </c>
      <c r="F125" s="507"/>
      <c r="G125" s="492">
        <f>G126</f>
        <v>72000</v>
      </c>
      <c r="H125" s="227"/>
      <c r="I125" s="227"/>
    </row>
    <row r="126" spans="1:9" s="128" customFormat="1" ht="33" customHeight="1">
      <c r="A126" s="105" t="s">
        <v>297</v>
      </c>
      <c r="B126" s="549" t="s">
        <v>756</v>
      </c>
      <c r="C126" s="152" t="s">
        <v>34</v>
      </c>
      <c r="D126" s="152" t="s">
        <v>32</v>
      </c>
      <c r="E126" s="491" t="s">
        <v>897</v>
      </c>
      <c r="F126" s="507">
        <v>240</v>
      </c>
      <c r="G126" s="492">
        <v>72000</v>
      </c>
      <c r="H126" s="227"/>
      <c r="I126" s="227"/>
    </row>
    <row r="127" spans="1:9" s="128" customFormat="1" ht="35.25" customHeight="1">
      <c r="A127" s="597" t="s">
        <v>898</v>
      </c>
      <c r="B127" s="549" t="s">
        <v>756</v>
      </c>
      <c r="C127" s="152" t="s">
        <v>34</v>
      </c>
      <c r="D127" s="152" t="s">
        <v>32</v>
      </c>
      <c r="E127" s="491" t="s">
        <v>909</v>
      </c>
      <c r="F127" s="507"/>
      <c r="G127" s="492">
        <f>G128</f>
        <v>1469</v>
      </c>
      <c r="H127" s="227"/>
      <c r="I127" s="227"/>
    </row>
    <row r="128" spans="1:9" s="128" customFormat="1" ht="33.75" customHeight="1">
      <c r="A128" s="105" t="s">
        <v>297</v>
      </c>
      <c r="B128" s="549" t="s">
        <v>756</v>
      </c>
      <c r="C128" s="152" t="s">
        <v>34</v>
      </c>
      <c r="D128" s="152" t="s">
        <v>32</v>
      </c>
      <c r="E128" s="491" t="s">
        <v>909</v>
      </c>
      <c r="F128" s="507">
        <v>240</v>
      </c>
      <c r="G128" s="492">
        <v>1469</v>
      </c>
      <c r="H128" s="227"/>
      <c r="I128" s="227"/>
    </row>
    <row r="129" spans="1:9" s="128" customFormat="1" ht="36" customHeight="1">
      <c r="A129" s="108" t="s">
        <v>922</v>
      </c>
      <c r="B129" s="589" t="s">
        <v>756</v>
      </c>
      <c r="C129" s="122" t="s">
        <v>34</v>
      </c>
      <c r="D129" s="122" t="s">
        <v>32</v>
      </c>
      <c r="E129" s="121"/>
      <c r="F129" s="558"/>
      <c r="G129" s="123">
        <f>G130</f>
        <v>274490</v>
      </c>
      <c r="H129" s="227"/>
      <c r="I129" s="227"/>
    </row>
    <row r="130" spans="1:9" s="128" customFormat="1" ht="61.5" customHeight="1">
      <c r="A130" s="108" t="s">
        <v>875</v>
      </c>
      <c r="B130" s="550" t="s">
        <v>756</v>
      </c>
      <c r="C130" s="152" t="s">
        <v>34</v>
      </c>
      <c r="D130" s="152" t="s">
        <v>32</v>
      </c>
      <c r="E130" s="491" t="s">
        <v>765</v>
      </c>
      <c r="F130" s="507"/>
      <c r="G130" s="492">
        <f>G131+G133</f>
        <v>274490</v>
      </c>
      <c r="H130" s="227"/>
      <c r="I130" s="227"/>
    </row>
    <row r="131" spans="1:9" s="128" customFormat="1" ht="42.75" customHeight="1">
      <c r="A131" s="105" t="s">
        <v>855</v>
      </c>
      <c r="B131" s="550" t="s">
        <v>756</v>
      </c>
      <c r="C131" s="152" t="s">
        <v>34</v>
      </c>
      <c r="D131" s="152" t="s">
        <v>32</v>
      </c>
      <c r="E131" s="491" t="s">
        <v>896</v>
      </c>
      <c r="F131" s="507"/>
      <c r="G131" s="492">
        <f>G132</f>
        <v>269000</v>
      </c>
      <c r="H131" s="227"/>
      <c r="I131" s="227"/>
    </row>
    <row r="132" spans="1:9" s="128" customFormat="1" ht="36.75" customHeight="1">
      <c r="A132" s="105" t="s">
        <v>297</v>
      </c>
      <c r="B132" s="550" t="s">
        <v>756</v>
      </c>
      <c r="C132" s="152" t="s">
        <v>34</v>
      </c>
      <c r="D132" s="152" t="s">
        <v>32</v>
      </c>
      <c r="E132" s="491" t="s">
        <v>896</v>
      </c>
      <c r="F132" s="507">
        <v>240</v>
      </c>
      <c r="G132" s="492">
        <v>269000</v>
      </c>
      <c r="H132" s="227"/>
      <c r="I132" s="227"/>
    </row>
    <row r="133" spans="1:9" s="128" customFormat="1" ht="33" customHeight="1">
      <c r="A133" s="105" t="s">
        <v>855</v>
      </c>
      <c r="B133" s="550" t="s">
        <v>756</v>
      </c>
      <c r="C133" s="152" t="s">
        <v>34</v>
      </c>
      <c r="D133" s="152" t="s">
        <v>32</v>
      </c>
      <c r="E133" s="491" t="s">
        <v>908</v>
      </c>
      <c r="F133" s="507"/>
      <c r="G133" s="492">
        <f>G134</f>
        <v>5490</v>
      </c>
      <c r="H133" s="227"/>
      <c r="I133" s="227"/>
    </row>
    <row r="134" spans="1:9" s="128" customFormat="1" ht="33" customHeight="1">
      <c r="A134" s="105" t="s">
        <v>297</v>
      </c>
      <c r="B134" s="550" t="s">
        <v>756</v>
      </c>
      <c r="C134" s="152" t="s">
        <v>34</v>
      </c>
      <c r="D134" s="152" t="s">
        <v>32</v>
      </c>
      <c r="E134" s="491" t="s">
        <v>908</v>
      </c>
      <c r="F134" s="507">
        <v>240</v>
      </c>
      <c r="G134" s="492">
        <v>5490</v>
      </c>
      <c r="H134" s="227"/>
      <c r="I134" s="227"/>
    </row>
    <row r="135" spans="1:9" ht="18" customHeight="1">
      <c r="A135" s="45" t="s">
        <v>121</v>
      </c>
      <c r="B135" s="92" t="s">
        <v>756</v>
      </c>
      <c r="C135" s="47" t="s">
        <v>28</v>
      </c>
      <c r="D135" s="47"/>
      <c r="E135" s="72"/>
      <c r="F135" s="47"/>
      <c r="G135" s="149">
        <f>G170+G136</f>
        <v>193567191</v>
      </c>
      <c r="H135" s="149">
        <f>H170</f>
        <v>530000</v>
      </c>
      <c r="I135" s="149">
        <f>I170</f>
        <v>540000</v>
      </c>
    </row>
    <row r="136" spans="1:9" ht="16.5">
      <c r="A136" s="45" t="s">
        <v>173</v>
      </c>
      <c r="B136" s="92" t="s">
        <v>756</v>
      </c>
      <c r="C136" s="47" t="s">
        <v>28</v>
      </c>
      <c r="D136" s="47" t="s">
        <v>26</v>
      </c>
      <c r="E136" s="72"/>
      <c r="F136" s="47"/>
      <c r="G136" s="120">
        <f>G137</f>
        <v>190054261</v>
      </c>
      <c r="H136" s="120"/>
      <c r="I136" s="120"/>
    </row>
    <row r="137" spans="1:9" ht="18.75" customHeight="1">
      <c r="A137" s="45" t="s">
        <v>877</v>
      </c>
      <c r="B137" s="92" t="s">
        <v>756</v>
      </c>
      <c r="C137" s="47" t="s">
        <v>28</v>
      </c>
      <c r="D137" s="47" t="s">
        <v>26</v>
      </c>
      <c r="E137" s="72" t="s">
        <v>772</v>
      </c>
      <c r="F137" s="47"/>
      <c r="G137" s="120">
        <f>G138+G144+G151+G156+G162+G167</f>
        <v>190054261</v>
      </c>
      <c r="H137" s="120"/>
      <c r="I137" s="120"/>
    </row>
    <row r="138" spans="1:9" ht="33" customHeight="1">
      <c r="A138" s="41" t="s">
        <v>593</v>
      </c>
      <c r="B138" s="93" t="s">
        <v>756</v>
      </c>
      <c r="C138" s="43" t="s">
        <v>28</v>
      </c>
      <c r="D138" s="43" t="s">
        <v>26</v>
      </c>
      <c r="E138" s="53" t="s">
        <v>773</v>
      </c>
      <c r="F138" s="43"/>
      <c r="G138" s="119">
        <f>G139</f>
        <v>5976900</v>
      </c>
      <c r="H138" s="120"/>
      <c r="I138" s="120"/>
    </row>
    <row r="139" spans="1:9" ht="33">
      <c r="A139" s="41" t="s">
        <v>357</v>
      </c>
      <c r="B139" s="93" t="s">
        <v>756</v>
      </c>
      <c r="C139" s="43" t="s">
        <v>28</v>
      </c>
      <c r="D139" s="43" t="s">
        <v>26</v>
      </c>
      <c r="E139" s="53" t="s">
        <v>774</v>
      </c>
      <c r="F139" s="43"/>
      <c r="G139" s="119">
        <f>G140+G141</f>
        <v>5976900</v>
      </c>
      <c r="H139" s="120"/>
      <c r="I139" s="120"/>
    </row>
    <row r="140" spans="1:9" ht="33">
      <c r="A140" s="41" t="s">
        <v>297</v>
      </c>
      <c r="B140" s="93" t="s">
        <v>756</v>
      </c>
      <c r="C140" s="43" t="s">
        <v>28</v>
      </c>
      <c r="D140" s="43" t="s">
        <v>26</v>
      </c>
      <c r="E140" s="53" t="s">
        <v>774</v>
      </c>
      <c r="F140" s="43">
        <v>240</v>
      </c>
      <c r="G140" s="119">
        <v>5111900</v>
      </c>
      <c r="H140" s="120"/>
      <c r="I140" s="120"/>
    </row>
    <row r="141" spans="1:9" ht="33">
      <c r="A141" s="41" t="s">
        <v>357</v>
      </c>
      <c r="B141" s="93" t="s">
        <v>756</v>
      </c>
      <c r="C141" s="43" t="s">
        <v>28</v>
      </c>
      <c r="D141" s="43" t="s">
        <v>26</v>
      </c>
      <c r="E141" s="53" t="s">
        <v>774</v>
      </c>
      <c r="F141" s="491"/>
      <c r="G141" s="531">
        <f>G142</f>
        <v>865000</v>
      </c>
      <c r="H141" s="120"/>
      <c r="I141" s="120"/>
    </row>
    <row r="142" spans="1:9" ht="44.25" customHeight="1">
      <c r="A142" s="598" t="s">
        <v>943</v>
      </c>
      <c r="B142" s="93" t="s">
        <v>756</v>
      </c>
      <c r="C142" s="43" t="s">
        <v>28</v>
      </c>
      <c r="D142" s="43" t="s">
        <v>26</v>
      </c>
      <c r="E142" s="53" t="s">
        <v>774</v>
      </c>
      <c r="F142" s="491"/>
      <c r="G142" s="531">
        <f>G143</f>
        <v>865000</v>
      </c>
      <c r="H142" s="120"/>
      <c r="I142" s="120"/>
    </row>
    <row r="143" spans="1:9" ht="39.75" customHeight="1">
      <c r="A143" s="105" t="s">
        <v>921</v>
      </c>
      <c r="B143" s="93" t="s">
        <v>756</v>
      </c>
      <c r="C143" s="43" t="s">
        <v>28</v>
      </c>
      <c r="D143" s="43" t="s">
        <v>26</v>
      </c>
      <c r="E143" s="53" t="s">
        <v>774</v>
      </c>
      <c r="F143" s="491" t="s">
        <v>913</v>
      </c>
      <c r="G143" s="531">
        <v>865000</v>
      </c>
      <c r="H143" s="120"/>
      <c r="I143" s="120"/>
    </row>
    <row r="144" spans="1:9" ht="23.25" customHeight="1">
      <c r="A144" s="108" t="s">
        <v>858</v>
      </c>
      <c r="B144" s="92" t="s">
        <v>756</v>
      </c>
      <c r="C144" s="47" t="s">
        <v>28</v>
      </c>
      <c r="D144" s="47" t="s">
        <v>26</v>
      </c>
      <c r="E144" s="121" t="s">
        <v>861</v>
      </c>
      <c r="F144" s="121"/>
      <c r="G144" s="538">
        <f>G145+G147+G149</f>
        <v>8672000</v>
      </c>
      <c r="H144" s="120"/>
      <c r="I144" s="120"/>
    </row>
    <row r="145" spans="1:9" ht="39" customHeight="1">
      <c r="A145" s="105" t="s">
        <v>859</v>
      </c>
      <c r="B145" s="93" t="s">
        <v>756</v>
      </c>
      <c r="C145" s="43" t="s">
        <v>28</v>
      </c>
      <c r="D145" s="43" t="s">
        <v>26</v>
      </c>
      <c r="E145" s="491" t="s">
        <v>860</v>
      </c>
      <c r="F145" s="583"/>
      <c r="G145" s="531">
        <f>G146</f>
        <v>8672000</v>
      </c>
      <c r="H145" s="120"/>
      <c r="I145" s="120"/>
    </row>
    <row r="146" spans="1:10" ht="35.25" customHeight="1">
      <c r="A146" s="41" t="s">
        <v>297</v>
      </c>
      <c r="B146" s="93" t="s">
        <v>756</v>
      </c>
      <c r="C146" s="43" t="s">
        <v>28</v>
      </c>
      <c r="D146" s="43" t="s">
        <v>26</v>
      </c>
      <c r="E146" s="491" t="s">
        <v>860</v>
      </c>
      <c r="F146" s="491" t="s">
        <v>298</v>
      </c>
      <c r="G146" s="531">
        <v>8672000</v>
      </c>
      <c r="H146" s="538"/>
      <c r="I146" s="538"/>
      <c r="J146" s="504"/>
    </row>
    <row r="147" spans="1:9" ht="42.75" customHeight="1" hidden="1">
      <c r="A147" s="105" t="s">
        <v>859</v>
      </c>
      <c r="B147" s="93" t="s">
        <v>756</v>
      </c>
      <c r="C147" s="43" t="s">
        <v>28</v>
      </c>
      <c r="D147" s="43" t="s">
        <v>26</v>
      </c>
      <c r="E147" s="491" t="s">
        <v>860</v>
      </c>
      <c r="F147" s="491"/>
      <c r="G147" s="531">
        <f>G148</f>
        <v>0</v>
      </c>
      <c r="H147" s="120"/>
      <c r="I147" s="120"/>
    </row>
    <row r="148" spans="1:9" ht="36.75" customHeight="1" hidden="1">
      <c r="A148" s="41" t="s">
        <v>297</v>
      </c>
      <c r="B148" s="93" t="s">
        <v>756</v>
      </c>
      <c r="C148" s="43" t="s">
        <v>28</v>
      </c>
      <c r="D148" s="43" t="s">
        <v>26</v>
      </c>
      <c r="E148" s="491" t="s">
        <v>860</v>
      </c>
      <c r="F148" s="491" t="s">
        <v>298</v>
      </c>
      <c r="G148" s="594"/>
      <c r="H148" s="120"/>
      <c r="I148" s="120"/>
    </row>
    <row r="149" spans="1:9" ht="0.75" customHeight="1" hidden="1">
      <c r="A149" s="105" t="s">
        <v>859</v>
      </c>
      <c r="B149" s="93" t="s">
        <v>756</v>
      </c>
      <c r="C149" s="43" t="s">
        <v>28</v>
      </c>
      <c r="D149" s="43" t="s">
        <v>26</v>
      </c>
      <c r="E149" s="491" t="s">
        <v>860</v>
      </c>
      <c r="F149" s="583"/>
      <c r="G149" s="531">
        <f>G150</f>
        <v>0</v>
      </c>
      <c r="H149" s="120"/>
      <c r="I149" s="120"/>
    </row>
    <row r="150" spans="1:9" ht="29.25" customHeight="1" hidden="1">
      <c r="A150" s="41" t="s">
        <v>297</v>
      </c>
      <c r="B150" s="93" t="s">
        <v>756</v>
      </c>
      <c r="C150" s="43" t="s">
        <v>28</v>
      </c>
      <c r="D150" s="43" t="s">
        <v>26</v>
      </c>
      <c r="E150" s="491" t="s">
        <v>860</v>
      </c>
      <c r="F150" s="491" t="s">
        <v>298</v>
      </c>
      <c r="G150" s="594"/>
      <c r="H150" s="120"/>
      <c r="I150" s="120"/>
    </row>
    <row r="151" spans="1:9" ht="23.25" customHeight="1">
      <c r="A151" s="45" t="s">
        <v>877</v>
      </c>
      <c r="B151" s="92" t="s">
        <v>756</v>
      </c>
      <c r="C151" s="47" t="s">
        <v>28</v>
      </c>
      <c r="D151" s="47" t="s">
        <v>26</v>
      </c>
      <c r="E151" s="72" t="s">
        <v>772</v>
      </c>
      <c r="F151" s="121"/>
      <c r="G151" s="538">
        <f>G152+G154</f>
        <v>10101015</v>
      </c>
      <c r="H151" s="120"/>
      <c r="I151" s="120"/>
    </row>
    <row r="152" spans="1:9" ht="66.75" customHeight="1">
      <c r="A152" s="568" t="s">
        <v>970</v>
      </c>
      <c r="B152" s="93" t="s">
        <v>756</v>
      </c>
      <c r="C152" s="43" t="s">
        <v>28</v>
      </c>
      <c r="D152" s="43" t="s">
        <v>26</v>
      </c>
      <c r="E152" s="491" t="s">
        <v>899</v>
      </c>
      <c r="F152" s="491"/>
      <c r="G152" s="531">
        <f>G153</f>
        <v>10000000</v>
      </c>
      <c r="H152" s="120"/>
      <c r="I152" s="120"/>
    </row>
    <row r="153" spans="1:9" ht="36.75" customHeight="1">
      <c r="A153" s="41" t="s">
        <v>297</v>
      </c>
      <c r="B153" s="93" t="s">
        <v>756</v>
      </c>
      <c r="C153" s="43" t="s">
        <v>28</v>
      </c>
      <c r="D153" s="43" t="s">
        <v>26</v>
      </c>
      <c r="E153" s="491" t="s">
        <v>899</v>
      </c>
      <c r="F153" s="491" t="s">
        <v>298</v>
      </c>
      <c r="G153" s="531">
        <v>10000000</v>
      </c>
      <c r="H153" s="120"/>
      <c r="I153" s="120"/>
    </row>
    <row r="154" spans="1:14" ht="63.75" customHeight="1">
      <c r="A154" s="568" t="s">
        <v>970</v>
      </c>
      <c r="B154" s="93" t="s">
        <v>756</v>
      </c>
      <c r="C154" s="43" t="s">
        <v>28</v>
      </c>
      <c r="D154" s="43" t="s">
        <v>26</v>
      </c>
      <c r="E154" s="491" t="s">
        <v>910</v>
      </c>
      <c r="F154" s="491"/>
      <c r="G154" s="531">
        <f>G155</f>
        <v>101015</v>
      </c>
      <c r="H154" s="120"/>
      <c r="I154" s="120"/>
      <c r="N154" s="603"/>
    </row>
    <row r="155" spans="1:9" ht="35.25" customHeight="1">
      <c r="A155" s="41" t="s">
        <v>297</v>
      </c>
      <c r="B155" s="93" t="s">
        <v>756</v>
      </c>
      <c r="C155" s="43" t="s">
        <v>28</v>
      </c>
      <c r="D155" s="43" t="s">
        <v>26</v>
      </c>
      <c r="E155" s="491" t="s">
        <v>910</v>
      </c>
      <c r="F155" s="491" t="s">
        <v>298</v>
      </c>
      <c r="G155" s="531">
        <v>101015</v>
      </c>
      <c r="H155" s="120"/>
      <c r="I155" s="120"/>
    </row>
    <row r="156" spans="1:9" ht="21" customHeight="1">
      <c r="A156" s="45" t="s">
        <v>877</v>
      </c>
      <c r="B156" s="93" t="s">
        <v>756</v>
      </c>
      <c r="C156" s="43" t="s">
        <v>28</v>
      </c>
      <c r="D156" s="43" t="s">
        <v>26</v>
      </c>
      <c r="E156" s="491"/>
      <c r="F156" s="491"/>
      <c r="G156" s="531">
        <f>G157</f>
        <v>118282829</v>
      </c>
      <c r="H156" s="120"/>
      <c r="I156" s="120"/>
    </row>
    <row r="157" spans="1:9" ht="51" customHeight="1">
      <c r="A157" s="41" t="s">
        <v>971</v>
      </c>
      <c r="B157" s="93" t="s">
        <v>756</v>
      </c>
      <c r="C157" s="43" t="s">
        <v>28</v>
      </c>
      <c r="D157" s="43" t="s">
        <v>26</v>
      </c>
      <c r="E157" s="491" t="s">
        <v>965</v>
      </c>
      <c r="F157" s="491"/>
      <c r="G157" s="531">
        <f>G158+G160</f>
        <v>118282829</v>
      </c>
      <c r="H157" s="120"/>
      <c r="I157" s="120"/>
    </row>
    <row r="158" spans="1:9" ht="39.75" customHeight="1">
      <c r="A158" s="598" t="s">
        <v>943</v>
      </c>
      <c r="B158" s="93" t="s">
        <v>756</v>
      </c>
      <c r="C158" s="43" t="s">
        <v>28</v>
      </c>
      <c r="D158" s="43" t="s">
        <v>26</v>
      </c>
      <c r="E158" s="491" t="s">
        <v>965</v>
      </c>
      <c r="F158" s="491"/>
      <c r="G158" s="531">
        <f>G159</f>
        <v>117100000</v>
      </c>
      <c r="H158" s="120"/>
      <c r="I158" s="120"/>
    </row>
    <row r="159" spans="1:9" ht="37.5" customHeight="1">
      <c r="A159" s="105" t="s">
        <v>921</v>
      </c>
      <c r="B159" s="550" t="s">
        <v>756</v>
      </c>
      <c r="C159" s="491" t="s">
        <v>28</v>
      </c>
      <c r="D159" s="491" t="s">
        <v>26</v>
      </c>
      <c r="E159" s="491" t="s">
        <v>965</v>
      </c>
      <c r="F159" s="491" t="s">
        <v>913</v>
      </c>
      <c r="G159" s="531">
        <v>117100000</v>
      </c>
      <c r="H159" s="120"/>
      <c r="I159" s="120"/>
    </row>
    <row r="160" spans="1:9" ht="43.5" customHeight="1">
      <c r="A160" s="598" t="s">
        <v>943</v>
      </c>
      <c r="B160" s="550" t="s">
        <v>756</v>
      </c>
      <c r="C160" s="491" t="s">
        <v>28</v>
      </c>
      <c r="D160" s="491" t="s">
        <v>26</v>
      </c>
      <c r="E160" s="491" t="s">
        <v>966</v>
      </c>
      <c r="F160" s="491"/>
      <c r="G160" s="531">
        <f>G161</f>
        <v>1182829</v>
      </c>
      <c r="H160" s="120"/>
      <c r="I160" s="120"/>
    </row>
    <row r="161" spans="1:9" ht="45" customHeight="1">
      <c r="A161" s="105" t="s">
        <v>921</v>
      </c>
      <c r="B161" s="550" t="s">
        <v>756</v>
      </c>
      <c r="C161" s="491" t="s">
        <v>28</v>
      </c>
      <c r="D161" s="491" t="s">
        <v>26</v>
      </c>
      <c r="E161" s="491" t="s">
        <v>966</v>
      </c>
      <c r="F161" s="491" t="s">
        <v>913</v>
      </c>
      <c r="G161" s="531">
        <v>1182829</v>
      </c>
      <c r="H161" s="120"/>
      <c r="I161" s="120"/>
    </row>
    <row r="162" spans="1:9" ht="24" customHeight="1">
      <c r="A162" s="45" t="s">
        <v>877</v>
      </c>
      <c r="B162" s="550" t="s">
        <v>756</v>
      </c>
      <c r="C162" s="491" t="s">
        <v>28</v>
      </c>
      <c r="D162" s="491" t="s">
        <v>26</v>
      </c>
      <c r="E162" s="491"/>
      <c r="F162" s="491"/>
      <c r="G162" s="531">
        <f>G163+G165</f>
        <v>5050517</v>
      </c>
      <c r="H162" s="120"/>
      <c r="I162" s="120"/>
    </row>
    <row r="163" spans="1:14" ht="54.75" customHeight="1">
      <c r="A163" s="105" t="s">
        <v>968</v>
      </c>
      <c r="B163" s="550" t="s">
        <v>756</v>
      </c>
      <c r="C163" s="491" t="s">
        <v>28</v>
      </c>
      <c r="D163" s="491" t="s">
        <v>26</v>
      </c>
      <c r="E163" s="491" t="s">
        <v>967</v>
      </c>
      <c r="F163" s="491"/>
      <c r="G163" s="531">
        <f>G164</f>
        <v>5000000</v>
      </c>
      <c r="H163" s="120"/>
      <c r="I163" s="120"/>
      <c r="N163" s="613"/>
    </row>
    <row r="164" spans="1:9" ht="34.5" customHeight="1">
      <c r="A164" s="41" t="s">
        <v>297</v>
      </c>
      <c r="B164" s="550" t="s">
        <v>756</v>
      </c>
      <c r="C164" s="491" t="s">
        <v>28</v>
      </c>
      <c r="D164" s="491" t="s">
        <v>26</v>
      </c>
      <c r="E164" s="491" t="s">
        <v>967</v>
      </c>
      <c r="F164" s="491" t="s">
        <v>298</v>
      </c>
      <c r="G164" s="531">
        <v>5000000</v>
      </c>
      <c r="H164" s="120"/>
      <c r="I164" s="120"/>
    </row>
    <row r="165" spans="1:9" ht="54" customHeight="1">
      <c r="A165" s="105" t="s">
        <v>968</v>
      </c>
      <c r="B165" s="550" t="s">
        <v>756</v>
      </c>
      <c r="C165" s="491" t="s">
        <v>28</v>
      </c>
      <c r="D165" s="491" t="s">
        <v>26</v>
      </c>
      <c r="E165" s="491" t="s">
        <v>972</v>
      </c>
      <c r="F165" s="491"/>
      <c r="G165" s="531">
        <f>G166</f>
        <v>50517</v>
      </c>
      <c r="H165" s="120"/>
      <c r="I165" s="120"/>
    </row>
    <row r="166" spans="1:9" ht="34.5" customHeight="1">
      <c r="A166" s="41" t="s">
        <v>297</v>
      </c>
      <c r="B166" s="550" t="s">
        <v>756</v>
      </c>
      <c r="C166" s="491" t="s">
        <v>28</v>
      </c>
      <c r="D166" s="491" t="s">
        <v>26</v>
      </c>
      <c r="E166" s="491" t="s">
        <v>972</v>
      </c>
      <c r="F166" s="491" t="s">
        <v>298</v>
      </c>
      <c r="G166" s="531">
        <v>50517</v>
      </c>
      <c r="H166" s="120"/>
      <c r="I166" s="120"/>
    </row>
    <row r="167" spans="1:9" ht="32.25" customHeight="1">
      <c r="A167" s="309" t="s">
        <v>916</v>
      </c>
      <c r="B167" s="550" t="s">
        <v>756</v>
      </c>
      <c r="C167" s="491" t="s">
        <v>28</v>
      </c>
      <c r="D167" s="491" t="s">
        <v>26</v>
      </c>
      <c r="E167" s="491"/>
      <c r="F167" s="491"/>
      <c r="G167" s="531">
        <f>G168</f>
        <v>41971000</v>
      </c>
      <c r="H167" s="120"/>
      <c r="I167" s="120"/>
    </row>
    <row r="168" spans="1:9" ht="35.25" customHeight="1">
      <c r="A168" s="105" t="s">
        <v>992</v>
      </c>
      <c r="B168" s="550" t="s">
        <v>756</v>
      </c>
      <c r="C168" s="491" t="s">
        <v>28</v>
      </c>
      <c r="D168" s="491" t="s">
        <v>26</v>
      </c>
      <c r="E168" s="491" t="s">
        <v>991</v>
      </c>
      <c r="F168" s="491"/>
      <c r="G168" s="531">
        <f>G169</f>
        <v>41971000</v>
      </c>
      <c r="H168" s="120"/>
      <c r="I168" s="120"/>
    </row>
    <row r="169" spans="1:9" ht="34.5" customHeight="1">
      <c r="A169" s="105" t="s">
        <v>297</v>
      </c>
      <c r="B169" s="550" t="s">
        <v>756</v>
      </c>
      <c r="C169" s="491" t="s">
        <v>28</v>
      </c>
      <c r="D169" s="491" t="s">
        <v>26</v>
      </c>
      <c r="E169" s="491" t="s">
        <v>991</v>
      </c>
      <c r="F169" s="491" t="s">
        <v>298</v>
      </c>
      <c r="G169" s="531">
        <v>41971000</v>
      </c>
      <c r="H169" s="120"/>
      <c r="I169" s="120"/>
    </row>
    <row r="170" spans="1:9" ht="18.75" customHeight="1">
      <c r="A170" s="45" t="s">
        <v>36</v>
      </c>
      <c r="B170" s="95" t="s">
        <v>756</v>
      </c>
      <c r="C170" s="47" t="s">
        <v>28</v>
      </c>
      <c r="D170" s="47" t="s">
        <v>63</v>
      </c>
      <c r="E170" s="72"/>
      <c r="F170" s="47"/>
      <c r="G170" s="120">
        <f>G171+G181</f>
        <v>3512930</v>
      </c>
      <c r="H170" s="120">
        <f>H171+H180</f>
        <v>530000</v>
      </c>
      <c r="I170" s="120">
        <f>I171+I180</f>
        <v>540000</v>
      </c>
    </row>
    <row r="171" spans="1:14" s="128" customFormat="1" ht="35.25" customHeight="1">
      <c r="A171" s="108" t="s">
        <v>878</v>
      </c>
      <c r="B171" s="95" t="s">
        <v>756</v>
      </c>
      <c r="C171" s="47" t="s">
        <v>28</v>
      </c>
      <c r="D171" s="47" t="s">
        <v>63</v>
      </c>
      <c r="E171" s="451" t="s">
        <v>775</v>
      </c>
      <c r="F171" s="268"/>
      <c r="G171" s="149">
        <f>G172</f>
        <v>13500</v>
      </c>
      <c r="H171" s="149">
        <f>H172</f>
        <v>460000</v>
      </c>
      <c r="I171" s="149">
        <f>I172</f>
        <v>470000</v>
      </c>
      <c r="N171"/>
    </row>
    <row r="172" spans="1:9" s="128" customFormat="1" ht="19.5" customHeight="1">
      <c r="A172" s="105" t="s">
        <v>494</v>
      </c>
      <c r="B172" s="96" t="s">
        <v>756</v>
      </c>
      <c r="C172" s="43" t="s">
        <v>28</v>
      </c>
      <c r="D172" s="43" t="s">
        <v>63</v>
      </c>
      <c r="E172" s="340" t="s">
        <v>776</v>
      </c>
      <c r="F172" s="268"/>
      <c r="G172" s="227">
        <f>G173+G178</f>
        <v>13500</v>
      </c>
      <c r="H172" s="227">
        <f>H173+H178</f>
        <v>460000</v>
      </c>
      <c r="I172" s="227">
        <f>I173+I178</f>
        <v>470000</v>
      </c>
    </row>
    <row r="173" spans="1:9" s="128" customFormat="1" ht="24" customHeight="1">
      <c r="A173" s="67" t="s">
        <v>449</v>
      </c>
      <c r="B173" s="96" t="s">
        <v>756</v>
      </c>
      <c r="C173" s="43" t="s">
        <v>28</v>
      </c>
      <c r="D173" s="43" t="s">
        <v>63</v>
      </c>
      <c r="E173" s="340" t="s">
        <v>777</v>
      </c>
      <c r="F173" s="268"/>
      <c r="G173" s="227">
        <f>G174</f>
        <v>13500</v>
      </c>
      <c r="H173" s="227">
        <f>H174</f>
        <v>90000</v>
      </c>
      <c r="I173" s="227">
        <f>I174</f>
        <v>90000</v>
      </c>
    </row>
    <row r="174" spans="1:9" s="128" customFormat="1" ht="34.5" customHeight="1">
      <c r="A174" s="105" t="s">
        <v>297</v>
      </c>
      <c r="B174" s="96" t="s">
        <v>756</v>
      </c>
      <c r="C174" s="43" t="s">
        <v>28</v>
      </c>
      <c r="D174" s="43" t="s">
        <v>63</v>
      </c>
      <c r="E174" s="340" t="s">
        <v>777</v>
      </c>
      <c r="F174" s="268">
        <v>240</v>
      </c>
      <c r="G174" s="227">
        <v>13500</v>
      </c>
      <c r="H174" s="227">
        <v>90000</v>
      </c>
      <c r="I174" s="227">
        <v>90000</v>
      </c>
    </row>
    <row r="175" spans="1:9" s="128" customFormat="1" ht="36" customHeight="1" hidden="1">
      <c r="A175" s="429" t="s">
        <v>879</v>
      </c>
      <c r="B175" s="430" t="s">
        <v>756</v>
      </c>
      <c r="C175" s="431" t="s">
        <v>28</v>
      </c>
      <c r="D175" s="431" t="s">
        <v>63</v>
      </c>
      <c r="E175" s="434" t="s">
        <v>778</v>
      </c>
      <c r="F175" s="437"/>
      <c r="G175" s="436">
        <f>G176</f>
        <v>0</v>
      </c>
      <c r="H175" s="227"/>
      <c r="I175" s="227"/>
    </row>
    <row r="176" spans="1:9" s="128" customFormat="1" ht="39" customHeight="1" hidden="1">
      <c r="A176" s="429" t="s">
        <v>880</v>
      </c>
      <c r="B176" s="430" t="s">
        <v>756</v>
      </c>
      <c r="C176" s="431" t="s">
        <v>28</v>
      </c>
      <c r="D176" s="431" t="s">
        <v>63</v>
      </c>
      <c r="E176" s="434" t="s">
        <v>826</v>
      </c>
      <c r="F176" s="437"/>
      <c r="G176" s="436">
        <f>G177</f>
        <v>0</v>
      </c>
      <c r="H176" s="227"/>
      <c r="I176" s="227"/>
    </row>
    <row r="177" spans="1:9" s="128" customFormat="1" ht="36" customHeight="1" hidden="1">
      <c r="A177" s="579" t="s">
        <v>795</v>
      </c>
      <c r="B177" s="439" t="s">
        <v>756</v>
      </c>
      <c r="C177" s="440" t="s">
        <v>28</v>
      </c>
      <c r="D177" s="440" t="s">
        <v>63</v>
      </c>
      <c r="E177" s="580" t="s">
        <v>794</v>
      </c>
      <c r="F177" s="435"/>
      <c r="G177" s="441">
        <f>G178</f>
        <v>0</v>
      </c>
      <c r="H177" s="227"/>
      <c r="I177" s="227"/>
    </row>
    <row r="178" spans="1:9" s="128" customFormat="1" ht="28.5" customHeight="1" hidden="1">
      <c r="A178" s="579" t="s">
        <v>796</v>
      </c>
      <c r="B178" s="439" t="s">
        <v>756</v>
      </c>
      <c r="C178" s="440" t="s">
        <v>28</v>
      </c>
      <c r="D178" s="440" t="s">
        <v>63</v>
      </c>
      <c r="E178" s="580" t="s">
        <v>797</v>
      </c>
      <c r="F178" s="435"/>
      <c r="G178" s="441">
        <f>G179</f>
        <v>0</v>
      </c>
      <c r="H178" s="227">
        <f>H179</f>
        <v>370000</v>
      </c>
      <c r="I178" s="227">
        <f>I179</f>
        <v>380000</v>
      </c>
    </row>
    <row r="179" spans="1:9" s="128" customFormat="1" ht="23.25" customHeight="1" hidden="1">
      <c r="A179" s="579" t="s">
        <v>297</v>
      </c>
      <c r="B179" s="439" t="s">
        <v>756</v>
      </c>
      <c r="C179" s="440" t="s">
        <v>28</v>
      </c>
      <c r="D179" s="440" t="s">
        <v>63</v>
      </c>
      <c r="E179" s="580" t="s">
        <v>797</v>
      </c>
      <c r="F179" s="435">
        <v>240</v>
      </c>
      <c r="G179" s="441">
        <v>0</v>
      </c>
      <c r="H179" s="227">
        <v>370000</v>
      </c>
      <c r="I179" s="227">
        <v>380000</v>
      </c>
    </row>
    <row r="180" spans="1:9" s="128" customFormat="1" ht="22.5" customHeight="1">
      <c r="A180" s="108" t="s">
        <v>36</v>
      </c>
      <c r="B180" s="95" t="s">
        <v>756</v>
      </c>
      <c r="C180" s="47" t="s">
        <v>28</v>
      </c>
      <c r="D180" s="47" t="s">
        <v>63</v>
      </c>
      <c r="E180" s="288"/>
      <c r="F180" s="294"/>
      <c r="G180" s="149">
        <f>G181</f>
        <v>3499430</v>
      </c>
      <c r="H180" s="149">
        <f>H181</f>
        <v>70000</v>
      </c>
      <c r="I180" s="149">
        <f>I181</f>
        <v>70000</v>
      </c>
    </row>
    <row r="181" spans="1:9" s="128" customFormat="1" ht="54.75" customHeight="1">
      <c r="A181" s="108" t="s">
        <v>836</v>
      </c>
      <c r="B181" s="95" t="s">
        <v>756</v>
      </c>
      <c r="C181" s="47" t="s">
        <v>28</v>
      </c>
      <c r="D181" s="47" t="s">
        <v>63</v>
      </c>
      <c r="E181" s="72" t="s">
        <v>418</v>
      </c>
      <c r="F181" s="294"/>
      <c r="G181" s="149">
        <f>G182</f>
        <v>3499430</v>
      </c>
      <c r="H181" s="227">
        <f>H182+H184</f>
        <v>70000</v>
      </c>
      <c r="I181" s="227">
        <f>I182+I184</f>
        <v>70000</v>
      </c>
    </row>
    <row r="182" spans="1:9" s="128" customFormat="1" ht="19.5" customHeight="1">
      <c r="A182" s="105" t="s">
        <v>120</v>
      </c>
      <c r="B182" s="96" t="s">
        <v>756</v>
      </c>
      <c r="C182" s="43" t="s">
        <v>28</v>
      </c>
      <c r="D182" s="43" t="s">
        <v>63</v>
      </c>
      <c r="E182" s="53" t="s">
        <v>433</v>
      </c>
      <c r="F182" s="268"/>
      <c r="G182" s="227">
        <f>G183</f>
        <v>3499430</v>
      </c>
      <c r="H182" s="227">
        <f>H183</f>
        <v>50000</v>
      </c>
      <c r="I182" s="227">
        <f>I183</f>
        <v>50000</v>
      </c>
    </row>
    <row r="183" spans="1:9" s="128" customFormat="1" ht="30" customHeight="1">
      <c r="A183" s="393" t="s">
        <v>829</v>
      </c>
      <c r="B183" s="96" t="s">
        <v>756</v>
      </c>
      <c r="C183" s="43" t="s">
        <v>28</v>
      </c>
      <c r="D183" s="43" t="s">
        <v>63</v>
      </c>
      <c r="E183" s="53" t="s">
        <v>759</v>
      </c>
      <c r="F183" s="268"/>
      <c r="G183" s="227">
        <f>G184+G185+G186</f>
        <v>3499430</v>
      </c>
      <c r="H183" s="227">
        <v>50000</v>
      </c>
      <c r="I183" s="227">
        <v>50000</v>
      </c>
    </row>
    <row r="184" spans="1:9" s="128" customFormat="1" ht="22.5" customHeight="1">
      <c r="A184" s="105" t="s">
        <v>294</v>
      </c>
      <c r="B184" s="96" t="s">
        <v>756</v>
      </c>
      <c r="C184" s="43" t="s">
        <v>28</v>
      </c>
      <c r="D184" s="43" t="s">
        <v>63</v>
      </c>
      <c r="E184" s="53" t="s">
        <v>759</v>
      </c>
      <c r="F184" s="268">
        <v>120</v>
      </c>
      <c r="G184" s="492">
        <v>3248430</v>
      </c>
      <c r="H184" s="227">
        <f>H185</f>
        <v>20000</v>
      </c>
      <c r="I184" s="227">
        <f>I185</f>
        <v>20000</v>
      </c>
    </row>
    <row r="185" spans="1:9" s="128" customFormat="1" ht="33" customHeight="1">
      <c r="A185" s="67" t="s">
        <v>297</v>
      </c>
      <c r="B185" s="96" t="s">
        <v>756</v>
      </c>
      <c r="C185" s="43" t="s">
        <v>28</v>
      </c>
      <c r="D185" s="43" t="s">
        <v>63</v>
      </c>
      <c r="E185" s="53" t="s">
        <v>759</v>
      </c>
      <c r="F185" s="268">
        <v>240</v>
      </c>
      <c r="G185" s="492">
        <v>250000</v>
      </c>
      <c r="H185" s="227">
        <v>20000</v>
      </c>
      <c r="I185" s="227">
        <v>20000</v>
      </c>
    </row>
    <row r="186" spans="1:9" s="128" customFormat="1" ht="20.25" customHeight="1">
      <c r="A186" s="67" t="s">
        <v>299</v>
      </c>
      <c r="B186" s="96" t="s">
        <v>756</v>
      </c>
      <c r="C186" s="43" t="s">
        <v>28</v>
      </c>
      <c r="D186" s="43" t="s">
        <v>63</v>
      </c>
      <c r="E186" s="53" t="s">
        <v>759</v>
      </c>
      <c r="F186" s="268">
        <v>850</v>
      </c>
      <c r="G186" s="492">
        <v>1000</v>
      </c>
      <c r="H186" s="227"/>
      <c r="I186" s="227"/>
    </row>
    <row r="187" spans="1:14" s="1" customFormat="1" ht="21" customHeight="1">
      <c r="A187" s="108" t="s">
        <v>123</v>
      </c>
      <c r="B187" s="505" t="s">
        <v>756</v>
      </c>
      <c r="C187" s="121" t="s">
        <v>29</v>
      </c>
      <c r="D187" s="121"/>
      <c r="E187" s="121"/>
      <c r="F187" s="121"/>
      <c r="G187" s="123">
        <f>G188+G194+G198</f>
        <v>12702566.18</v>
      </c>
      <c r="H187" s="149">
        <f>H198</f>
        <v>30000</v>
      </c>
      <c r="I187" s="149">
        <f>I198</f>
        <v>30000</v>
      </c>
      <c r="N187" s="128"/>
    </row>
    <row r="188" spans="1:9" s="1" customFormat="1" ht="20.25" customHeight="1">
      <c r="A188" s="108" t="s">
        <v>124</v>
      </c>
      <c r="B188" s="505" t="s">
        <v>756</v>
      </c>
      <c r="C188" s="121" t="s">
        <v>29</v>
      </c>
      <c r="D188" s="121" t="s">
        <v>25</v>
      </c>
      <c r="E188" s="582"/>
      <c r="F188" s="121"/>
      <c r="G188" s="123">
        <f>G189</f>
        <v>1387.8</v>
      </c>
      <c r="H188" s="149"/>
      <c r="I188" s="149"/>
    </row>
    <row r="189" spans="1:9" s="1" customFormat="1" ht="37.5" customHeight="1">
      <c r="A189" s="608" t="s">
        <v>988</v>
      </c>
      <c r="B189" s="505" t="s">
        <v>756</v>
      </c>
      <c r="C189" s="121" t="s">
        <v>29</v>
      </c>
      <c r="D189" s="121" t="s">
        <v>25</v>
      </c>
      <c r="E189" s="582" t="s">
        <v>778</v>
      </c>
      <c r="F189" s="121"/>
      <c r="G189" s="123">
        <f>G190</f>
        <v>1387.8</v>
      </c>
      <c r="H189" s="149"/>
      <c r="I189" s="149"/>
    </row>
    <row r="190" spans="1:9" s="1" customFormat="1" ht="35.25" customHeight="1">
      <c r="A190" s="499" t="s">
        <v>914</v>
      </c>
      <c r="B190" s="505" t="s">
        <v>756</v>
      </c>
      <c r="C190" s="121" t="s">
        <v>29</v>
      </c>
      <c r="D190" s="121" t="s">
        <v>25</v>
      </c>
      <c r="E190" s="582" t="s">
        <v>826</v>
      </c>
      <c r="F190" s="121"/>
      <c r="G190" s="123">
        <f>G191</f>
        <v>1387.8</v>
      </c>
      <c r="H190" s="149"/>
      <c r="I190" s="149"/>
    </row>
    <row r="191" spans="1:9" s="1" customFormat="1" ht="36.75" customHeight="1">
      <c r="A191" s="623" t="s">
        <v>943</v>
      </c>
      <c r="B191" s="549" t="s">
        <v>756</v>
      </c>
      <c r="C191" s="491" t="s">
        <v>29</v>
      </c>
      <c r="D191" s="491" t="s">
        <v>25</v>
      </c>
      <c r="E191" s="592" t="s">
        <v>987</v>
      </c>
      <c r="F191" s="491"/>
      <c r="G191" s="492">
        <f>G192</f>
        <v>1387.8</v>
      </c>
      <c r="H191" s="149"/>
      <c r="I191" s="149"/>
    </row>
    <row r="192" spans="1:10" s="1" customFormat="1" ht="32.25" customHeight="1">
      <c r="A192" s="105" t="s">
        <v>921</v>
      </c>
      <c r="B192" s="549" t="s">
        <v>756</v>
      </c>
      <c r="C192" s="491" t="s">
        <v>29</v>
      </c>
      <c r="D192" s="491" t="s">
        <v>25</v>
      </c>
      <c r="E192" s="592" t="s">
        <v>987</v>
      </c>
      <c r="F192" s="491" t="s">
        <v>913</v>
      </c>
      <c r="G192" s="492">
        <v>1387.8</v>
      </c>
      <c r="H192" s="149"/>
      <c r="I192" s="149"/>
      <c r="J192" s="25"/>
    </row>
    <row r="193" spans="1:10" s="1" customFormat="1" ht="21" customHeight="1">
      <c r="A193" s="609" t="s">
        <v>125</v>
      </c>
      <c r="B193" s="549" t="s">
        <v>756</v>
      </c>
      <c r="C193" s="491" t="s">
        <v>29</v>
      </c>
      <c r="D193" s="491" t="s">
        <v>30</v>
      </c>
      <c r="E193" s="592"/>
      <c r="F193" s="491"/>
      <c r="G193" s="492">
        <f>G194</f>
        <v>21967.91</v>
      </c>
      <c r="H193" s="149"/>
      <c r="I193" s="149"/>
      <c r="J193" s="25"/>
    </row>
    <row r="194" spans="1:10" s="1" customFormat="1" ht="37.5" customHeight="1">
      <c r="A194" s="309" t="s">
        <v>916</v>
      </c>
      <c r="B194" s="549" t="s">
        <v>756</v>
      </c>
      <c r="C194" s="491" t="s">
        <v>29</v>
      </c>
      <c r="D194" s="491" t="s">
        <v>30</v>
      </c>
      <c r="E194" s="592" t="s">
        <v>925</v>
      </c>
      <c r="F194" s="491"/>
      <c r="G194" s="492">
        <f>G195</f>
        <v>21967.91</v>
      </c>
      <c r="H194" s="149"/>
      <c r="I194" s="149"/>
      <c r="J194" s="25"/>
    </row>
    <row r="195" spans="1:10" s="1" customFormat="1" ht="37.5" customHeight="1">
      <c r="A195" s="611" t="s">
        <v>989</v>
      </c>
      <c r="B195" s="549" t="s">
        <v>756</v>
      </c>
      <c r="C195" s="491" t="s">
        <v>29</v>
      </c>
      <c r="D195" s="491" t="s">
        <v>30</v>
      </c>
      <c r="E195" s="592" t="s">
        <v>990</v>
      </c>
      <c r="F195" s="491"/>
      <c r="G195" s="492">
        <f>G196</f>
        <v>21967.91</v>
      </c>
      <c r="H195" s="149"/>
      <c r="I195" s="149"/>
      <c r="J195" s="25"/>
    </row>
    <row r="196" spans="1:14" s="1" customFormat="1" ht="36" customHeight="1">
      <c r="A196" s="598" t="s">
        <v>943</v>
      </c>
      <c r="B196" s="549" t="s">
        <v>756</v>
      </c>
      <c r="C196" s="491" t="s">
        <v>29</v>
      </c>
      <c r="D196" s="491" t="s">
        <v>30</v>
      </c>
      <c r="E196" s="592" t="s">
        <v>957</v>
      </c>
      <c r="F196" s="491"/>
      <c r="G196" s="492">
        <f>G197</f>
        <v>21967.91</v>
      </c>
      <c r="H196" s="149"/>
      <c r="I196" s="149"/>
      <c r="J196" s="25"/>
      <c r="N196" s="610"/>
    </row>
    <row r="197" spans="1:10" s="1" customFormat="1" ht="32.25" customHeight="1">
      <c r="A197" s="105" t="s">
        <v>921</v>
      </c>
      <c r="B197" s="549" t="s">
        <v>756</v>
      </c>
      <c r="C197" s="491" t="s">
        <v>29</v>
      </c>
      <c r="D197" s="491" t="s">
        <v>30</v>
      </c>
      <c r="E197" s="592" t="s">
        <v>957</v>
      </c>
      <c r="F197" s="491" t="s">
        <v>913</v>
      </c>
      <c r="G197" s="492">
        <v>21967.91</v>
      </c>
      <c r="H197" s="149"/>
      <c r="I197" s="149"/>
      <c r="J197" s="25"/>
    </row>
    <row r="198" spans="1:14" ht="21" customHeight="1">
      <c r="A198" s="468" t="s">
        <v>54</v>
      </c>
      <c r="B198" s="125" t="s">
        <v>756</v>
      </c>
      <c r="C198" s="71" t="s">
        <v>29</v>
      </c>
      <c r="D198" s="71" t="s">
        <v>34</v>
      </c>
      <c r="E198" s="154"/>
      <c r="F198" s="53"/>
      <c r="G198" s="149">
        <f>G200+G207+G216+G228</f>
        <v>12679210.469999999</v>
      </c>
      <c r="H198" s="149">
        <f>H199</f>
        <v>30000</v>
      </c>
      <c r="I198" s="149">
        <f>I199</f>
        <v>30000</v>
      </c>
      <c r="N198" s="1"/>
    </row>
    <row r="199" spans="1:14" s="128" customFormat="1" ht="23.25" customHeight="1">
      <c r="A199" s="108" t="s">
        <v>125</v>
      </c>
      <c r="B199" s="505" t="s">
        <v>756</v>
      </c>
      <c r="C199" s="122" t="s">
        <v>29</v>
      </c>
      <c r="D199" s="122" t="s">
        <v>34</v>
      </c>
      <c r="E199" s="506" t="s">
        <v>767</v>
      </c>
      <c r="F199" s="507"/>
      <c r="G199" s="123">
        <f>G200</f>
        <v>550000</v>
      </c>
      <c r="H199" s="149">
        <f aca="true" t="shared" si="14" ref="G199:I201">H200</f>
        <v>30000</v>
      </c>
      <c r="I199" s="149">
        <f t="shared" si="14"/>
        <v>30000</v>
      </c>
      <c r="N199" s="1"/>
    </row>
    <row r="200" spans="1:14" s="128" customFormat="1" ht="39.75" customHeight="1">
      <c r="A200" s="69" t="s">
        <v>901</v>
      </c>
      <c r="B200" s="125" t="s">
        <v>756</v>
      </c>
      <c r="C200" s="71" t="s">
        <v>29</v>
      </c>
      <c r="D200" s="71" t="s">
        <v>34</v>
      </c>
      <c r="E200" s="506" t="s">
        <v>790</v>
      </c>
      <c r="F200" s="469"/>
      <c r="G200" s="149">
        <f t="shared" si="14"/>
        <v>550000</v>
      </c>
      <c r="H200" s="227">
        <f t="shared" si="14"/>
        <v>30000</v>
      </c>
      <c r="I200" s="227">
        <f t="shared" si="14"/>
        <v>30000</v>
      </c>
      <c r="N200"/>
    </row>
    <row r="201" spans="1:9" s="128" customFormat="1" ht="33">
      <c r="A201" s="50" t="s">
        <v>529</v>
      </c>
      <c r="B201" s="97" t="s">
        <v>756</v>
      </c>
      <c r="C201" s="70" t="s">
        <v>29</v>
      </c>
      <c r="D201" s="70" t="s">
        <v>34</v>
      </c>
      <c r="E201" s="569" t="s">
        <v>902</v>
      </c>
      <c r="F201" s="269"/>
      <c r="G201" s="227">
        <f>G202+G205</f>
        <v>550000</v>
      </c>
      <c r="H201" s="227">
        <f t="shared" si="14"/>
        <v>30000</v>
      </c>
      <c r="I201" s="227">
        <f t="shared" si="14"/>
        <v>30000</v>
      </c>
    </row>
    <row r="202" spans="1:9" s="128" customFormat="1" ht="36.75" customHeight="1">
      <c r="A202" s="50" t="s">
        <v>402</v>
      </c>
      <c r="B202" s="97" t="s">
        <v>756</v>
      </c>
      <c r="C202" s="70" t="s">
        <v>29</v>
      </c>
      <c r="D202" s="70" t="s">
        <v>34</v>
      </c>
      <c r="E202" s="569" t="s">
        <v>903</v>
      </c>
      <c r="F202" s="269"/>
      <c r="G202" s="227">
        <f>G203</f>
        <v>550000</v>
      </c>
      <c r="H202" s="227">
        <v>30000</v>
      </c>
      <c r="I202" s="227">
        <v>30000</v>
      </c>
    </row>
    <row r="203" spans="1:9" s="128" customFormat="1" ht="35.25" customHeight="1">
      <c r="A203" s="238" t="s">
        <v>297</v>
      </c>
      <c r="B203" s="97" t="s">
        <v>756</v>
      </c>
      <c r="C203" s="70" t="s">
        <v>29</v>
      </c>
      <c r="D203" s="70" t="s">
        <v>34</v>
      </c>
      <c r="E203" s="569" t="s">
        <v>903</v>
      </c>
      <c r="F203" s="269">
        <v>240</v>
      </c>
      <c r="G203" s="227">
        <v>550000</v>
      </c>
      <c r="H203" s="227"/>
      <c r="I203" s="227"/>
    </row>
    <row r="204" spans="1:9" s="128" customFormat="1" ht="33" customHeight="1" hidden="1">
      <c r="A204" s="238" t="s">
        <v>529</v>
      </c>
      <c r="B204" s="97" t="s">
        <v>756</v>
      </c>
      <c r="C204" s="70" t="s">
        <v>29</v>
      </c>
      <c r="D204" s="70" t="s">
        <v>34</v>
      </c>
      <c r="E204" s="293" t="s">
        <v>798</v>
      </c>
      <c r="F204" s="269"/>
      <c r="G204" s="227">
        <f>G205</f>
        <v>0</v>
      </c>
      <c r="H204" s="227"/>
      <c r="I204" s="227"/>
    </row>
    <row r="205" spans="1:9" s="128" customFormat="1" ht="33" customHeight="1" hidden="1">
      <c r="A205" s="472" t="s">
        <v>812</v>
      </c>
      <c r="B205" s="473" t="s">
        <v>756</v>
      </c>
      <c r="C205" s="474" t="s">
        <v>29</v>
      </c>
      <c r="D205" s="474" t="s">
        <v>34</v>
      </c>
      <c r="E205" s="475" t="s">
        <v>798</v>
      </c>
      <c r="F205" s="476"/>
      <c r="G205" s="477">
        <f>G206</f>
        <v>0</v>
      </c>
      <c r="H205" s="227"/>
      <c r="I205" s="227"/>
    </row>
    <row r="206" spans="1:9" s="128" customFormat="1" ht="34.5" customHeight="1" hidden="1">
      <c r="A206" s="238" t="s">
        <v>297</v>
      </c>
      <c r="B206" s="97" t="s">
        <v>756</v>
      </c>
      <c r="C206" s="70" t="s">
        <v>29</v>
      </c>
      <c r="D206" s="70" t="s">
        <v>34</v>
      </c>
      <c r="E206" s="293" t="s">
        <v>798</v>
      </c>
      <c r="F206" s="269">
        <v>240</v>
      </c>
      <c r="G206" s="227"/>
      <c r="H206" s="227"/>
      <c r="I206" s="227"/>
    </row>
    <row r="207" spans="1:9" s="128" customFormat="1" ht="39" customHeight="1">
      <c r="A207" s="468" t="s">
        <v>876</v>
      </c>
      <c r="B207" s="125" t="s">
        <v>756</v>
      </c>
      <c r="C207" s="71" t="s">
        <v>29</v>
      </c>
      <c r="D207" s="71" t="s">
        <v>34</v>
      </c>
      <c r="E207" s="292" t="s">
        <v>767</v>
      </c>
      <c r="F207" s="469"/>
      <c r="G207" s="149">
        <f>G208+G212</f>
        <v>80000</v>
      </c>
      <c r="H207" s="227"/>
      <c r="I207" s="227"/>
    </row>
    <row r="208" spans="1:9" s="128" customFormat="1" ht="38.25" customHeight="1">
      <c r="A208" s="468" t="s">
        <v>315</v>
      </c>
      <c r="B208" s="125" t="s">
        <v>756</v>
      </c>
      <c r="C208" s="71" t="s">
        <v>29</v>
      </c>
      <c r="D208" s="71" t="s">
        <v>34</v>
      </c>
      <c r="E208" s="292" t="s">
        <v>779</v>
      </c>
      <c r="F208" s="469"/>
      <c r="G208" s="149">
        <f>G209</f>
        <v>70000</v>
      </c>
      <c r="H208" s="227"/>
      <c r="I208" s="227"/>
    </row>
    <row r="209" spans="1:9" s="128" customFormat="1" ht="21.75" customHeight="1">
      <c r="A209" s="238" t="s">
        <v>664</v>
      </c>
      <c r="B209" s="97" t="s">
        <v>756</v>
      </c>
      <c r="C209" s="70" t="s">
        <v>29</v>
      </c>
      <c r="D209" s="70" t="s">
        <v>34</v>
      </c>
      <c r="E209" s="293" t="s">
        <v>780</v>
      </c>
      <c r="F209" s="269"/>
      <c r="G209" s="227">
        <f>G210</f>
        <v>70000</v>
      </c>
      <c r="H209" s="227"/>
      <c r="I209" s="227"/>
    </row>
    <row r="210" spans="1:9" s="128" customFormat="1" ht="33.75" customHeight="1">
      <c r="A210" s="238" t="s">
        <v>316</v>
      </c>
      <c r="B210" s="97" t="s">
        <v>756</v>
      </c>
      <c r="C210" s="70" t="s">
        <v>29</v>
      </c>
      <c r="D210" s="70" t="s">
        <v>34</v>
      </c>
      <c r="E210" s="293" t="s">
        <v>781</v>
      </c>
      <c r="F210" s="269"/>
      <c r="G210" s="227">
        <f>G211</f>
        <v>70000</v>
      </c>
      <c r="H210" s="227"/>
      <c r="I210" s="227"/>
    </row>
    <row r="211" spans="1:9" s="128" customFormat="1" ht="36.75" customHeight="1">
      <c r="A211" s="238" t="s">
        <v>297</v>
      </c>
      <c r="B211" s="97" t="s">
        <v>756</v>
      </c>
      <c r="C211" s="70" t="s">
        <v>29</v>
      </c>
      <c r="D211" s="70" t="s">
        <v>34</v>
      </c>
      <c r="E211" s="293" t="s">
        <v>781</v>
      </c>
      <c r="F211" s="269">
        <v>240</v>
      </c>
      <c r="G211" s="227">
        <v>70000</v>
      </c>
      <c r="H211" s="227"/>
      <c r="I211" s="227"/>
    </row>
    <row r="212" spans="1:9" s="128" customFormat="1" ht="54" customHeight="1">
      <c r="A212" s="468" t="s">
        <v>782</v>
      </c>
      <c r="B212" s="125" t="s">
        <v>756</v>
      </c>
      <c r="C212" s="71" t="s">
        <v>29</v>
      </c>
      <c r="D212" s="71" t="s">
        <v>34</v>
      </c>
      <c r="E212" s="292" t="s">
        <v>783</v>
      </c>
      <c r="F212" s="469"/>
      <c r="G212" s="149">
        <f>G213</f>
        <v>10000</v>
      </c>
      <c r="H212" s="227"/>
      <c r="I212" s="227"/>
    </row>
    <row r="213" spans="1:9" s="128" customFormat="1" ht="21.75" customHeight="1">
      <c r="A213" s="238" t="s">
        <v>760</v>
      </c>
      <c r="B213" s="97" t="s">
        <v>756</v>
      </c>
      <c r="C213" s="70" t="s">
        <v>29</v>
      </c>
      <c r="D213" s="70" t="s">
        <v>34</v>
      </c>
      <c r="E213" s="293" t="s">
        <v>784</v>
      </c>
      <c r="F213" s="269"/>
      <c r="G213" s="227">
        <f>G214</f>
        <v>10000</v>
      </c>
      <c r="H213" s="227"/>
      <c r="I213" s="227"/>
    </row>
    <row r="214" spans="1:9" s="128" customFormat="1" ht="35.25" customHeight="1">
      <c r="A214" s="238" t="s">
        <v>347</v>
      </c>
      <c r="B214" s="97" t="s">
        <v>756</v>
      </c>
      <c r="C214" s="70" t="s">
        <v>29</v>
      </c>
      <c r="D214" s="70" t="s">
        <v>34</v>
      </c>
      <c r="E214" s="293" t="s">
        <v>785</v>
      </c>
      <c r="F214" s="269"/>
      <c r="G214" s="227">
        <f>G215</f>
        <v>10000</v>
      </c>
      <c r="H214" s="227"/>
      <c r="I214" s="227"/>
    </row>
    <row r="215" spans="1:9" s="128" customFormat="1" ht="36.75" customHeight="1">
      <c r="A215" s="238" t="s">
        <v>297</v>
      </c>
      <c r="B215" s="97" t="s">
        <v>756</v>
      </c>
      <c r="C215" s="70" t="s">
        <v>29</v>
      </c>
      <c r="D215" s="70" t="s">
        <v>34</v>
      </c>
      <c r="E215" s="293" t="s">
        <v>785</v>
      </c>
      <c r="F215" s="269">
        <v>240</v>
      </c>
      <c r="G215" s="227">
        <v>10000</v>
      </c>
      <c r="H215" s="227"/>
      <c r="I215" s="227"/>
    </row>
    <row r="216" spans="1:9" s="128" customFormat="1" ht="33" customHeight="1">
      <c r="A216" s="468" t="s">
        <v>933</v>
      </c>
      <c r="B216" s="125" t="s">
        <v>756</v>
      </c>
      <c r="C216" s="71" t="s">
        <v>29</v>
      </c>
      <c r="D216" s="71" t="s">
        <v>34</v>
      </c>
      <c r="E216" s="292" t="s">
        <v>811</v>
      </c>
      <c r="F216" s="469"/>
      <c r="G216" s="149">
        <f>G217</f>
        <v>11049210.469999999</v>
      </c>
      <c r="H216" s="227"/>
      <c r="I216" s="227"/>
    </row>
    <row r="217" spans="1:10" s="128" customFormat="1" ht="33" customHeight="1">
      <c r="A217" s="470" t="s">
        <v>827</v>
      </c>
      <c r="B217" s="97" t="s">
        <v>756</v>
      </c>
      <c r="C217" s="70" t="s">
        <v>29</v>
      </c>
      <c r="D217" s="70" t="s">
        <v>34</v>
      </c>
      <c r="E217" s="293" t="s">
        <v>799</v>
      </c>
      <c r="F217" s="269"/>
      <c r="G217" s="207">
        <f>G219+G225+G227</f>
        <v>11049210.469999999</v>
      </c>
      <c r="H217" s="227"/>
      <c r="I217" s="227"/>
      <c r="J217" s="488"/>
    </row>
    <row r="218" spans="1:9" s="128" customFormat="1" ht="32.25" customHeight="1">
      <c r="A218" s="470" t="s">
        <v>791</v>
      </c>
      <c r="B218" s="97" t="s">
        <v>756</v>
      </c>
      <c r="C218" s="70" t="s">
        <v>29</v>
      </c>
      <c r="D218" s="70" t="s">
        <v>34</v>
      </c>
      <c r="E218" s="293" t="s">
        <v>800</v>
      </c>
      <c r="F218" s="269"/>
      <c r="G218" s="471">
        <f>G219</f>
        <v>4934282.71</v>
      </c>
      <c r="H218" s="227"/>
      <c r="I218" s="227"/>
    </row>
    <row r="219" spans="1:9" s="128" customFormat="1" ht="35.25" customHeight="1">
      <c r="A219" s="238" t="s">
        <v>297</v>
      </c>
      <c r="B219" s="97" t="s">
        <v>756</v>
      </c>
      <c r="C219" s="70" t="s">
        <v>29</v>
      </c>
      <c r="D219" s="70" t="s">
        <v>34</v>
      </c>
      <c r="E219" s="293" t="s">
        <v>800</v>
      </c>
      <c r="F219" s="269">
        <v>240</v>
      </c>
      <c r="G219" s="492">
        <v>4934282.71</v>
      </c>
      <c r="H219" s="227"/>
      <c r="I219" s="227"/>
    </row>
    <row r="220" spans="1:9" s="128" customFormat="1" ht="1.5" customHeight="1" hidden="1">
      <c r="A220" s="309" t="s">
        <v>916</v>
      </c>
      <c r="B220" s="505" t="s">
        <v>756</v>
      </c>
      <c r="C220" s="122" t="s">
        <v>29</v>
      </c>
      <c r="D220" s="122" t="s">
        <v>34</v>
      </c>
      <c r="E220" s="121" t="s">
        <v>925</v>
      </c>
      <c r="F220" s="507"/>
      <c r="G220" s="123">
        <f>G221</f>
        <v>0</v>
      </c>
      <c r="H220" s="227"/>
      <c r="I220" s="227"/>
    </row>
    <row r="221" spans="1:9" s="128" customFormat="1" ht="36.75" customHeight="1" hidden="1">
      <c r="A221" s="499" t="s">
        <v>930</v>
      </c>
      <c r="B221" s="549" t="s">
        <v>756</v>
      </c>
      <c r="C221" s="152" t="s">
        <v>29</v>
      </c>
      <c r="D221" s="152" t="s">
        <v>34</v>
      </c>
      <c r="E221" s="533" t="s">
        <v>927</v>
      </c>
      <c r="F221" s="507"/>
      <c r="G221" s="492">
        <f>G222</f>
        <v>0</v>
      </c>
      <c r="H221" s="227"/>
      <c r="I221" s="227"/>
    </row>
    <row r="222" spans="1:9" s="128" customFormat="1" ht="66.75" customHeight="1" hidden="1">
      <c r="A222" s="591" t="s">
        <v>924</v>
      </c>
      <c r="B222" s="549" t="s">
        <v>756</v>
      </c>
      <c r="C222" s="152" t="s">
        <v>29</v>
      </c>
      <c r="D222" s="152" t="s">
        <v>34</v>
      </c>
      <c r="E222" s="533" t="s">
        <v>927</v>
      </c>
      <c r="F222" s="507"/>
      <c r="G222" s="492">
        <f>G223</f>
        <v>0</v>
      </c>
      <c r="H222" s="227"/>
      <c r="I222" s="227"/>
    </row>
    <row r="223" spans="1:9" s="128" customFormat="1" ht="36" customHeight="1" hidden="1">
      <c r="A223" s="105" t="s">
        <v>921</v>
      </c>
      <c r="B223" s="549" t="s">
        <v>756</v>
      </c>
      <c r="C223" s="152" t="s">
        <v>29</v>
      </c>
      <c r="D223" s="152" t="s">
        <v>34</v>
      </c>
      <c r="E223" s="533" t="s">
        <v>927</v>
      </c>
      <c r="F223" s="507">
        <v>400</v>
      </c>
      <c r="G223" s="492"/>
      <c r="H223" s="227"/>
      <c r="I223" s="227"/>
    </row>
    <row r="224" spans="1:9" s="128" customFormat="1" ht="24" customHeight="1">
      <c r="A224" s="470" t="s">
        <v>792</v>
      </c>
      <c r="B224" s="97" t="s">
        <v>756</v>
      </c>
      <c r="C224" s="70" t="s">
        <v>29</v>
      </c>
      <c r="D224" s="70" t="s">
        <v>34</v>
      </c>
      <c r="E224" s="293" t="s">
        <v>801</v>
      </c>
      <c r="F224" s="269"/>
      <c r="G224" s="492">
        <f>G225</f>
        <v>400000</v>
      </c>
      <c r="H224" s="227"/>
      <c r="I224" s="227"/>
    </row>
    <row r="225" spans="1:9" s="128" customFormat="1" ht="33" customHeight="1">
      <c r="A225" s="238" t="s">
        <v>297</v>
      </c>
      <c r="B225" s="97" t="s">
        <v>756</v>
      </c>
      <c r="C225" s="70" t="s">
        <v>29</v>
      </c>
      <c r="D225" s="70" t="s">
        <v>34</v>
      </c>
      <c r="E225" s="293" t="s">
        <v>801</v>
      </c>
      <c r="F225" s="269">
        <v>240</v>
      </c>
      <c r="G225" s="492">
        <v>400000</v>
      </c>
      <c r="H225" s="227"/>
      <c r="I225" s="227"/>
    </row>
    <row r="226" spans="1:9" s="128" customFormat="1" ht="23.25" customHeight="1">
      <c r="A226" s="470" t="s">
        <v>793</v>
      </c>
      <c r="B226" s="97" t="s">
        <v>756</v>
      </c>
      <c r="C226" s="70" t="s">
        <v>29</v>
      </c>
      <c r="D226" s="70" t="s">
        <v>34</v>
      </c>
      <c r="E226" s="293" t="s">
        <v>802</v>
      </c>
      <c r="F226" s="269"/>
      <c r="G226" s="492">
        <f>G227</f>
        <v>5714927.76</v>
      </c>
      <c r="H226" s="227"/>
      <c r="I226" s="227"/>
    </row>
    <row r="227" spans="1:9" s="128" customFormat="1" ht="35.25" customHeight="1">
      <c r="A227" s="238" t="s">
        <v>297</v>
      </c>
      <c r="B227" s="97" t="s">
        <v>756</v>
      </c>
      <c r="C227" s="70" t="s">
        <v>29</v>
      </c>
      <c r="D227" s="70" t="s">
        <v>34</v>
      </c>
      <c r="E227" s="293" t="s">
        <v>802</v>
      </c>
      <c r="F227" s="269">
        <v>240</v>
      </c>
      <c r="G227" s="492">
        <v>5714927.76</v>
      </c>
      <c r="H227" s="227"/>
      <c r="I227" s="227"/>
    </row>
    <row r="228" spans="1:9" s="128" customFormat="1" ht="32.25" customHeight="1">
      <c r="A228" s="620" t="s">
        <v>933</v>
      </c>
      <c r="B228" s="505" t="s">
        <v>756</v>
      </c>
      <c r="C228" s="122" t="s">
        <v>29</v>
      </c>
      <c r="D228" s="122" t="s">
        <v>34</v>
      </c>
      <c r="E228" s="292" t="s">
        <v>811</v>
      </c>
      <c r="F228" s="507"/>
      <c r="G228" s="123">
        <f>G229</f>
        <v>1000000</v>
      </c>
      <c r="H228" s="227"/>
      <c r="I228" s="227"/>
    </row>
    <row r="229" spans="1:9" s="128" customFormat="1" ht="33.75" customHeight="1">
      <c r="A229" s="621" t="s">
        <v>827</v>
      </c>
      <c r="B229" s="549" t="s">
        <v>756</v>
      </c>
      <c r="C229" s="152" t="s">
        <v>29</v>
      </c>
      <c r="D229" s="152" t="s">
        <v>34</v>
      </c>
      <c r="E229" s="293" t="s">
        <v>799</v>
      </c>
      <c r="F229" s="507"/>
      <c r="G229" s="492">
        <f>G230</f>
        <v>1000000</v>
      </c>
      <c r="H229" s="227"/>
      <c r="I229" s="227"/>
    </row>
    <row r="230" spans="1:9" s="128" customFormat="1" ht="33.75" customHeight="1">
      <c r="A230" s="621" t="s">
        <v>1022</v>
      </c>
      <c r="B230" s="549" t="s">
        <v>756</v>
      </c>
      <c r="C230" s="152" t="s">
        <v>29</v>
      </c>
      <c r="D230" s="152" t="s">
        <v>34</v>
      </c>
      <c r="E230" s="293" t="s">
        <v>1018</v>
      </c>
      <c r="F230" s="507"/>
      <c r="G230" s="492">
        <f>G231</f>
        <v>1000000</v>
      </c>
      <c r="H230" s="227"/>
      <c r="I230" s="227"/>
    </row>
    <row r="231" spans="1:9" s="128" customFormat="1" ht="33.75" customHeight="1">
      <c r="A231" s="105" t="s">
        <v>297</v>
      </c>
      <c r="B231" s="549" t="s">
        <v>756</v>
      </c>
      <c r="C231" s="152" t="s">
        <v>29</v>
      </c>
      <c r="D231" s="152" t="s">
        <v>34</v>
      </c>
      <c r="E231" s="293" t="s">
        <v>1018</v>
      </c>
      <c r="F231" s="507">
        <v>240</v>
      </c>
      <c r="G231" s="492">
        <v>1000000</v>
      </c>
      <c r="H231" s="227"/>
      <c r="I231" s="227"/>
    </row>
    <row r="232" spans="1:14" ht="20.25" customHeight="1">
      <c r="A232" s="45" t="s">
        <v>53</v>
      </c>
      <c r="B232" s="95" t="s">
        <v>756</v>
      </c>
      <c r="C232" s="47" t="s">
        <v>24</v>
      </c>
      <c r="D232" s="47" t="s">
        <v>29</v>
      </c>
      <c r="E232" s="72"/>
      <c r="F232" s="72"/>
      <c r="G232" s="149">
        <f aca="true" t="shared" si="15" ref="G232:I235">G233</f>
        <v>60000</v>
      </c>
      <c r="H232" s="149">
        <f t="shared" si="15"/>
        <v>800</v>
      </c>
      <c r="I232" s="149">
        <f t="shared" si="15"/>
        <v>800</v>
      </c>
      <c r="N232" s="128"/>
    </row>
    <row r="233" spans="1:9" s="128" customFormat="1" ht="33">
      <c r="A233" s="493" t="s">
        <v>269</v>
      </c>
      <c r="B233" s="95" t="s">
        <v>756</v>
      </c>
      <c r="C233" s="47" t="s">
        <v>24</v>
      </c>
      <c r="D233" s="47" t="s">
        <v>29</v>
      </c>
      <c r="E233" s="347" t="s">
        <v>418</v>
      </c>
      <c r="F233" s="570"/>
      <c r="G233" s="149">
        <f t="shared" si="15"/>
        <v>60000</v>
      </c>
      <c r="H233" s="149">
        <f t="shared" si="15"/>
        <v>800</v>
      </c>
      <c r="I233" s="149">
        <f t="shared" si="15"/>
        <v>800</v>
      </c>
    </row>
    <row r="234" spans="1:14" s="128" customFormat="1" ht="51.75" customHeight="1">
      <c r="A234" s="495" t="s">
        <v>836</v>
      </c>
      <c r="B234" s="96" t="s">
        <v>756</v>
      </c>
      <c r="C234" s="43" t="s">
        <v>24</v>
      </c>
      <c r="D234" s="43" t="s">
        <v>29</v>
      </c>
      <c r="E234" s="337" t="s">
        <v>433</v>
      </c>
      <c r="F234" s="289"/>
      <c r="G234" s="227">
        <f t="shared" si="15"/>
        <v>60000</v>
      </c>
      <c r="H234" s="227">
        <f t="shared" si="15"/>
        <v>800</v>
      </c>
      <c r="I234" s="227">
        <f t="shared" si="15"/>
        <v>800</v>
      </c>
      <c r="N234"/>
    </row>
    <row r="235" spans="1:9" s="128" customFormat="1" ht="33">
      <c r="A235" s="494" t="s">
        <v>862</v>
      </c>
      <c r="B235" s="96" t="s">
        <v>756</v>
      </c>
      <c r="C235" s="43" t="s">
        <v>24</v>
      </c>
      <c r="D235" s="43" t="s">
        <v>29</v>
      </c>
      <c r="E235" s="337" t="s">
        <v>837</v>
      </c>
      <c r="F235" s="289"/>
      <c r="G235" s="227">
        <f t="shared" si="15"/>
        <v>60000</v>
      </c>
      <c r="H235" s="227">
        <f t="shared" si="15"/>
        <v>800</v>
      </c>
      <c r="I235" s="227">
        <f t="shared" si="15"/>
        <v>800</v>
      </c>
    </row>
    <row r="236" spans="1:9" s="128" customFormat="1" ht="40.5" customHeight="1">
      <c r="A236" s="105" t="s">
        <v>297</v>
      </c>
      <c r="B236" s="96" t="s">
        <v>756</v>
      </c>
      <c r="C236" s="43" t="s">
        <v>24</v>
      </c>
      <c r="D236" s="43" t="s">
        <v>29</v>
      </c>
      <c r="E236" s="337" t="s">
        <v>837</v>
      </c>
      <c r="F236" s="289">
        <v>240</v>
      </c>
      <c r="G236" s="227">
        <v>60000</v>
      </c>
      <c r="H236" s="227">
        <v>800</v>
      </c>
      <c r="I236" s="227">
        <v>800</v>
      </c>
    </row>
    <row r="237" spans="1:14" ht="15" customHeight="1" hidden="1">
      <c r="A237" s="321" t="s">
        <v>297</v>
      </c>
      <c r="B237" s="104" t="s">
        <v>756</v>
      </c>
      <c r="C237" s="71" t="s">
        <v>24</v>
      </c>
      <c r="D237" s="72" t="s">
        <v>26</v>
      </c>
      <c r="E237" s="71"/>
      <c r="F237" s="53"/>
      <c r="G237" s="149">
        <f aca="true" t="shared" si="16" ref="G237:I241">G238</f>
        <v>0</v>
      </c>
      <c r="H237" s="149">
        <f t="shared" si="16"/>
        <v>0</v>
      </c>
      <c r="I237" s="149">
        <f t="shared" si="16"/>
        <v>0</v>
      </c>
      <c r="N237" s="128"/>
    </row>
    <row r="238" spans="1:9" s="128" customFormat="1" ht="17.25" hidden="1">
      <c r="A238" s="69" t="s">
        <v>137</v>
      </c>
      <c r="B238" s="104" t="s">
        <v>756</v>
      </c>
      <c r="C238" s="71" t="s">
        <v>24</v>
      </c>
      <c r="D238" s="72" t="s">
        <v>26</v>
      </c>
      <c r="E238" s="288" t="s">
        <v>429</v>
      </c>
      <c r="F238" s="268"/>
      <c r="G238" s="149">
        <f t="shared" si="16"/>
        <v>0</v>
      </c>
      <c r="H238" s="149">
        <f t="shared" si="16"/>
        <v>0</v>
      </c>
      <c r="I238" s="149">
        <f t="shared" si="16"/>
        <v>0</v>
      </c>
    </row>
    <row r="239" spans="1:14" s="283" customFormat="1" ht="50.25" hidden="1">
      <c r="A239" s="108" t="s">
        <v>309</v>
      </c>
      <c r="B239" s="104" t="s">
        <v>756</v>
      </c>
      <c r="C239" s="71" t="s">
        <v>24</v>
      </c>
      <c r="D239" s="72" t="s">
        <v>26</v>
      </c>
      <c r="E239" s="47" t="s">
        <v>430</v>
      </c>
      <c r="F239" s="294"/>
      <c r="G239" s="149">
        <f t="shared" si="16"/>
        <v>0</v>
      </c>
      <c r="H239" s="149">
        <f t="shared" si="16"/>
        <v>0</v>
      </c>
      <c r="I239" s="149">
        <f t="shared" si="16"/>
        <v>0</v>
      </c>
      <c r="N239"/>
    </row>
    <row r="240" spans="1:9" s="128" customFormat="1" ht="33" hidden="1">
      <c r="A240" s="108" t="s">
        <v>315</v>
      </c>
      <c r="B240" s="103" t="s">
        <v>756</v>
      </c>
      <c r="C240" s="70" t="s">
        <v>24</v>
      </c>
      <c r="D240" s="53" t="s">
        <v>26</v>
      </c>
      <c r="E240" s="43" t="s">
        <v>432</v>
      </c>
      <c r="F240" s="268"/>
      <c r="G240" s="227">
        <f t="shared" si="16"/>
        <v>0</v>
      </c>
      <c r="H240" s="227">
        <f t="shared" si="16"/>
        <v>0</v>
      </c>
      <c r="I240" s="227">
        <f t="shared" si="16"/>
        <v>0</v>
      </c>
    </row>
    <row r="241" spans="1:14" s="128" customFormat="1" ht="27" customHeight="1" hidden="1">
      <c r="A241" s="105" t="s">
        <v>664</v>
      </c>
      <c r="B241" s="103" t="s">
        <v>756</v>
      </c>
      <c r="C241" s="70" t="s">
        <v>24</v>
      </c>
      <c r="D241" s="53" t="s">
        <v>26</v>
      </c>
      <c r="E241" s="43" t="s">
        <v>431</v>
      </c>
      <c r="F241" s="268"/>
      <c r="G241" s="227">
        <f t="shared" si="16"/>
        <v>0</v>
      </c>
      <c r="H241" s="227">
        <f t="shared" si="16"/>
        <v>0</v>
      </c>
      <c r="I241" s="227">
        <f t="shared" si="16"/>
        <v>0</v>
      </c>
      <c r="N241" s="283"/>
    </row>
    <row r="242" spans="1:9" s="128" customFormat="1" ht="33" hidden="1">
      <c r="A242" s="105" t="s">
        <v>316</v>
      </c>
      <c r="B242" s="103" t="s">
        <v>756</v>
      </c>
      <c r="C242" s="70" t="s">
        <v>24</v>
      </c>
      <c r="D242" s="53" t="s">
        <v>26</v>
      </c>
      <c r="E242" s="43" t="s">
        <v>431</v>
      </c>
      <c r="F242" s="268">
        <v>240</v>
      </c>
      <c r="G242" s="227"/>
      <c r="H242" s="227"/>
      <c r="I242" s="227"/>
    </row>
    <row r="243" spans="1:14" ht="33" hidden="1">
      <c r="A243" s="105" t="s">
        <v>297</v>
      </c>
      <c r="B243" s="125">
        <v>902</v>
      </c>
      <c r="C243" s="72" t="s">
        <v>26</v>
      </c>
      <c r="D243" s="53"/>
      <c r="E243" s="53"/>
      <c r="F243" s="53"/>
      <c r="G243" s="73">
        <f aca="true" t="shared" si="17" ref="G243:I244">G244</f>
        <v>0</v>
      </c>
      <c r="H243" s="73">
        <f t="shared" si="17"/>
        <v>785000</v>
      </c>
      <c r="I243" s="73">
        <f t="shared" si="17"/>
        <v>785000</v>
      </c>
      <c r="N243" s="128"/>
    </row>
    <row r="244" spans="1:14" ht="16.5" hidden="1">
      <c r="A244" s="69" t="s">
        <v>179</v>
      </c>
      <c r="B244" s="104">
        <v>902</v>
      </c>
      <c r="C244" s="72" t="s">
        <v>26</v>
      </c>
      <c r="D244" s="72" t="s">
        <v>26</v>
      </c>
      <c r="E244" s="72"/>
      <c r="F244" s="72"/>
      <c r="G244" s="149">
        <f t="shared" si="17"/>
        <v>0</v>
      </c>
      <c r="H244" s="149">
        <f t="shared" si="17"/>
        <v>785000</v>
      </c>
      <c r="I244" s="149">
        <f t="shared" si="17"/>
        <v>785000</v>
      </c>
      <c r="N244" s="128"/>
    </row>
    <row r="245" spans="1:14" s="128" customFormat="1" ht="17.25" hidden="1">
      <c r="A245" s="69" t="s">
        <v>180</v>
      </c>
      <c r="B245" s="104">
        <v>902</v>
      </c>
      <c r="C245" s="72" t="s">
        <v>26</v>
      </c>
      <c r="D245" s="72" t="s">
        <v>26</v>
      </c>
      <c r="E245" s="288" t="s">
        <v>439</v>
      </c>
      <c r="F245" s="268"/>
      <c r="G245" s="149">
        <f>G246+G251</f>
        <v>0</v>
      </c>
      <c r="H245" s="149">
        <f>H246+H251</f>
        <v>785000</v>
      </c>
      <c r="I245" s="149">
        <f>I246+I251</f>
        <v>785000</v>
      </c>
      <c r="N245"/>
    </row>
    <row r="246" spans="1:14" s="128" customFormat="1" ht="33" hidden="1">
      <c r="A246" s="315" t="s">
        <v>463</v>
      </c>
      <c r="B246" s="103">
        <v>902</v>
      </c>
      <c r="C246" s="53" t="s">
        <v>26</v>
      </c>
      <c r="D246" s="53" t="s">
        <v>26</v>
      </c>
      <c r="E246" s="287" t="s">
        <v>583</v>
      </c>
      <c r="F246" s="268"/>
      <c r="G246" s="227">
        <f>G247+G249</f>
        <v>0</v>
      </c>
      <c r="H246" s="227">
        <f>H247+H249</f>
        <v>785000</v>
      </c>
      <c r="I246" s="227">
        <f>I247+I249</f>
        <v>785000</v>
      </c>
      <c r="N246"/>
    </row>
    <row r="247" spans="1:9" s="128" customFormat="1" ht="16.5" hidden="1">
      <c r="A247" s="316" t="s">
        <v>582</v>
      </c>
      <c r="B247" s="103">
        <v>902</v>
      </c>
      <c r="C247" s="53" t="s">
        <v>26</v>
      </c>
      <c r="D247" s="53" t="s">
        <v>26</v>
      </c>
      <c r="E247" s="287" t="s">
        <v>584</v>
      </c>
      <c r="F247" s="268"/>
      <c r="G247" s="227">
        <f>G248</f>
        <v>0</v>
      </c>
      <c r="H247" s="227">
        <f>H248</f>
        <v>420000</v>
      </c>
      <c r="I247" s="227">
        <f>I248</f>
        <v>420000</v>
      </c>
    </row>
    <row r="248" spans="1:9" s="128" customFormat="1" ht="50.25" hidden="1">
      <c r="A248" s="316" t="s">
        <v>370</v>
      </c>
      <c r="B248" s="103">
        <v>902</v>
      </c>
      <c r="C248" s="53" t="s">
        <v>26</v>
      </c>
      <c r="D248" s="53" t="s">
        <v>26</v>
      </c>
      <c r="E248" s="287" t="s">
        <v>584</v>
      </c>
      <c r="F248" s="268">
        <v>240</v>
      </c>
      <c r="G248" s="227"/>
      <c r="H248" s="227">
        <v>420000</v>
      </c>
      <c r="I248" s="227">
        <v>420000</v>
      </c>
    </row>
    <row r="249" spans="1:9" s="128" customFormat="1" ht="33" hidden="1">
      <c r="A249" s="105" t="s">
        <v>297</v>
      </c>
      <c r="B249" s="103">
        <v>902</v>
      </c>
      <c r="C249" s="53" t="s">
        <v>26</v>
      </c>
      <c r="D249" s="53" t="s">
        <v>26</v>
      </c>
      <c r="E249" s="287" t="s">
        <v>585</v>
      </c>
      <c r="F249" s="268"/>
      <c r="G249" s="227">
        <f>G250</f>
        <v>0</v>
      </c>
      <c r="H249" s="227">
        <f>H250</f>
        <v>365000</v>
      </c>
      <c r="I249" s="227">
        <f>I250</f>
        <v>365000</v>
      </c>
    </row>
    <row r="250" spans="1:9" s="128" customFormat="1" ht="16.5" hidden="1">
      <c r="A250" s="316" t="s">
        <v>389</v>
      </c>
      <c r="B250" s="103">
        <v>902</v>
      </c>
      <c r="C250" s="53" t="s">
        <v>26</v>
      </c>
      <c r="D250" s="53" t="s">
        <v>26</v>
      </c>
      <c r="E250" s="287" t="s">
        <v>585</v>
      </c>
      <c r="F250" s="268">
        <v>630</v>
      </c>
      <c r="G250" s="227"/>
      <c r="H250" s="227">
        <v>365000</v>
      </c>
      <c r="I250" s="227">
        <v>365000</v>
      </c>
    </row>
    <row r="251" spans="1:9" s="128" customFormat="1" ht="33" hidden="1">
      <c r="A251" s="67" t="s">
        <v>313</v>
      </c>
      <c r="B251" s="103">
        <v>902</v>
      </c>
      <c r="C251" s="53" t="s">
        <v>26</v>
      </c>
      <c r="D251" s="53" t="s">
        <v>26</v>
      </c>
      <c r="E251" s="287" t="s">
        <v>587</v>
      </c>
      <c r="F251" s="268"/>
      <c r="G251" s="227">
        <f aca="true" t="shared" si="18" ref="G251:I252">G252</f>
        <v>0</v>
      </c>
      <c r="H251" s="227">
        <f t="shared" si="18"/>
        <v>0</v>
      </c>
      <c r="I251" s="227">
        <f t="shared" si="18"/>
        <v>0</v>
      </c>
    </row>
    <row r="252" spans="1:9" s="128" customFormat="1" ht="18" customHeight="1" hidden="1">
      <c r="A252" s="316" t="s">
        <v>586</v>
      </c>
      <c r="B252" s="103">
        <v>902</v>
      </c>
      <c r="C252" s="53" t="s">
        <v>26</v>
      </c>
      <c r="D252" s="53" t="s">
        <v>26</v>
      </c>
      <c r="E252" s="287" t="s">
        <v>588</v>
      </c>
      <c r="F252" s="268"/>
      <c r="G252" s="227">
        <f t="shared" si="18"/>
        <v>0</v>
      </c>
      <c r="H252" s="227">
        <f t="shared" si="18"/>
        <v>0</v>
      </c>
      <c r="I252" s="227">
        <f t="shared" si="18"/>
        <v>0</v>
      </c>
    </row>
    <row r="253" spans="1:9" s="128" customFormat="1" ht="21" customHeight="1" hidden="1">
      <c r="A253" s="316" t="s">
        <v>372</v>
      </c>
      <c r="B253" s="103">
        <v>902</v>
      </c>
      <c r="C253" s="53" t="s">
        <v>26</v>
      </c>
      <c r="D253" s="53" t="s">
        <v>26</v>
      </c>
      <c r="E253" s="287" t="s">
        <v>588</v>
      </c>
      <c r="F253" s="268">
        <v>240</v>
      </c>
      <c r="G253" s="227"/>
      <c r="H253" s="227"/>
      <c r="I253" s="227"/>
    </row>
    <row r="254" spans="1:14" ht="3.75" customHeight="1" hidden="1">
      <c r="A254" s="105" t="s">
        <v>297</v>
      </c>
      <c r="B254" s="92">
        <v>902</v>
      </c>
      <c r="C254" s="47" t="s">
        <v>32</v>
      </c>
      <c r="D254" s="47"/>
      <c r="E254" s="47"/>
      <c r="F254" s="47"/>
      <c r="G254" s="149">
        <f>G255+G261+G274</f>
        <v>0</v>
      </c>
      <c r="H254" s="149">
        <f>H255+H261+H274</f>
        <v>4325100</v>
      </c>
      <c r="I254" s="149">
        <f>I255+I261+I274</f>
        <v>4325600</v>
      </c>
      <c r="N254" s="128"/>
    </row>
    <row r="255" spans="1:14" s="9" customFormat="1" ht="16.5" hidden="1">
      <c r="A255" s="45" t="s">
        <v>1</v>
      </c>
      <c r="B255" s="100">
        <v>902</v>
      </c>
      <c r="C255" s="101" t="s">
        <v>32</v>
      </c>
      <c r="D255" s="75" t="s">
        <v>25</v>
      </c>
      <c r="E255" s="75"/>
      <c r="F255" s="75"/>
      <c r="G255" s="76">
        <f aca="true" t="shared" si="19" ref="G255:I259">G256</f>
        <v>0</v>
      </c>
      <c r="H255" s="76">
        <f t="shared" si="19"/>
        <v>2500000</v>
      </c>
      <c r="I255" s="76">
        <f t="shared" si="19"/>
        <v>2500000</v>
      </c>
      <c r="N255" s="128"/>
    </row>
    <row r="256" spans="1:14" s="128" customFormat="1" ht="17.25" hidden="1">
      <c r="A256" s="99" t="s">
        <v>109</v>
      </c>
      <c r="B256" s="100">
        <v>902</v>
      </c>
      <c r="C256" s="101" t="s">
        <v>32</v>
      </c>
      <c r="D256" s="75" t="s">
        <v>25</v>
      </c>
      <c r="E256" s="288" t="s">
        <v>470</v>
      </c>
      <c r="F256" s="268"/>
      <c r="G256" s="149">
        <f t="shared" si="19"/>
        <v>0</v>
      </c>
      <c r="H256" s="149">
        <f t="shared" si="19"/>
        <v>2500000</v>
      </c>
      <c r="I256" s="149">
        <f t="shared" si="19"/>
        <v>2500000</v>
      </c>
      <c r="N256"/>
    </row>
    <row r="257" spans="1:14" s="283" customFormat="1" ht="33" hidden="1">
      <c r="A257" s="108" t="s">
        <v>323</v>
      </c>
      <c r="B257" s="100">
        <v>902</v>
      </c>
      <c r="C257" s="101" t="s">
        <v>32</v>
      </c>
      <c r="D257" s="75" t="s">
        <v>25</v>
      </c>
      <c r="E257" s="47" t="s">
        <v>490</v>
      </c>
      <c r="F257" s="294"/>
      <c r="G257" s="149">
        <f t="shared" si="19"/>
        <v>0</v>
      </c>
      <c r="H257" s="149">
        <f t="shared" si="19"/>
        <v>2500000</v>
      </c>
      <c r="I257" s="149">
        <f t="shared" si="19"/>
        <v>2500000</v>
      </c>
      <c r="N257" s="9"/>
    </row>
    <row r="258" spans="1:9" s="128" customFormat="1" ht="33" hidden="1">
      <c r="A258" s="309" t="s">
        <v>462</v>
      </c>
      <c r="B258" s="296">
        <v>902</v>
      </c>
      <c r="C258" s="77" t="s">
        <v>32</v>
      </c>
      <c r="D258" s="78" t="s">
        <v>25</v>
      </c>
      <c r="E258" s="43" t="s">
        <v>642</v>
      </c>
      <c r="F258" s="268"/>
      <c r="G258" s="227">
        <f t="shared" si="19"/>
        <v>0</v>
      </c>
      <c r="H258" s="227">
        <f t="shared" si="19"/>
        <v>2500000</v>
      </c>
      <c r="I258" s="227">
        <f t="shared" si="19"/>
        <v>2500000</v>
      </c>
    </row>
    <row r="259" spans="1:14" s="128" customFormat="1" ht="33" hidden="1">
      <c r="A259" s="102" t="s">
        <v>641</v>
      </c>
      <c r="B259" s="296">
        <v>902</v>
      </c>
      <c r="C259" s="77" t="s">
        <v>32</v>
      </c>
      <c r="D259" s="78" t="s">
        <v>25</v>
      </c>
      <c r="E259" s="43" t="s">
        <v>644</v>
      </c>
      <c r="F259" s="268"/>
      <c r="G259" s="227">
        <f t="shared" si="19"/>
        <v>0</v>
      </c>
      <c r="H259" s="227">
        <f t="shared" si="19"/>
        <v>2500000</v>
      </c>
      <c r="I259" s="227">
        <f t="shared" si="19"/>
        <v>2500000</v>
      </c>
      <c r="N259" s="283"/>
    </row>
    <row r="260" spans="1:9" s="128" customFormat="1" ht="14.25" customHeight="1" hidden="1">
      <c r="A260" s="102" t="s">
        <v>643</v>
      </c>
      <c r="B260" s="296">
        <v>902</v>
      </c>
      <c r="C260" s="77" t="s">
        <v>32</v>
      </c>
      <c r="D260" s="78" t="s">
        <v>25</v>
      </c>
      <c r="E260" s="43" t="s">
        <v>644</v>
      </c>
      <c r="F260" s="268">
        <v>310</v>
      </c>
      <c r="G260" s="227"/>
      <c r="H260" s="227">
        <v>2500000</v>
      </c>
      <c r="I260" s="227">
        <v>2500000</v>
      </c>
    </row>
    <row r="261" spans="1:14" ht="16.5" hidden="1">
      <c r="A261" s="105" t="s">
        <v>318</v>
      </c>
      <c r="B261" s="95">
        <v>902</v>
      </c>
      <c r="C261" s="47" t="s">
        <v>32</v>
      </c>
      <c r="D261" s="47" t="s">
        <v>34</v>
      </c>
      <c r="E261" s="47"/>
      <c r="F261" s="47"/>
      <c r="G261" s="149">
        <f>G262+G269</f>
        <v>0</v>
      </c>
      <c r="H261" s="149">
        <f>H262+H269</f>
        <v>456100</v>
      </c>
      <c r="I261" s="149">
        <f>I262+I269</f>
        <v>449600</v>
      </c>
      <c r="N261" s="128"/>
    </row>
    <row r="262" spans="1:9" s="128" customFormat="1" ht="17.25" hidden="1">
      <c r="A262" s="45" t="s">
        <v>169</v>
      </c>
      <c r="B262" s="100">
        <v>902</v>
      </c>
      <c r="C262" s="101" t="s">
        <v>32</v>
      </c>
      <c r="D262" s="75" t="s">
        <v>34</v>
      </c>
      <c r="E262" s="288" t="s">
        <v>470</v>
      </c>
      <c r="F262" s="268"/>
      <c r="G262" s="149">
        <f aca="true" t="shared" si="20" ref="G262:I263">G263</f>
        <v>0</v>
      </c>
      <c r="H262" s="149">
        <f t="shared" si="20"/>
        <v>200000</v>
      </c>
      <c r="I262" s="149">
        <f t="shared" si="20"/>
        <v>200000</v>
      </c>
    </row>
    <row r="263" spans="1:14" s="283" customFormat="1" ht="33" hidden="1">
      <c r="A263" s="108" t="s">
        <v>323</v>
      </c>
      <c r="B263" s="100">
        <v>902</v>
      </c>
      <c r="C263" s="101" t="s">
        <v>32</v>
      </c>
      <c r="D263" s="75" t="s">
        <v>34</v>
      </c>
      <c r="E263" s="47" t="s">
        <v>490</v>
      </c>
      <c r="F263" s="294"/>
      <c r="G263" s="149">
        <f t="shared" si="20"/>
        <v>0</v>
      </c>
      <c r="H263" s="149">
        <f t="shared" si="20"/>
        <v>200000</v>
      </c>
      <c r="I263" s="149">
        <f t="shared" si="20"/>
        <v>200000</v>
      </c>
      <c r="N263"/>
    </row>
    <row r="264" spans="1:9" s="128" customFormat="1" ht="33" hidden="1">
      <c r="A264" s="309" t="s">
        <v>462</v>
      </c>
      <c r="B264" s="296">
        <v>902</v>
      </c>
      <c r="C264" s="77" t="s">
        <v>32</v>
      </c>
      <c r="D264" s="78" t="s">
        <v>34</v>
      </c>
      <c r="E264" s="43" t="s">
        <v>642</v>
      </c>
      <c r="F264" s="268"/>
      <c r="G264" s="227">
        <f>G265+G267</f>
        <v>0</v>
      </c>
      <c r="H264" s="227">
        <f>H265+H267</f>
        <v>200000</v>
      </c>
      <c r="I264" s="227">
        <f>I265+I267</f>
        <v>200000</v>
      </c>
    </row>
    <row r="265" spans="1:14" s="128" customFormat="1" ht="33" hidden="1">
      <c r="A265" s="102" t="s">
        <v>641</v>
      </c>
      <c r="B265" s="296">
        <v>902</v>
      </c>
      <c r="C265" s="77" t="s">
        <v>32</v>
      </c>
      <c r="D265" s="78" t="s">
        <v>34</v>
      </c>
      <c r="E265" s="43" t="s">
        <v>645</v>
      </c>
      <c r="F265" s="268"/>
      <c r="G265" s="227">
        <f>G266</f>
        <v>0</v>
      </c>
      <c r="H265" s="227">
        <f>H266</f>
        <v>100000</v>
      </c>
      <c r="I265" s="227">
        <f>I266</f>
        <v>100000</v>
      </c>
      <c r="N265" s="283"/>
    </row>
    <row r="266" spans="1:9" s="128" customFormat="1" ht="33" hidden="1">
      <c r="A266" s="102" t="s">
        <v>322</v>
      </c>
      <c r="B266" s="296">
        <v>902</v>
      </c>
      <c r="C266" s="77" t="s">
        <v>32</v>
      </c>
      <c r="D266" s="78" t="s">
        <v>34</v>
      </c>
      <c r="E266" s="43" t="s">
        <v>645</v>
      </c>
      <c r="F266" s="268">
        <v>310</v>
      </c>
      <c r="G266" s="227"/>
      <c r="H266" s="227">
        <v>100000</v>
      </c>
      <c r="I266" s="227">
        <v>100000</v>
      </c>
    </row>
    <row r="267" spans="1:14" ht="16.5" hidden="1">
      <c r="A267" s="102" t="s">
        <v>318</v>
      </c>
      <c r="B267" s="296">
        <v>902</v>
      </c>
      <c r="C267" s="77" t="s">
        <v>32</v>
      </c>
      <c r="D267" s="78" t="s">
        <v>34</v>
      </c>
      <c r="E267" s="43" t="s">
        <v>682</v>
      </c>
      <c r="F267" s="268"/>
      <c r="G267" s="68">
        <f>G268</f>
        <v>0</v>
      </c>
      <c r="H267" s="68">
        <f>H268</f>
        <v>100000</v>
      </c>
      <c r="I267" s="68">
        <f>I268</f>
        <v>100000</v>
      </c>
      <c r="N267" s="128"/>
    </row>
    <row r="268" spans="1:14" ht="13.5" customHeight="1" hidden="1">
      <c r="A268" s="102" t="s">
        <v>247</v>
      </c>
      <c r="B268" s="296">
        <v>902</v>
      </c>
      <c r="C268" s="77" t="s">
        <v>32</v>
      </c>
      <c r="D268" s="78" t="s">
        <v>34</v>
      </c>
      <c r="E268" s="43" t="s">
        <v>682</v>
      </c>
      <c r="F268" s="268">
        <v>310</v>
      </c>
      <c r="G268" s="227"/>
      <c r="H268" s="227">
        <v>100000</v>
      </c>
      <c r="I268" s="227">
        <v>100000</v>
      </c>
      <c r="N268" s="128"/>
    </row>
    <row r="269" spans="1:14" s="128" customFormat="1" ht="17.25" hidden="1">
      <c r="A269" s="102" t="s">
        <v>318</v>
      </c>
      <c r="B269" s="100">
        <v>902</v>
      </c>
      <c r="C269" s="101" t="s">
        <v>32</v>
      </c>
      <c r="D269" s="75" t="s">
        <v>34</v>
      </c>
      <c r="E269" s="288" t="s">
        <v>474</v>
      </c>
      <c r="F269" s="268"/>
      <c r="G269" s="149">
        <f aca="true" t="shared" si="21" ref="G269:I272">G270</f>
        <v>0</v>
      </c>
      <c r="H269" s="149">
        <f t="shared" si="21"/>
        <v>256100</v>
      </c>
      <c r="I269" s="149">
        <f t="shared" si="21"/>
        <v>249600</v>
      </c>
      <c r="N269"/>
    </row>
    <row r="270" spans="1:14" s="283" customFormat="1" ht="16.5" hidden="1">
      <c r="A270" s="108" t="s">
        <v>319</v>
      </c>
      <c r="B270" s="100">
        <v>902</v>
      </c>
      <c r="C270" s="101" t="s">
        <v>32</v>
      </c>
      <c r="D270" s="75" t="s">
        <v>34</v>
      </c>
      <c r="E270" s="47" t="s">
        <v>568</v>
      </c>
      <c r="F270" s="294"/>
      <c r="G270" s="149">
        <f t="shared" si="21"/>
        <v>0</v>
      </c>
      <c r="H270" s="149">
        <f t="shared" si="21"/>
        <v>256100</v>
      </c>
      <c r="I270" s="149">
        <f t="shared" si="21"/>
        <v>249600</v>
      </c>
      <c r="N270"/>
    </row>
    <row r="271" spans="1:9" s="128" customFormat="1" ht="16.5" hidden="1">
      <c r="A271" s="108" t="s">
        <v>320</v>
      </c>
      <c r="B271" s="296">
        <v>902</v>
      </c>
      <c r="C271" s="77" t="s">
        <v>32</v>
      </c>
      <c r="D271" s="78" t="s">
        <v>34</v>
      </c>
      <c r="E271" s="43" t="s">
        <v>569</v>
      </c>
      <c r="F271" s="268"/>
      <c r="G271" s="227">
        <f t="shared" si="21"/>
        <v>0</v>
      </c>
      <c r="H271" s="227">
        <f t="shared" si="21"/>
        <v>256100</v>
      </c>
      <c r="I271" s="227">
        <f t="shared" si="21"/>
        <v>249600</v>
      </c>
    </row>
    <row r="272" spans="1:14" s="128" customFormat="1" ht="16.5" hidden="1">
      <c r="A272" s="317" t="s">
        <v>566</v>
      </c>
      <c r="B272" s="296">
        <v>902</v>
      </c>
      <c r="C272" s="77" t="s">
        <v>32</v>
      </c>
      <c r="D272" s="78" t="s">
        <v>34</v>
      </c>
      <c r="E272" s="43" t="s">
        <v>575</v>
      </c>
      <c r="F272" s="268"/>
      <c r="G272" s="227">
        <f t="shared" si="21"/>
        <v>0</v>
      </c>
      <c r="H272" s="227">
        <f t="shared" si="21"/>
        <v>256100</v>
      </c>
      <c r="I272" s="227">
        <f t="shared" si="21"/>
        <v>249600</v>
      </c>
      <c r="N272" s="283"/>
    </row>
    <row r="273" spans="1:9" s="128" customFormat="1" ht="16.5" hidden="1">
      <c r="A273" s="317" t="s">
        <v>321</v>
      </c>
      <c r="B273" s="296">
        <v>902</v>
      </c>
      <c r="C273" s="77" t="s">
        <v>32</v>
      </c>
      <c r="D273" s="78" t="s">
        <v>34</v>
      </c>
      <c r="E273" s="43" t="s">
        <v>575</v>
      </c>
      <c r="F273" s="268">
        <v>320</v>
      </c>
      <c r="G273" s="227"/>
      <c r="H273" s="227">
        <v>256100</v>
      </c>
      <c r="I273" s="227">
        <v>249600</v>
      </c>
    </row>
    <row r="274" spans="1:14" ht="33" hidden="1">
      <c r="A274" s="105" t="s">
        <v>391</v>
      </c>
      <c r="B274" s="92">
        <v>902</v>
      </c>
      <c r="C274" s="47">
        <v>10</v>
      </c>
      <c r="D274" s="47" t="s">
        <v>31</v>
      </c>
      <c r="E274" s="47"/>
      <c r="F274" s="47"/>
      <c r="G274" s="73">
        <f>G275+G284</f>
        <v>0</v>
      </c>
      <c r="H274" s="73">
        <f>H275+H284</f>
        <v>1369000</v>
      </c>
      <c r="I274" s="73">
        <f>I275+I284</f>
        <v>1376000</v>
      </c>
      <c r="N274" s="128"/>
    </row>
    <row r="275" spans="1:9" s="128" customFormat="1" ht="17.25" hidden="1">
      <c r="A275" s="45" t="s">
        <v>21</v>
      </c>
      <c r="B275" s="92">
        <v>902</v>
      </c>
      <c r="C275" s="47">
        <v>10</v>
      </c>
      <c r="D275" s="47" t="s">
        <v>31</v>
      </c>
      <c r="E275" s="288" t="s">
        <v>470</v>
      </c>
      <c r="F275" s="268"/>
      <c r="G275" s="149">
        <f aca="true" t="shared" si="22" ref="G275:I276">G276</f>
        <v>0</v>
      </c>
      <c r="H275" s="149">
        <f t="shared" si="22"/>
        <v>979000</v>
      </c>
      <c r="I275" s="149">
        <f t="shared" si="22"/>
        <v>986000</v>
      </c>
    </row>
    <row r="276" spans="1:14" s="283" customFormat="1" ht="33" hidden="1">
      <c r="A276" s="108" t="s">
        <v>323</v>
      </c>
      <c r="B276" s="92">
        <v>902</v>
      </c>
      <c r="C276" s="47">
        <v>10</v>
      </c>
      <c r="D276" s="47" t="s">
        <v>31</v>
      </c>
      <c r="E276" s="47" t="s">
        <v>493</v>
      </c>
      <c r="F276" s="294"/>
      <c r="G276" s="149">
        <f t="shared" si="22"/>
        <v>0</v>
      </c>
      <c r="H276" s="149">
        <f t="shared" si="22"/>
        <v>979000</v>
      </c>
      <c r="I276" s="149">
        <f t="shared" si="22"/>
        <v>986000</v>
      </c>
      <c r="N276"/>
    </row>
    <row r="277" spans="1:9" s="128" customFormat="1" ht="16.5" hidden="1">
      <c r="A277" s="108" t="s">
        <v>324</v>
      </c>
      <c r="B277" s="93">
        <v>902</v>
      </c>
      <c r="C277" s="43">
        <v>10</v>
      </c>
      <c r="D277" s="43" t="s">
        <v>31</v>
      </c>
      <c r="E277" s="43" t="s">
        <v>683</v>
      </c>
      <c r="F277" s="268"/>
      <c r="G277" s="149">
        <f>G278+G280+G282</f>
        <v>0</v>
      </c>
      <c r="H277" s="149">
        <f>H278+H280+H282</f>
        <v>979000</v>
      </c>
      <c r="I277" s="149">
        <f>I278+I280+I282</f>
        <v>986000</v>
      </c>
    </row>
    <row r="278" spans="1:14" s="128" customFormat="1" ht="19.5" customHeight="1" hidden="1">
      <c r="A278" s="105" t="s">
        <v>624</v>
      </c>
      <c r="B278" s="93">
        <v>902</v>
      </c>
      <c r="C278" s="43">
        <v>10</v>
      </c>
      <c r="D278" s="43" t="s">
        <v>31</v>
      </c>
      <c r="E278" s="43" t="s">
        <v>684</v>
      </c>
      <c r="F278" s="268"/>
      <c r="G278" s="227">
        <f>G279</f>
        <v>0</v>
      </c>
      <c r="H278" s="227">
        <f>H279</f>
        <v>620000</v>
      </c>
      <c r="I278" s="227">
        <f>I279</f>
        <v>620000</v>
      </c>
      <c r="N278" s="283"/>
    </row>
    <row r="279" spans="1:9" s="128" customFormat="1" ht="16.5" hidden="1">
      <c r="A279" s="105" t="s">
        <v>625</v>
      </c>
      <c r="B279" s="93">
        <v>902</v>
      </c>
      <c r="C279" s="43">
        <v>10</v>
      </c>
      <c r="D279" s="43" t="s">
        <v>31</v>
      </c>
      <c r="E279" s="43" t="s">
        <v>684</v>
      </c>
      <c r="F279" s="268">
        <v>320</v>
      </c>
      <c r="G279" s="227"/>
      <c r="H279" s="227">
        <v>620000</v>
      </c>
      <c r="I279" s="227">
        <v>620000</v>
      </c>
    </row>
    <row r="280" spans="1:9" s="128" customFormat="1" ht="33" hidden="1">
      <c r="A280" s="105" t="s">
        <v>391</v>
      </c>
      <c r="B280" s="93">
        <v>902</v>
      </c>
      <c r="C280" s="43">
        <v>10</v>
      </c>
      <c r="D280" s="43" t="s">
        <v>31</v>
      </c>
      <c r="E280" s="43" t="s">
        <v>685</v>
      </c>
      <c r="F280" s="268"/>
      <c r="G280" s="227">
        <f>G281</f>
        <v>0</v>
      </c>
      <c r="H280" s="227">
        <f>H281</f>
        <v>346000</v>
      </c>
      <c r="I280" s="227">
        <f>I281</f>
        <v>346000</v>
      </c>
    </row>
    <row r="281" spans="1:9" s="128" customFormat="1" ht="1.5" customHeight="1" hidden="1">
      <c r="A281" s="105" t="s">
        <v>325</v>
      </c>
      <c r="B281" s="93">
        <v>902</v>
      </c>
      <c r="C281" s="43">
        <v>10</v>
      </c>
      <c r="D281" s="43" t="s">
        <v>31</v>
      </c>
      <c r="E281" s="43" t="s">
        <v>685</v>
      </c>
      <c r="F281" s="268">
        <v>630</v>
      </c>
      <c r="G281" s="227"/>
      <c r="H281" s="227">
        <v>346000</v>
      </c>
      <c r="I281" s="227">
        <v>346000</v>
      </c>
    </row>
    <row r="282" spans="1:9" s="128" customFormat="1" ht="34.5" customHeight="1" hidden="1">
      <c r="A282" s="105" t="s">
        <v>313</v>
      </c>
      <c r="B282" s="93">
        <v>902</v>
      </c>
      <c r="C282" s="43">
        <v>10</v>
      </c>
      <c r="D282" s="43" t="s">
        <v>31</v>
      </c>
      <c r="E282" s="43" t="s">
        <v>686</v>
      </c>
      <c r="F282" s="268"/>
      <c r="G282" s="227">
        <f>G283</f>
        <v>0</v>
      </c>
      <c r="H282" s="227">
        <f>H283</f>
        <v>13000</v>
      </c>
      <c r="I282" s="227">
        <f>I283</f>
        <v>20000</v>
      </c>
    </row>
    <row r="283" spans="1:9" s="128" customFormat="1" ht="39" customHeight="1" hidden="1">
      <c r="A283" s="105" t="s">
        <v>388</v>
      </c>
      <c r="B283" s="93">
        <v>902</v>
      </c>
      <c r="C283" s="43">
        <v>10</v>
      </c>
      <c r="D283" s="43" t="s">
        <v>31</v>
      </c>
      <c r="E283" s="43" t="s">
        <v>686</v>
      </c>
      <c r="F283" s="268">
        <v>630</v>
      </c>
      <c r="G283" s="227"/>
      <c r="H283" s="227">
        <v>13000</v>
      </c>
      <c r="I283" s="227">
        <v>20000</v>
      </c>
    </row>
    <row r="284" spans="1:9" s="128" customFormat="1" ht="18" customHeight="1" hidden="1">
      <c r="A284" s="105" t="s">
        <v>313</v>
      </c>
      <c r="B284" s="92">
        <v>902</v>
      </c>
      <c r="C284" s="47">
        <v>10</v>
      </c>
      <c r="D284" s="47" t="s">
        <v>31</v>
      </c>
      <c r="E284" s="288" t="s">
        <v>471</v>
      </c>
      <c r="F284" s="268"/>
      <c r="G284" s="149">
        <f>G285</f>
        <v>0</v>
      </c>
      <c r="H284" s="149">
        <f>H285</f>
        <v>390000</v>
      </c>
      <c r="I284" s="149">
        <f>I285</f>
        <v>390000</v>
      </c>
    </row>
    <row r="285" spans="1:9" s="128" customFormat="1" ht="18.75" customHeight="1" hidden="1">
      <c r="A285" s="108" t="s">
        <v>326</v>
      </c>
      <c r="B285" s="93">
        <v>902</v>
      </c>
      <c r="C285" s="43">
        <v>10</v>
      </c>
      <c r="D285" s="43" t="s">
        <v>31</v>
      </c>
      <c r="E285" s="43" t="s">
        <v>651</v>
      </c>
      <c r="F285" s="268"/>
      <c r="G285" s="227">
        <f>G286+G288</f>
        <v>0</v>
      </c>
      <c r="H285" s="227">
        <f>H286+H288</f>
        <v>390000</v>
      </c>
      <c r="I285" s="227">
        <f>I286+I288</f>
        <v>390000</v>
      </c>
    </row>
    <row r="286" spans="1:9" s="128" customFormat="1" ht="33.75" customHeight="1" hidden="1">
      <c r="A286" s="105" t="s">
        <v>650</v>
      </c>
      <c r="B286" s="93">
        <v>902</v>
      </c>
      <c r="C286" s="43">
        <v>10</v>
      </c>
      <c r="D286" s="43" t="s">
        <v>31</v>
      </c>
      <c r="E286" s="43" t="s">
        <v>652</v>
      </c>
      <c r="F286" s="268"/>
      <c r="G286" s="227">
        <f>G287</f>
        <v>0</v>
      </c>
      <c r="H286" s="227">
        <f>H287</f>
        <v>360000</v>
      </c>
      <c r="I286" s="227">
        <f>I287</f>
        <v>360000</v>
      </c>
    </row>
    <row r="287" spans="1:9" s="128" customFormat="1" ht="37.5" customHeight="1" hidden="1">
      <c r="A287" s="105" t="s">
        <v>325</v>
      </c>
      <c r="B287" s="93">
        <v>902</v>
      </c>
      <c r="C287" s="43">
        <v>10</v>
      </c>
      <c r="D287" s="43" t="s">
        <v>31</v>
      </c>
      <c r="E287" s="43" t="s">
        <v>652</v>
      </c>
      <c r="F287" s="268">
        <v>630</v>
      </c>
      <c r="G287" s="227"/>
      <c r="H287" s="227">
        <v>360000</v>
      </c>
      <c r="I287" s="227">
        <v>360000</v>
      </c>
    </row>
    <row r="288" spans="1:9" s="128" customFormat="1" ht="34.5" customHeight="1" hidden="1">
      <c r="A288" s="105" t="s">
        <v>313</v>
      </c>
      <c r="B288" s="93">
        <v>902</v>
      </c>
      <c r="C288" s="43">
        <v>10</v>
      </c>
      <c r="D288" s="43" t="s">
        <v>31</v>
      </c>
      <c r="E288" s="43" t="s">
        <v>653</v>
      </c>
      <c r="F288" s="268"/>
      <c r="G288" s="227">
        <f>G289</f>
        <v>0</v>
      </c>
      <c r="H288" s="227">
        <f>H289</f>
        <v>30000</v>
      </c>
      <c r="I288" s="227">
        <f>I289</f>
        <v>30000</v>
      </c>
    </row>
    <row r="289" spans="1:9" s="128" customFormat="1" ht="39" customHeight="1" hidden="1">
      <c r="A289" s="105" t="s">
        <v>388</v>
      </c>
      <c r="B289" s="93">
        <v>902</v>
      </c>
      <c r="C289" s="43">
        <v>10</v>
      </c>
      <c r="D289" s="43" t="s">
        <v>31</v>
      </c>
      <c r="E289" s="43" t="s">
        <v>653</v>
      </c>
      <c r="F289" s="268">
        <v>630</v>
      </c>
      <c r="G289" s="227"/>
      <c r="H289" s="227">
        <v>30000</v>
      </c>
      <c r="I289" s="227">
        <v>30000</v>
      </c>
    </row>
    <row r="290" spans="1:14" ht="33" hidden="1">
      <c r="A290" s="105" t="s">
        <v>313</v>
      </c>
      <c r="B290" s="92">
        <v>902</v>
      </c>
      <c r="C290" s="47" t="s">
        <v>63</v>
      </c>
      <c r="D290" s="47"/>
      <c r="E290" s="47"/>
      <c r="F290" s="47"/>
      <c r="G290" s="73">
        <f aca="true" t="shared" si="23" ref="G290:I294">G291</f>
        <v>0</v>
      </c>
      <c r="H290" s="73">
        <f t="shared" si="23"/>
        <v>4185000</v>
      </c>
      <c r="I290" s="73">
        <f t="shared" si="23"/>
        <v>4185000</v>
      </c>
      <c r="N290" s="128"/>
    </row>
    <row r="291" spans="1:14" ht="16.5" hidden="1">
      <c r="A291" s="45" t="s">
        <v>174</v>
      </c>
      <c r="B291" s="92">
        <v>902</v>
      </c>
      <c r="C291" s="47" t="s">
        <v>63</v>
      </c>
      <c r="D291" s="47" t="s">
        <v>30</v>
      </c>
      <c r="E291" s="47"/>
      <c r="F291" s="47"/>
      <c r="G291" s="73">
        <f t="shared" si="23"/>
        <v>0</v>
      </c>
      <c r="H291" s="73">
        <f t="shared" si="23"/>
        <v>4185000</v>
      </c>
      <c r="I291" s="73">
        <f t="shared" si="23"/>
        <v>4185000</v>
      </c>
      <c r="N291" s="128"/>
    </row>
    <row r="292" spans="1:14" s="1" customFormat="1" ht="54.75" customHeight="1" hidden="1">
      <c r="A292" s="80" t="s">
        <v>168</v>
      </c>
      <c r="B292" s="92">
        <v>902</v>
      </c>
      <c r="C292" s="47" t="s">
        <v>63</v>
      </c>
      <c r="D292" s="47" t="s">
        <v>30</v>
      </c>
      <c r="E292" s="295" t="s">
        <v>418</v>
      </c>
      <c r="F292" s="47"/>
      <c r="G292" s="73">
        <f t="shared" si="23"/>
        <v>0</v>
      </c>
      <c r="H292" s="73">
        <f t="shared" si="23"/>
        <v>4185000</v>
      </c>
      <c r="I292" s="73">
        <f t="shared" si="23"/>
        <v>4185000</v>
      </c>
      <c r="N292"/>
    </row>
    <row r="293" spans="1:9" ht="50.25" hidden="1">
      <c r="A293" s="45" t="s">
        <v>403</v>
      </c>
      <c r="B293" s="92">
        <v>902</v>
      </c>
      <c r="C293" s="47" t="s">
        <v>63</v>
      </c>
      <c r="D293" s="47" t="s">
        <v>30</v>
      </c>
      <c r="E293" s="72" t="s">
        <v>433</v>
      </c>
      <c r="F293" s="268"/>
      <c r="G293" s="73">
        <f t="shared" si="23"/>
        <v>0</v>
      </c>
      <c r="H293" s="73">
        <f t="shared" si="23"/>
        <v>4185000</v>
      </c>
      <c r="I293" s="73">
        <f t="shared" si="23"/>
        <v>4185000</v>
      </c>
    </row>
    <row r="294" spans="1:14" s="128" customFormat="1" ht="16.5" hidden="1">
      <c r="A294" s="45" t="s">
        <v>120</v>
      </c>
      <c r="B294" s="93">
        <v>902</v>
      </c>
      <c r="C294" s="43" t="s">
        <v>63</v>
      </c>
      <c r="D294" s="43" t="s">
        <v>30</v>
      </c>
      <c r="E294" s="53" t="s">
        <v>596</v>
      </c>
      <c r="F294" s="289"/>
      <c r="G294" s="68">
        <f t="shared" si="23"/>
        <v>0</v>
      </c>
      <c r="H294" s="68">
        <f t="shared" si="23"/>
        <v>4185000</v>
      </c>
      <c r="I294" s="68">
        <f t="shared" si="23"/>
        <v>4185000</v>
      </c>
      <c r="N294" s="1"/>
    </row>
    <row r="295" spans="1:14" s="128" customFormat="1" ht="50.25" hidden="1">
      <c r="A295" s="41" t="s">
        <v>327</v>
      </c>
      <c r="B295" s="93">
        <v>902</v>
      </c>
      <c r="C295" s="43" t="s">
        <v>63</v>
      </c>
      <c r="D295" s="43" t="s">
        <v>30</v>
      </c>
      <c r="E295" s="53" t="s">
        <v>596</v>
      </c>
      <c r="F295" s="152" t="s">
        <v>329</v>
      </c>
      <c r="G295" s="68"/>
      <c r="H295" s="68">
        <v>4185000</v>
      </c>
      <c r="I295" s="68">
        <v>4185000</v>
      </c>
      <c r="N295"/>
    </row>
    <row r="296" spans="1:14" ht="41.25" customHeight="1" hidden="1" thickBot="1">
      <c r="A296" s="219" t="s">
        <v>328</v>
      </c>
      <c r="B296" s="87">
        <v>904</v>
      </c>
      <c r="C296" s="88"/>
      <c r="D296" s="88"/>
      <c r="E296" s="88"/>
      <c r="F296" s="88"/>
      <c r="G296" s="89">
        <f>G297+G418</f>
        <v>696300</v>
      </c>
      <c r="H296" s="89">
        <f>H297+H418</f>
        <v>596861300</v>
      </c>
      <c r="I296" s="89">
        <f>I297+I418</f>
        <v>600191300</v>
      </c>
      <c r="N296" s="128"/>
    </row>
    <row r="297" spans="1:14" ht="16.5" customHeight="1" hidden="1">
      <c r="A297" s="86" t="s">
        <v>235</v>
      </c>
      <c r="B297" s="90">
        <v>904</v>
      </c>
      <c r="C297" s="62" t="s">
        <v>24</v>
      </c>
      <c r="D297" s="62"/>
      <c r="E297" s="62"/>
      <c r="F297" s="62"/>
      <c r="G297" s="120">
        <f>G298+G310+G345+G350+G358</f>
        <v>696300</v>
      </c>
      <c r="H297" s="120">
        <f>H298+H310+H345+H350+H358</f>
        <v>551152300</v>
      </c>
      <c r="I297" s="120">
        <f>I298+I310+I345+I350+I358</f>
        <v>554482300</v>
      </c>
      <c r="N297" s="128"/>
    </row>
    <row r="298" spans="1:9" ht="16.5" hidden="1">
      <c r="A298" s="60" t="s">
        <v>53</v>
      </c>
      <c r="B298" s="90">
        <v>904</v>
      </c>
      <c r="C298" s="61" t="s">
        <v>24</v>
      </c>
      <c r="D298" s="62" t="s">
        <v>25</v>
      </c>
      <c r="E298" s="62"/>
      <c r="F298" s="62"/>
      <c r="G298" s="76">
        <f aca="true" t="shared" si="24" ref="G298:I300">G299</f>
        <v>0</v>
      </c>
      <c r="H298" s="76">
        <f t="shared" si="24"/>
        <v>112818400</v>
      </c>
      <c r="I298" s="76">
        <f t="shared" si="24"/>
        <v>112591600</v>
      </c>
    </row>
    <row r="299" spans="1:14" s="128" customFormat="1" ht="17.25" hidden="1">
      <c r="A299" s="60" t="s">
        <v>22</v>
      </c>
      <c r="B299" s="90">
        <v>904</v>
      </c>
      <c r="C299" s="61" t="s">
        <v>24</v>
      </c>
      <c r="D299" s="62" t="s">
        <v>25</v>
      </c>
      <c r="E299" s="344" t="s">
        <v>468</v>
      </c>
      <c r="F299" s="270"/>
      <c r="G299" s="120">
        <f t="shared" si="24"/>
        <v>0</v>
      </c>
      <c r="H299" s="120">
        <f t="shared" si="24"/>
        <v>112818400</v>
      </c>
      <c r="I299" s="120">
        <f t="shared" si="24"/>
        <v>112591600</v>
      </c>
      <c r="N299"/>
    </row>
    <row r="300" spans="1:14" s="283" customFormat="1" ht="33" hidden="1">
      <c r="A300" s="153" t="s">
        <v>330</v>
      </c>
      <c r="B300" s="90">
        <v>904</v>
      </c>
      <c r="C300" s="61" t="s">
        <v>24</v>
      </c>
      <c r="D300" s="62" t="s">
        <v>25</v>
      </c>
      <c r="E300" s="47" t="s">
        <v>477</v>
      </c>
      <c r="F300" s="294"/>
      <c r="G300" s="149">
        <f t="shared" si="24"/>
        <v>0</v>
      </c>
      <c r="H300" s="149">
        <f t="shared" si="24"/>
        <v>112818400</v>
      </c>
      <c r="I300" s="149">
        <f t="shared" si="24"/>
        <v>112591600</v>
      </c>
      <c r="N300"/>
    </row>
    <row r="301" spans="1:9" s="128" customFormat="1" ht="15.75" customHeight="1" hidden="1">
      <c r="A301" s="108" t="s">
        <v>467</v>
      </c>
      <c r="B301" s="111">
        <v>904</v>
      </c>
      <c r="C301" s="112" t="s">
        <v>24</v>
      </c>
      <c r="D301" s="56" t="s">
        <v>25</v>
      </c>
      <c r="E301" s="43" t="s">
        <v>497</v>
      </c>
      <c r="F301" s="268"/>
      <c r="G301" s="227">
        <f>G302+G304+G306+G308</f>
        <v>0</v>
      </c>
      <c r="H301" s="227">
        <f>H302+H304+H306+H308</f>
        <v>112818400</v>
      </c>
      <c r="I301" s="227">
        <f>I302+I304+I306+I308</f>
        <v>112591600</v>
      </c>
    </row>
    <row r="302" spans="1:14" s="128" customFormat="1" ht="16.5" hidden="1">
      <c r="A302" s="105" t="s">
        <v>450</v>
      </c>
      <c r="B302" s="111">
        <v>904</v>
      </c>
      <c r="C302" s="112" t="s">
        <v>24</v>
      </c>
      <c r="D302" s="56" t="s">
        <v>25</v>
      </c>
      <c r="E302" s="43" t="s">
        <v>503</v>
      </c>
      <c r="F302" s="268"/>
      <c r="G302" s="227">
        <f>G303</f>
        <v>0</v>
      </c>
      <c r="H302" s="227">
        <f>H303</f>
        <v>25696400</v>
      </c>
      <c r="I302" s="227">
        <f>I303</f>
        <v>25696400</v>
      </c>
      <c r="N302" s="283"/>
    </row>
    <row r="303" spans="1:9" s="128" customFormat="1" ht="33" hidden="1">
      <c r="A303" s="105" t="s">
        <v>331</v>
      </c>
      <c r="B303" s="111">
        <v>904</v>
      </c>
      <c r="C303" s="112" t="s">
        <v>24</v>
      </c>
      <c r="D303" s="56" t="s">
        <v>25</v>
      </c>
      <c r="E303" s="43" t="s">
        <v>503</v>
      </c>
      <c r="F303" s="268">
        <v>610</v>
      </c>
      <c r="G303" s="227"/>
      <c r="H303" s="227">
        <f>24933400+763000</f>
        <v>25696400</v>
      </c>
      <c r="I303" s="227">
        <f>24933400+763000</f>
        <v>25696400</v>
      </c>
    </row>
    <row r="304" spans="1:9" s="128" customFormat="1" ht="16.5" hidden="1">
      <c r="A304" s="105" t="s">
        <v>332</v>
      </c>
      <c r="B304" s="111">
        <v>904</v>
      </c>
      <c r="C304" s="112" t="s">
        <v>24</v>
      </c>
      <c r="D304" s="56" t="s">
        <v>25</v>
      </c>
      <c r="E304" s="43" t="s">
        <v>499</v>
      </c>
      <c r="F304" s="268"/>
      <c r="G304" s="227">
        <f>G305</f>
        <v>0</v>
      </c>
      <c r="H304" s="227">
        <f>H305</f>
        <v>50000</v>
      </c>
      <c r="I304" s="227">
        <f>I305</f>
        <v>650000</v>
      </c>
    </row>
    <row r="305" spans="1:9" s="128" customFormat="1" ht="33" hidden="1">
      <c r="A305" s="105" t="s">
        <v>377</v>
      </c>
      <c r="B305" s="111">
        <v>904</v>
      </c>
      <c r="C305" s="112" t="s">
        <v>24</v>
      </c>
      <c r="D305" s="56" t="s">
        <v>25</v>
      </c>
      <c r="E305" s="43" t="s">
        <v>499</v>
      </c>
      <c r="F305" s="268">
        <v>610</v>
      </c>
      <c r="G305" s="227"/>
      <c r="H305" s="227">
        <v>50000</v>
      </c>
      <c r="I305" s="227">
        <v>650000</v>
      </c>
    </row>
    <row r="306" spans="1:9" s="128" customFormat="1" ht="16.5" hidden="1">
      <c r="A306" s="105" t="s">
        <v>332</v>
      </c>
      <c r="B306" s="111">
        <v>904</v>
      </c>
      <c r="C306" s="112" t="s">
        <v>24</v>
      </c>
      <c r="D306" s="56" t="s">
        <v>25</v>
      </c>
      <c r="E306" s="43" t="s">
        <v>500</v>
      </c>
      <c r="F306" s="268"/>
      <c r="G306" s="227">
        <f>G307</f>
        <v>0</v>
      </c>
      <c r="H306" s="227">
        <f>H307</f>
        <v>1137000</v>
      </c>
      <c r="I306" s="227">
        <f>I307</f>
        <v>310200</v>
      </c>
    </row>
    <row r="307" spans="1:9" s="128" customFormat="1" ht="16.5" hidden="1">
      <c r="A307" s="105" t="s">
        <v>376</v>
      </c>
      <c r="B307" s="111">
        <v>904</v>
      </c>
      <c r="C307" s="112" t="s">
        <v>24</v>
      </c>
      <c r="D307" s="56" t="s">
        <v>25</v>
      </c>
      <c r="E307" s="43" t="s">
        <v>500</v>
      </c>
      <c r="F307" s="268">
        <v>610</v>
      </c>
      <c r="G307" s="227"/>
      <c r="H307" s="227">
        <v>1137000</v>
      </c>
      <c r="I307" s="227">
        <v>310200</v>
      </c>
    </row>
    <row r="308" spans="1:9" s="128" customFormat="1" ht="16.5" hidden="1">
      <c r="A308" s="105" t="s">
        <v>332</v>
      </c>
      <c r="B308" s="111">
        <v>904</v>
      </c>
      <c r="C308" s="112" t="s">
        <v>24</v>
      </c>
      <c r="D308" s="56" t="s">
        <v>25</v>
      </c>
      <c r="E308" s="43" t="s">
        <v>501</v>
      </c>
      <c r="F308" s="268"/>
      <c r="G308" s="227">
        <f>G309</f>
        <v>0</v>
      </c>
      <c r="H308" s="227">
        <f>H309</f>
        <v>85935000</v>
      </c>
      <c r="I308" s="227">
        <f>I309</f>
        <v>85935000</v>
      </c>
    </row>
    <row r="309" spans="1:9" s="128" customFormat="1" ht="50.25" hidden="1">
      <c r="A309" s="105" t="s">
        <v>498</v>
      </c>
      <c r="B309" s="111">
        <v>904</v>
      </c>
      <c r="C309" s="112" t="s">
        <v>24</v>
      </c>
      <c r="D309" s="56" t="s">
        <v>25</v>
      </c>
      <c r="E309" s="43" t="s">
        <v>501</v>
      </c>
      <c r="F309" s="268">
        <v>610</v>
      </c>
      <c r="G309" s="227"/>
      <c r="H309" s="227">
        <v>85935000</v>
      </c>
      <c r="I309" s="227">
        <v>85935000</v>
      </c>
    </row>
    <row r="310" spans="1:14" ht="16.5" hidden="1">
      <c r="A310" s="105" t="s">
        <v>332</v>
      </c>
      <c r="B310" s="104">
        <v>904</v>
      </c>
      <c r="C310" s="71" t="s">
        <v>24</v>
      </c>
      <c r="D310" s="71" t="s">
        <v>30</v>
      </c>
      <c r="E310" s="72"/>
      <c r="F310" s="72"/>
      <c r="G310" s="73">
        <f>G311+G332+G336+G341</f>
        <v>0</v>
      </c>
      <c r="H310" s="73">
        <f>H311+H332+H336+H341</f>
        <v>409549900</v>
      </c>
      <c r="I310" s="73">
        <f>I311+I332+I336+I341</f>
        <v>413365700</v>
      </c>
      <c r="N310" s="128"/>
    </row>
    <row r="311" spans="1:9" s="128" customFormat="1" ht="17.25" hidden="1">
      <c r="A311" s="69" t="s">
        <v>2</v>
      </c>
      <c r="B311" s="104">
        <v>904</v>
      </c>
      <c r="C311" s="71" t="s">
        <v>24</v>
      </c>
      <c r="D311" s="71" t="s">
        <v>30</v>
      </c>
      <c r="E311" s="344" t="s">
        <v>468</v>
      </c>
      <c r="F311" s="270"/>
      <c r="G311" s="120">
        <f>G312+G324+G328</f>
        <v>0</v>
      </c>
      <c r="H311" s="120">
        <f>H312+H324+H328</f>
        <v>409333900</v>
      </c>
      <c r="I311" s="120">
        <f>I312+I324+I328</f>
        <v>413078700</v>
      </c>
    </row>
    <row r="312" spans="1:14" s="283" customFormat="1" ht="33" hidden="1">
      <c r="A312" s="153" t="s">
        <v>330</v>
      </c>
      <c r="B312" s="90">
        <v>904</v>
      </c>
      <c r="C312" s="61" t="s">
        <v>24</v>
      </c>
      <c r="D312" s="62" t="s">
        <v>30</v>
      </c>
      <c r="E312" s="47" t="s">
        <v>477</v>
      </c>
      <c r="F312" s="294"/>
      <c r="G312" s="149">
        <f>G313</f>
        <v>0</v>
      </c>
      <c r="H312" s="149">
        <f>H313</f>
        <v>398058300</v>
      </c>
      <c r="I312" s="149">
        <f>I313</f>
        <v>401750100</v>
      </c>
      <c r="N312"/>
    </row>
    <row r="313" spans="1:9" s="128" customFormat="1" ht="28.5" customHeight="1" hidden="1">
      <c r="A313" s="108" t="s">
        <v>467</v>
      </c>
      <c r="B313" s="103">
        <v>904</v>
      </c>
      <c r="C313" s="70" t="s">
        <v>24</v>
      </c>
      <c r="D313" s="70" t="s">
        <v>30</v>
      </c>
      <c r="E313" s="43" t="s">
        <v>502</v>
      </c>
      <c r="F313" s="268"/>
      <c r="G313" s="227">
        <f>G314+G316+G318+G320+G322</f>
        <v>0</v>
      </c>
      <c r="H313" s="227">
        <f>H314+H316+H318+H320+H322</f>
        <v>398058300</v>
      </c>
      <c r="I313" s="227">
        <f>I314+I316+I318+I320+I322</f>
        <v>401750100</v>
      </c>
    </row>
    <row r="314" spans="1:14" s="128" customFormat="1" ht="33" hidden="1">
      <c r="A314" s="105" t="s">
        <v>451</v>
      </c>
      <c r="B314" s="103">
        <v>904</v>
      </c>
      <c r="C314" s="70" t="s">
        <v>24</v>
      </c>
      <c r="D314" s="70" t="s">
        <v>30</v>
      </c>
      <c r="E314" s="43" t="s">
        <v>504</v>
      </c>
      <c r="F314" s="268"/>
      <c r="G314" s="227">
        <f>G315</f>
        <v>0</v>
      </c>
      <c r="H314" s="227">
        <f>H315</f>
        <v>54352100</v>
      </c>
      <c r="I314" s="227">
        <f>I315</f>
        <v>54352100</v>
      </c>
      <c r="N314" s="283"/>
    </row>
    <row r="315" spans="1:9" s="128" customFormat="1" ht="33" hidden="1">
      <c r="A315" s="105" t="s">
        <v>333</v>
      </c>
      <c r="B315" s="103">
        <v>904</v>
      </c>
      <c r="C315" s="70" t="s">
        <v>24</v>
      </c>
      <c r="D315" s="70" t="s">
        <v>30</v>
      </c>
      <c r="E315" s="43" t="s">
        <v>504</v>
      </c>
      <c r="F315" s="268">
        <v>610</v>
      </c>
      <c r="G315" s="227"/>
      <c r="H315" s="227">
        <f>53803900+548200</f>
        <v>54352100</v>
      </c>
      <c r="I315" s="227">
        <f>53803900+548200</f>
        <v>54352100</v>
      </c>
    </row>
    <row r="316" spans="1:9" s="128" customFormat="1" ht="16.5" hidden="1">
      <c r="A316" s="105" t="s">
        <v>332</v>
      </c>
      <c r="B316" s="103">
        <v>904</v>
      </c>
      <c r="C316" s="70" t="s">
        <v>24</v>
      </c>
      <c r="D316" s="70" t="s">
        <v>30</v>
      </c>
      <c r="E316" s="43" t="s">
        <v>505</v>
      </c>
      <c r="F316" s="268"/>
      <c r="G316" s="227">
        <f>G317</f>
        <v>0</v>
      </c>
      <c r="H316" s="227">
        <f>H317</f>
        <v>918000</v>
      </c>
      <c r="I316" s="227">
        <f>I317</f>
        <v>1258500</v>
      </c>
    </row>
    <row r="317" spans="1:9" s="128" customFormat="1" ht="33" hidden="1">
      <c r="A317" s="105" t="s">
        <v>377</v>
      </c>
      <c r="B317" s="103">
        <v>904</v>
      </c>
      <c r="C317" s="70" t="s">
        <v>24</v>
      </c>
      <c r="D317" s="70" t="s">
        <v>30</v>
      </c>
      <c r="E317" s="43" t="s">
        <v>505</v>
      </c>
      <c r="F317" s="268">
        <v>610</v>
      </c>
      <c r="G317" s="227"/>
      <c r="H317" s="227">
        <v>918000</v>
      </c>
      <c r="I317" s="227">
        <v>1258500</v>
      </c>
    </row>
    <row r="318" spans="1:9" s="128" customFormat="1" ht="16.5" hidden="1">
      <c r="A318" s="105" t="s">
        <v>332</v>
      </c>
      <c r="B318" s="103">
        <v>904</v>
      </c>
      <c r="C318" s="70" t="s">
        <v>24</v>
      </c>
      <c r="D318" s="70" t="s">
        <v>30</v>
      </c>
      <c r="E318" s="43" t="s">
        <v>507</v>
      </c>
      <c r="F318" s="268"/>
      <c r="G318" s="227">
        <f>G319</f>
        <v>0</v>
      </c>
      <c r="H318" s="227">
        <f>H319</f>
        <v>2420000</v>
      </c>
      <c r="I318" s="227">
        <f>I319</f>
        <v>2480000</v>
      </c>
    </row>
    <row r="319" spans="1:9" s="128" customFormat="1" ht="16.5" hidden="1">
      <c r="A319" s="105" t="s">
        <v>335</v>
      </c>
      <c r="B319" s="103">
        <v>904</v>
      </c>
      <c r="C319" s="70" t="s">
        <v>24</v>
      </c>
      <c r="D319" s="70" t="s">
        <v>30</v>
      </c>
      <c r="E319" s="43" t="s">
        <v>507</v>
      </c>
      <c r="F319" s="268">
        <v>610</v>
      </c>
      <c r="G319" s="227"/>
      <c r="H319" s="227">
        <v>2420000</v>
      </c>
      <c r="I319" s="227">
        <v>2480000</v>
      </c>
    </row>
    <row r="320" spans="1:9" s="128" customFormat="1" ht="23.25" customHeight="1" hidden="1">
      <c r="A320" s="105" t="s">
        <v>332</v>
      </c>
      <c r="B320" s="103">
        <v>904</v>
      </c>
      <c r="C320" s="70" t="s">
        <v>24</v>
      </c>
      <c r="D320" s="70" t="s">
        <v>30</v>
      </c>
      <c r="E320" s="43" t="s">
        <v>506</v>
      </c>
      <c r="F320" s="268"/>
      <c r="G320" s="227">
        <f>G321</f>
        <v>0</v>
      </c>
      <c r="H320" s="227">
        <f>H321</f>
        <v>1733200</v>
      </c>
      <c r="I320" s="227">
        <f>I321</f>
        <v>5024500</v>
      </c>
    </row>
    <row r="321" spans="1:9" s="128" customFormat="1" ht="23.25" customHeight="1" hidden="1">
      <c r="A321" s="105" t="s">
        <v>379</v>
      </c>
      <c r="B321" s="103">
        <v>904</v>
      </c>
      <c r="C321" s="70" t="s">
        <v>24</v>
      </c>
      <c r="D321" s="70" t="s">
        <v>30</v>
      </c>
      <c r="E321" s="43" t="s">
        <v>506</v>
      </c>
      <c r="F321" s="268">
        <v>610</v>
      </c>
      <c r="G321" s="227"/>
      <c r="H321" s="227">
        <v>1733200</v>
      </c>
      <c r="I321" s="227">
        <v>5024500</v>
      </c>
    </row>
    <row r="322" spans="1:9" s="128" customFormat="1" ht="16.5" hidden="1">
      <c r="A322" s="105" t="s">
        <v>332</v>
      </c>
      <c r="B322" s="103">
        <v>904</v>
      </c>
      <c r="C322" s="70" t="s">
        <v>24</v>
      </c>
      <c r="D322" s="70" t="s">
        <v>30</v>
      </c>
      <c r="E322" s="43" t="s">
        <v>688</v>
      </c>
      <c r="F322" s="268"/>
      <c r="G322" s="227">
        <f>G323</f>
        <v>0</v>
      </c>
      <c r="H322" s="227">
        <f>H323</f>
        <v>338635000</v>
      </c>
      <c r="I322" s="227">
        <f>I323</f>
        <v>338635000</v>
      </c>
    </row>
    <row r="323" spans="1:9" s="128" customFormat="1" ht="100.5" hidden="1">
      <c r="A323" s="105" t="s">
        <v>687</v>
      </c>
      <c r="B323" s="103">
        <v>904</v>
      </c>
      <c r="C323" s="70" t="s">
        <v>24</v>
      </c>
      <c r="D323" s="70" t="s">
        <v>30</v>
      </c>
      <c r="E323" s="43" t="s">
        <v>688</v>
      </c>
      <c r="F323" s="268">
        <v>610</v>
      </c>
      <c r="G323" s="227"/>
      <c r="H323" s="227">
        <v>338635000</v>
      </c>
      <c r="I323" s="227">
        <v>338635000</v>
      </c>
    </row>
    <row r="324" spans="1:14" s="283" customFormat="1" ht="36" customHeight="1" hidden="1">
      <c r="A324" s="105" t="s">
        <v>332</v>
      </c>
      <c r="B324" s="104">
        <v>904</v>
      </c>
      <c r="C324" s="71" t="s">
        <v>24</v>
      </c>
      <c r="D324" s="71" t="s">
        <v>30</v>
      </c>
      <c r="E324" s="47" t="s">
        <v>478</v>
      </c>
      <c r="F324" s="294"/>
      <c r="G324" s="149">
        <f aca="true" t="shared" si="25" ref="G324:I326">G325</f>
        <v>0</v>
      </c>
      <c r="H324" s="149">
        <f t="shared" si="25"/>
        <v>11222600</v>
      </c>
      <c r="I324" s="149">
        <f t="shared" si="25"/>
        <v>11222600</v>
      </c>
      <c r="N324" s="128"/>
    </row>
    <row r="325" spans="1:9" s="128" customFormat="1" ht="33" hidden="1">
      <c r="A325" s="108" t="s">
        <v>457</v>
      </c>
      <c r="B325" s="103">
        <v>904</v>
      </c>
      <c r="C325" s="70" t="s">
        <v>24</v>
      </c>
      <c r="D325" s="70" t="s">
        <v>30</v>
      </c>
      <c r="E325" s="43" t="s">
        <v>513</v>
      </c>
      <c r="F325" s="268"/>
      <c r="G325" s="227">
        <f t="shared" si="25"/>
        <v>0</v>
      </c>
      <c r="H325" s="227">
        <f t="shared" si="25"/>
        <v>11222600</v>
      </c>
      <c r="I325" s="227">
        <f t="shared" si="25"/>
        <v>11222600</v>
      </c>
    </row>
    <row r="326" spans="1:14" s="128" customFormat="1" ht="16.5" hidden="1">
      <c r="A326" s="105" t="s">
        <v>453</v>
      </c>
      <c r="B326" s="103">
        <v>904</v>
      </c>
      <c r="C326" s="70" t="s">
        <v>24</v>
      </c>
      <c r="D326" s="70" t="s">
        <v>30</v>
      </c>
      <c r="E326" s="43" t="s">
        <v>514</v>
      </c>
      <c r="F326" s="268"/>
      <c r="G326" s="227">
        <f t="shared" si="25"/>
        <v>0</v>
      </c>
      <c r="H326" s="227">
        <f t="shared" si="25"/>
        <v>11222600</v>
      </c>
      <c r="I326" s="227">
        <f t="shared" si="25"/>
        <v>11222600</v>
      </c>
      <c r="N326" s="283"/>
    </row>
    <row r="327" spans="1:9" s="128" customFormat="1" ht="15" customHeight="1" hidden="1">
      <c r="A327" s="105" t="s">
        <v>334</v>
      </c>
      <c r="B327" s="103">
        <v>904</v>
      </c>
      <c r="C327" s="70" t="s">
        <v>24</v>
      </c>
      <c r="D327" s="70" t="s">
        <v>30</v>
      </c>
      <c r="E327" s="43" t="s">
        <v>514</v>
      </c>
      <c r="F327" s="268">
        <v>610</v>
      </c>
      <c r="G327" s="227"/>
      <c r="H327" s="227">
        <f>10565400+657200</f>
        <v>11222600</v>
      </c>
      <c r="I327" s="227">
        <f>10565400+657200</f>
        <v>11222600</v>
      </c>
    </row>
    <row r="328" spans="1:14" s="283" customFormat="1" ht="16.5" hidden="1">
      <c r="A328" s="105" t="s">
        <v>332</v>
      </c>
      <c r="B328" s="104">
        <v>904</v>
      </c>
      <c r="C328" s="71" t="s">
        <v>24</v>
      </c>
      <c r="D328" s="71" t="s">
        <v>30</v>
      </c>
      <c r="E328" s="47" t="s">
        <v>480</v>
      </c>
      <c r="F328" s="294"/>
      <c r="G328" s="149">
        <f aca="true" t="shared" si="26" ref="G328:I330">G329</f>
        <v>0</v>
      </c>
      <c r="H328" s="149">
        <f t="shared" si="26"/>
        <v>53000</v>
      </c>
      <c r="I328" s="149">
        <f t="shared" si="26"/>
        <v>106000</v>
      </c>
      <c r="N328" s="128"/>
    </row>
    <row r="329" spans="1:14" s="283" customFormat="1" ht="16.5" hidden="1">
      <c r="A329" s="108" t="s">
        <v>336</v>
      </c>
      <c r="B329" s="103">
        <v>904</v>
      </c>
      <c r="C329" s="70" t="s">
        <v>24</v>
      </c>
      <c r="D329" s="70" t="s">
        <v>30</v>
      </c>
      <c r="E329" s="43" t="s">
        <v>524</v>
      </c>
      <c r="F329" s="294"/>
      <c r="G329" s="227">
        <f t="shared" si="26"/>
        <v>0</v>
      </c>
      <c r="H329" s="227">
        <f t="shared" si="26"/>
        <v>53000</v>
      </c>
      <c r="I329" s="227">
        <f t="shared" si="26"/>
        <v>106000</v>
      </c>
      <c r="N329" s="128"/>
    </row>
    <row r="330" spans="1:9" s="283" customFormat="1" ht="33" hidden="1">
      <c r="A330" s="105" t="s">
        <v>523</v>
      </c>
      <c r="B330" s="103">
        <v>904</v>
      </c>
      <c r="C330" s="70" t="s">
        <v>24</v>
      </c>
      <c r="D330" s="70" t="s">
        <v>30</v>
      </c>
      <c r="E330" s="43" t="s">
        <v>525</v>
      </c>
      <c r="F330" s="294"/>
      <c r="G330" s="227">
        <f t="shared" si="26"/>
        <v>0</v>
      </c>
      <c r="H330" s="227">
        <f t="shared" si="26"/>
        <v>53000</v>
      </c>
      <c r="I330" s="227">
        <f t="shared" si="26"/>
        <v>106000</v>
      </c>
    </row>
    <row r="331" spans="1:9" s="283" customFormat="1" ht="16.5" hidden="1">
      <c r="A331" s="105" t="s">
        <v>337</v>
      </c>
      <c r="B331" s="103">
        <v>904</v>
      </c>
      <c r="C331" s="70" t="s">
        <v>24</v>
      </c>
      <c r="D331" s="70" t="s">
        <v>30</v>
      </c>
      <c r="E331" s="43" t="s">
        <v>525</v>
      </c>
      <c r="F331" s="268">
        <v>610</v>
      </c>
      <c r="G331" s="227"/>
      <c r="H331" s="227">
        <v>53000</v>
      </c>
      <c r="I331" s="227">
        <v>106000</v>
      </c>
    </row>
    <row r="332" spans="1:14" s="128" customFormat="1" ht="17.25" hidden="1">
      <c r="A332" s="105" t="s">
        <v>332</v>
      </c>
      <c r="B332" s="92">
        <v>904</v>
      </c>
      <c r="C332" s="46" t="s">
        <v>24</v>
      </c>
      <c r="D332" s="47" t="s">
        <v>30</v>
      </c>
      <c r="E332" s="344" t="s">
        <v>470</v>
      </c>
      <c r="F332" s="268"/>
      <c r="G332" s="149">
        <f>G333</f>
        <v>0</v>
      </c>
      <c r="H332" s="149">
        <f aca="true" t="shared" si="27" ref="H332:I334">H333</f>
        <v>150000</v>
      </c>
      <c r="I332" s="149">
        <f t="shared" si="27"/>
        <v>150000</v>
      </c>
      <c r="N332" s="283"/>
    </row>
    <row r="333" spans="1:9" s="283" customFormat="1" ht="33" hidden="1">
      <c r="A333" s="108" t="s">
        <v>323</v>
      </c>
      <c r="B333" s="92">
        <v>904</v>
      </c>
      <c r="C333" s="46" t="s">
        <v>24</v>
      </c>
      <c r="D333" s="47" t="s">
        <v>30</v>
      </c>
      <c r="E333" s="47" t="s">
        <v>491</v>
      </c>
      <c r="F333" s="294"/>
      <c r="G333" s="149">
        <f>G334</f>
        <v>0</v>
      </c>
      <c r="H333" s="149">
        <f t="shared" si="27"/>
        <v>150000</v>
      </c>
      <c r="I333" s="149">
        <f t="shared" si="27"/>
        <v>150000</v>
      </c>
    </row>
    <row r="334" spans="1:14" s="283" customFormat="1" ht="33" hidden="1">
      <c r="A334" s="309" t="s">
        <v>339</v>
      </c>
      <c r="B334" s="93">
        <v>904</v>
      </c>
      <c r="C334" s="42" t="s">
        <v>24</v>
      </c>
      <c r="D334" s="43" t="s">
        <v>30</v>
      </c>
      <c r="E334" s="43" t="s">
        <v>670</v>
      </c>
      <c r="F334" s="268"/>
      <c r="G334" s="227">
        <f>G335</f>
        <v>0</v>
      </c>
      <c r="H334" s="227">
        <f t="shared" si="27"/>
        <v>150000</v>
      </c>
      <c r="I334" s="227">
        <f t="shared" si="27"/>
        <v>150000</v>
      </c>
      <c r="N334" s="128"/>
    </row>
    <row r="335" spans="1:9" s="283" customFormat="1" ht="33" hidden="1">
      <c r="A335" s="102" t="s">
        <v>640</v>
      </c>
      <c r="B335" s="93">
        <v>904</v>
      </c>
      <c r="C335" s="42" t="s">
        <v>24</v>
      </c>
      <c r="D335" s="43" t="s">
        <v>30</v>
      </c>
      <c r="E335" s="43" t="s">
        <v>670</v>
      </c>
      <c r="F335" s="268">
        <v>610</v>
      </c>
      <c r="G335" s="227"/>
      <c r="H335" s="227">
        <v>150000</v>
      </c>
      <c r="I335" s="227">
        <v>150000</v>
      </c>
    </row>
    <row r="336" spans="1:14" s="128" customFormat="1" ht="17.25" hidden="1">
      <c r="A336" s="105" t="s">
        <v>332</v>
      </c>
      <c r="B336" s="104">
        <v>904</v>
      </c>
      <c r="C336" s="71" t="s">
        <v>24</v>
      </c>
      <c r="D336" s="71" t="s">
        <v>30</v>
      </c>
      <c r="E336" s="344" t="s">
        <v>429</v>
      </c>
      <c r="F336" s="268"/>
      <c r="G336" s="149">
        <f aca="true" t="shared" si="28" ref="G336:I339">G337</f>
        <v>0</v>
      </c>
      <c r="H336" s="149">
        <f t="shared" si="28"/>
        <v>60000</v>
      </c>
      <c r="I336" s="149">
        <f t="shared" si="28"/>
        <v>132000</v>
      </c>
      <c r="N336" s="283"/>
    </row>
    <row r="337" spans="1:9" s="283" customFormat="1" ht="50.25" hidden="1">
      <c r="A337" s="108" t="s">
        <v>309</v>
      </c>
      <c r="B337" s="104">
        <v>904</v>
      </c>
      <c r="C337" s="71" t="s">
        <v>24</v>
      </c>
      <c r="D337" s="71" t="s">
        <v>30</v>
      </c>
      <c r="E337" s="47" t="s">
        <v>430</v>
      </c>
      <c r="F337" s="294"/>
      <c r="G337" s="149">
        <f t="shared" si="28"/>
        <v>0</v>
      </c>
      <c r="H337" s="149">
        <f t="shared" si="28"/>
        <v>60000</v>
      </c>
      <c r="I337" s="149">
        <f t="shared" si="28"/>
        <v>132000</v>
      </c>
    </row>
    <row r="338" spans="1:9" s="128" customFormat="1" ht="33" hidden="1">
      <c r="A338" s="108" t="s">
        <v>315</v>
      </c>
      <c r="B338" s="103">
        <v>904</v>
      </c>
      <c r="C338" s="70" t="s">
        <v>24</v>
      </c>
      <c r="D338" s="70" t="s">
        <v>30</v>
      </c>
      <c r="E338" s="43" t="s">
        <v>432</v>
      </c>
      <c r="F338" s="268"/>
      <c r="G338" s="149">
        <f t="shared" si="28"/>
        <v>0</v>
      </c>
      <c r="H338" s="149">
        <f t="shared" si="28"/>
        <v>60000</v>
      </c>
      <c r="I338" s="149">
        <f t="shared" si="28"/>
        <v>132000</v>
      </c>
    </row>
    <row r="339" spans="1:14" s="128" customFormat="1" ht="16.5" hidden="1">
      <c r="A339" s="105" t="s">
        <v>664</v>
      </c>
      <c r="B339" s="103">
        <v>904</v>
      </c>
      <c r="C339" s="70" t="s">
        <v>24</v>
      </c>
      <c r="D339" s="70" t="s">
        <v>30</v>
      </c>
      <c r="E339" s="43" t="s">
        <v>431</v>
      </c>
      <c r="F339" s="268"/>
      <c r="G339" s="227">
        <f t="shared" si="28"/>
        <v>0</v>
      </c>
      <c r="H339" s="227">
        <f t="shared" si="28"/>
        <v>60000</v>
      </c>
      <c r="I339" s="227">
        <f t="shared" si="28"/>
        <v>132000</v>
      </c>
      <c r="N339" s="283"/>
    </row>
    <row r="340" spans="1:9" s="128" customFormat="1" ht="9.75" customHeight="1" hidden="1">
      <c r="A340" s="105" t="s">
        <v>316</v>
      </c>
      <c r="B340" s="103">
        <v>904</v>
      </c>
      <c r="C340" s="70" t="s">
        <v>24</v>
      </c>
      <c r="D340" s="70" t="s">
        <v>30</v>
      </c>
      <c r="E340" s="43" t="s">
        <v>431</v>
      </c>
      <c r="F340" s="268">
        <v>610</v>
      </c>
      <c r="G340" s="227"/>
      <c r="H340" s="227">
        <v>60000</v>
      </c>
      <c r="I340" s="227">
        <v>132000</v>
      </c>
    </row>
    <row r="341" spans="1:9" s="128" customFormat="1" ht="17.25" hidden="1">
      <c r="A341" s="105" t="s">
        <v>332</v>
      </c>
      <c r="B341" s="104">
        <v>904</v>
      </c>
      <c r="C341" s="71" t="s">
        <v>24</v>
      </c>
      <c r="D341" s="71" t="s">
        <v>30</v>
      </c>
      <c r="E341" s="288" t="s">
        <v>439</v>
      </c>
      <c r="F341" s="268"/>
      <c r="G341" s="149">
        <f aca="true" t="shared" si="29" ref="G341:I343">G342</f>
        <v>0</v>
      </c>
      <c r="H341" s="149">
        <f t="shared" si="29"/>
        <v>6000</v>
      </c>
      <c r="I341" s="149">
        <f t="shared" si="29"/>
        <v>5000</v>
      </c>
    </row>
    <row r="342" spans="1:9" s="128" customFormat="1" ht="33" hidden="1">
      <c r="A342" s="315" t="s">
        <v>463</v>
      </c>
      <c r="B342" s="103">
        <v>904</v>
      </c>
      <c r="C342" s="70" t="s">
        <v>24</v>
      </c>
      <c r="D342" s="70" t="s">
        <v>30</v>
      </c>
      <c r="E342" s="287" t="s">
        <v>587</v>
      </c>
      <c r="F342" s="268"/>
      <c r="G342" s="149">
        <f t="shared" si="29"/>
        <v>0</v>
      </c>
      <c r="H342" s="149">
        <f t="shared" si="29"/>
        <v>6000</v>
      </c>
      <c r="I342" s="149">
        <f t="shared" si="29"/>
        <v>5000</v>
      </c>
    </row>
    <row r="343" spans="1:9" s="128" customFormat="1" ht="18" customHeight="1" hidden="1">
      <c r="A343" s="316" t="s">
        <v>586</v>
      </c>
      <c r="B343" s="103">
        <v>904</v>
      </c>
      <c r="C343" s="70" t="s">
        <v>24</v>
      </c>
      <c r="D343" s="70" t="s">
        <v>30</v>
      </c>
      <c r="E343" s="287" t="s">
        <v>588</v>
      </c>
      <c r="F343" s="268"/>
      <c r="G343" s="149">
        <f t="shared" si="29"/>
        <v>0</v>
      </c>
      <c r="H343" s="149">
        <f t="shared" si="29"/>
        <v>6000</v>
      </c>
      <c r="I343" s="149">
        <f t="shared" si="29"/>
        <v>5000</v>
      </c>
    </row>
    <row r="344" spans="1:9" s="128" customFormat="1" ht="18" customHeight="1" hidden="1">
      <c r="A344" s="316" t="s">
        <v>372</v>
      </c>
      <c r="B344" s="103">
        <v>904</v>
      </c>
      <c r="C344" s="70" t="s">
        <v>24</v>
      </c>
      <c r="D344" s="70" t="s">
        <v>30</v>
      </c>
      <c r="E344" s="287" t="s">
        <v>588</v>
      </c>
      <c r="F344" s="268">
        <v>610</v>
      </c>
      <c r="G344" s="227"/>
      <c r="H344" s="227">
        <v>6000</v>
      </c>
      <c r="I344" s="227">
        <v>5000</v>
      </c>
    </row>
    <row r="345" spans="1:14" ht="16.5" hidden="1">
      <c r="A345" s="105" t="s">
        <v>332</v>
      </c>
      <c r="B345" s="104">
        <v>904</v>
      </c>
      <c r="C345" s="47" t="s">
        <v>24</v>
      </c>
      <c r="D345" s="47" t="s">
        <v>29</v>
      </c>
      <c r="E345" s="72"/>
      <c r="F345" s="72"/>
      <c r="G345" s="149">
        <f aca="true" t="shared" si="30" ref="G345:I348">G346</f>
        <v>0</v>
      </c>
      <c r="H345" s="149">
        <f t="shared" si="30"/>
        <v>400</v>
      </c>
      <c r="I345" s="149">
        <f t="shared" si="30"/>
        <v>400</v>
      </c>
      <c r="N345" s="128"/>
    </row>
    <row r="346" spans="1:9" s="128" customFormat="1" ht="33" hidden="1">
      <c r="A346" s="213" t="s">
        <v>269</v>
      </c>
      <c r="B346" s="104">
        <v>904</v>
      </c>
      <c r="C346" s="47" t="s">
        <v>24</v>
      </c>
      <c r="D346" s="47" t="s">
        <v>29</v>
      </c>
      <c r="E346" s="347" t="s">
        <v>443</v>
      </c>
      <c r="F346" s="271"/>
      <c r="G346" s="149">
        <f t="shared" si="30"/>
        <v>0</v>
      </c>
      <c r="H346" s="149">
        <f t="shared" si="30"/>
        <v>400</v>
      </c>
      <c r="I346" s="149">
        <f t="shared" si="30"/>
        <v>400</v>
      </c>
    </row>
    <row r="347" spans="1:14" s="128" customFormat="1" ht="50.25" hidden="1">
      <c r="A347" s="331" t="s">
        <v>466</v>
      </c>
      <c r="B347" s="103">
        <v>904</v>
      </c>
      <c r="C347" s="43" t="s">
        <v>24</v>
      </c>
      <c r="D347" s="43" t="s">
        <v>29</v>
      </c>
      <c r="E347" s="337" t="s">
        <v>692</v>
      </c>
      <c r="F347" s="289"/>
      <c r="G347" s="227">
        <f t="shared" si="30"/>
        <v>0</v>
      </c>
      <c r="H347" s="227">
        <f t="shared" si="30"/>
        <v>400</v>
      </c>
      <c r="I347" s="227">
        <f t="shared" si="30"/>
        <v>400</v>
      </c>
      <c r="N347"/>
    </row>
    <row r="348" spans="1:9" s="128" customFormat="1" ht="33" hidden="1">
      <c r="A348" s="261" t="s">
        <v>691</v>
      </c>
      <c r="B348" s="103">
        <v>904</v>
      </c>
      <c r="C348" s="43" t="s">
        <v>24</v>
      </c>
      <c r="D348" s="43" t="s">
        <v>29</v>
      </c>
      <c r="E348" s="337" t="s">
        <v>693</v>
      </c>
      <c r="F348" s="289"/>
      <c r="G348" s="227">
        <f t="shared" si="30"/>
        <v>0</v>
      </c>
      <c r="H348" s="227">
        <f t="shared" si="30"/>
        <v>400</v>
      </c>
      <c r="I348" s="227">
        <f t="shared" si="30"/>
        <v>400</v>
      </c>
    </row>
    <row r="349" spans="1:9" s="128" customFormat="1" ht="31.5" customHeight="1" hidden="1">
      <c r="A349" s="261" t="s">
        <v>714</v>
      </c>
      <c r="B349" s="103">
        <v>904</v>
      </c>
      <c r="C349" s="43" t="s">
        <v>24</v>
      </c>
      <c r="D349" s="43" t="s">
        <v>29</v>
      </c>
      <c r="E349" s="337" t="s">
        <v>693</v>
      </c>
      <c r="F349" s="289">
        <v>240</v>
      </c>
      <c r="G349" s="227"/>
      <c r="H349" s="227">
        <v>400</v>
      </c>
      <c r="I349" s="227">
        <v>400</v>
      </c>
    </row>
    <row r="350" spans="1:14" ht="33" hidden="1">
      <c r="A350" s="321" t="s">
        <v>297</v>
      </c>
      <c r="B350" s="92">
        <v>904</v>
      </c>
      <c r="C350" s="46" t="s">
        <v>24</v>
      </c>
      <c r="D350" s="47" t="s">
        <v>24</v>
      </c>
      <c r="E350" s="47"/>
      <c r="F350" s="47"/>
      <c r="G350" s="149">
        <f aca="true" t="shared" si="31" ref="G350:I352">G351</f>
        <v>0</v>
      </c>
      <c r="H350" s="149">
        <f t="shared" si="31"/>
        <v>3193400</v>
      </c>
      <c r="I350" s="149">
        <f t="shared" si="31"/>
        <v>2303400</v>
      </c>
      <c r="N350" s="128"/>
    </row>
    <row r="351" spans="1:9" s="128" customFormat="1" ht="17.25" hidden="1">
      <c r="A351" s="45" t="s">
        <v>134</v>
      </c>
      <c r="B351" s="92">
        <v>904</v>
      </c>
      <c r="C351" s="46" t="s">
        <v>24</v>
      </c>
      <c r="D351" s="47" t="s">
        <v>24</v>
      </c>
      <c r="E351" s="344" t="s">
        <v>470</v>
      </c>
      <c r="F351" s="268"/>
      <c r="G351" s="149">
        <f t="shared" si="31"/>
        <v>0</v>
      </c>
      <c r="H351" s="149">
        <f t="shared" si="31"/>
        <v>3193400</v>
      </c>
      <c r="I351" s="149">
        <f t="shared" si="31"/>
        <v>2303400</v>
      </c>
    </row>
    <row r="352" spans="1:14" s="283" customFormat="1" ht="33" hidden="1">
      <c r="A352" s="108" t="s">
        <v>323</v>
      </c>
      <c r="B352" s="92">
        <v>904</v>
      </c>
      <c r="C352" s="46" t="s">
        <v>24</v>
      </c>
      <c r="D352" s="47" t="s">
        <v>24</v>
      </c>
      <c r="E352" s="47" t="s">
        <v>491</v>
      </c>
      <c r="F352" s="294"/>
      <c r="G352" s="149">
        <f t="shared" si="31"/>
        <v>0</v>
      </c>
      <c r="H352" s="149">
        <f t="shared" si="31"/>
        <v>3193400</v>
      </c>
      <c r="I352" s="149">
        <f t="shared" si="31"/>
        <v>2303400</v>
      </c>
      <c r="N352"/>
    </row>
    <row r="353" spans="1:14" s="283" customFormat="1" ht="33" hidden="1">
      <c r="A353" s="309" t="s">
        <v>339</v>
      </c>
      <c r="B353" s="93">
        <v>904</v>
      </c>
      <c r="C353" s="42" t="s">
        <v>24</v>
      </c>
      <c r="D353" s="43" t="s">
        <v>24</v>
      </c>
      <c r="E353" s="43" t="s">
        <v>636</v>
      </c>
      <c r="F353" s="268"/>
      <c r="G353" s="227">
        <f>G354+G356</f>
        <v>0</v>
      </c>
      <c r="H353" s="227">
        <f>H354+H356</f>
        <v>3193400</v>
      </c>
      <c r="I353" s="227">
        <f>I354+I356</f>
        <v>2303400</v>
      </c>
      <c r="N353" s="128"/>
    </row>
    <row r="354" spans="1:9" s="283" customFormat="1" ht="16.5" hidden="1">
      <c r="A354" s="102" t="s">
        <v>635</v>
      </c>
      <c r="B354" s="93">
        <v>904</v>
      </c>
      <c r="C354" s="42" t="s">
        <v>24</v>
      </c>
      <c r="D354" s="43" t="s">
        <v>24</v>
      </c>
      <c r="E354" s="43" t="s">
        <v>638</v>
      </c>
      <c r="F354" s="268"/>
      <c r="G354" s="227">
        <f>G355</f>
        <v>0</v>
      </c>
      <c r="H354" s="227">
        <f>H355</f>
        <v>1558400</v>
      </c>
      <c r="I354" s="227">
        <f>I355</f>
        <v>1558400</v>
      </c>
    </row>
    <row r="355" spans="1:9" s="283" customFormat="1" ht="33" hidden="1">
      <c r="A355" s="102" t="s">
        <v>637</v>
      </c>
      <c r="B355" s="93">
        <v>904</v>
      </c>
      <c r="C355" s="42" t="s">
        <v>24</v>
      </c>
      <c r="D355" s="43" t="s">
        <v>24</v>
      </c>
      <c r="E355" s="43" t="s">
        <v>638</v>
      </c>
      <c r="F355" s="268">
        <v>620</v>
      </c>
      <c r="G355" s="227"/>
      <c r="H355" s="227">
        <f>1497500+60900</f>
        <v>1558400</v>
      </c>
      <c r="I355" s="227">
        <f>1497500+60900</f>
        <v>1558400</v>
      </c>
    </row>
    <row r="356" spans="1:9" s="283" customFormat="1" ht="16.5" hidden="1">
      <c r="A356" s="102" t="s">
        <v>328</v>
      </c>
      <c r="B356" s="93">
        <v>904</v>
      </c>
      <c r="C356" s="42" t="s">
        <v>24</v>
      </c>
      <c r="D356" s="43" t="s">
        <v>24</v>
      </c>
      <c r="E356" s="43" t="s">
        <v>639</v>
      </c>
      <c r="F356" s="268"/>
      <c r="G356" s="227">
        <f>G357</f>
        <v>0</v>
      </c>
      <c r="H356" s="227">
        <f>H357</f>
        <v>1635000</v>
      </c>
      <c r="I356" s="227">
        <f>I357</f>
        <v>745000</v>
      </c>
    </row>
    <row r="357" spans="1:9" s="283" customFormat="1" ht="33" hidden="1">
      <c r="A357" s="102" t="s">
        <v>377</v>
      </c>
      <c r="B357" s="93">
        <v>904</v>
      </c>
      <c r="C357" s="42" t="s">
        <v>24</v>
      </c>
      <c r="D357" s="43" t="s">
        <v>24</v>
      </c>
      <c r="E357" s="43" t="s">
        <v>639</v>
      </c>
      <c r="F357" s="268">
        <v>620</v>
      </c>
      <c r="G357" s="227"/>
      <c r="H357" s="227">
        <v>1635000</v>
      </c>
      <c r="I357" s="227">
        <v>745000</v>
      </c>
    </row>
    <row r="358" spans="1:14" ht="14.25" customHeight="1" hidden="1">
      <c r="A358" s="102" t="s">
        <v>328</v>
      </c>
      <c r="B358" s="92">
        <v>904</v>
      </c>
      <c r="C358" s="46" t="s">
        <v>24</v>
      </c>
      <c r="D358" s="47" t="s">
        <v>26</v>
      </c>
      <c r="E358" s="46"/>
      <c r="F358" s="46"/>
      <c r="G358" s="73">
        <f>G359+G391+G397+G401+G414+G386</f>
        <v>696300</v>
      </c>
      <c r="H358" s="73">
        <f>H359+H391+H397+H401+H414+H386</f>
        <v>25590200</v>
      </c>
      <c r="I358" s="73">
        <f>I359+I391+I397+I401+I414+I386</f>
        <v>26221200</v>
      </c>
      <c r="N358" s="283"/>
    </row>
    <row r="359" spans="1:14" s="128" customFormat="1" ht="17.25" hidden="1">
      <c r="A359" s="45" t="s">
        <v>137</v>
      </c>
      <c r="B359" s="92">
        <v>904</v>
      </c>
      <c r="C359" s="46" t="s">
        <v>24</v>
      </c>
      <c r="D359" s="47" t="s">
        <v>26</v>
      </c>
      <c r="E359" s="344" t="s">
        <v>468</v>
      </c>
      <c r="F359" s="270"/>
      <c r="G359" s="120">
        <f>G360+G378+G382</f>
        <v>696300</v>
      </c>
      <c r="H359" s="120">
        <f>H360+H378+H382</f>
        <v>21427200</v>
      </c>
      <c r="I359" s="120">
        <f>I360+I378+I382</f>
        <v>22061200</v>
      </c>
      <c r="N359" s="283"/>
    </row>
    <row r="360" spans="1:14" s="283" customFormat="1" ht="33" hidden="1">
      <c r="A360" s="153" t="s">
        <v>330</v>
      </c>
      <c r="B360" s="90">
        <v>904</v>
      </c>
      <c r="C360" s="61" t="s">
        <v>24</v>
      </c>
      <c r="D360" s="47" t="s">
        <v>26</v>
      </c>
      <c r="E360" s="47" t="s">
        <v>477</v>
      </c>
      <c r="F360" s="294"/>
      <c r="G360" s="149">
        <f>G361+G364+G368</f>
        <v>696300</v>
      </c>
      <c r="H360" s="149">
        <f>H361+H364+H368</f>
        <v>21347200</v>
      </c>
      <c r="I360" s="149">
        <f>I361+I364+I368</f>
        <v>21687200</v>
      </c>
      <c r="N360"/>
    </row>
    <row r="361" spans="1:9" s="128" customFormat="1" ht="33" hidden="1">
      <c r="A361" s="108" t="s">
        <v>467</v>
      </c>
      <c r="B361" s="111">
        <v>904</v>
      </c>
      <c r="C361" s="70" t="s">
        <v>24</v>
      </c>
      <c r="D361" s="70" t="s">
        <v>26</v>
      </c>
      <c r="E361" s="43" t="s">
        <v>497</v>
      </c>
      <c r="F361" s="268"/>
      <c r="G361" s="227">
        <f aca="true" t="shared" si="32" ref="G361:I362">G362</f>
        <v>0</v>
      </c>
      <c r="H361" s="227">
        <f t="shared" si="32"/>
        <v>0</v>
      </c>
      <c r="I361" s="227">
        <f t="shared" si="32"/>
        <v>0</v>
      </c>
    </row>
    <row r="362" spans="1:14" s="128" customFormat="1" ht="16.5" hidden="1">
      <c r="A362" s="105" t="s">
        <v>450</v>
      </c>
      <c r="B362" s="111">
        <v>904</v>
      </c>
      <c r="C362" s="70" t="s">
        <v>24</v>
      </c>
      <c r="D362" s="70" t="s">
        <v>26</v>
      </c>
      <c r="E362" s="43" t="s">
        <v>500</v>
      </c>
      <c r="F362" s="268"/>
      <c r="G362" s="227">
        <f t="shared" si="32"/>
        <v>0</v>
      </c>
      <c r="H362" s="227">
        <f t="shared" si="32"/>
        <v>0</v>
      </c>
      <c r="I362" s="227">
        <f t="shared" si="32"/>
        <v>0</v>
      </c>
      <c r="N362" s="283"/>
    </row>
    <row r="363" spans="1:9" s="128" customFormat="1" ht="16.5" hidden="1">
      <c r="A363" s="105" t="s">
        <v>376</v>
      </c>
      <c r="B363" s="111">
        <v>904</v>
      </c>
      <c r="C363" s="70" t="s">
        <v>24</v>
      </c>
      <c r="D363" s="70" t="s">
        <v>26</v>
      </c>
      <c r="E363" s="43" t="s">
        <v>500</v>
      </c>
      <c r="F363" s="289">
        <v>240</v>
      </c>
      <c r="G363" s="227"/>
      <c r="H363" s="227">
        <v>0</v>
      </c>
      <c r="I363" s="227">
        <v>0</v>
      </c>
    </row>
    <row r="364" spans="1:9" s="128" customFormat="1" ht="33" hidden="1">
      <c r="A364" s="321" t="s">
        <v>297</v>
      </c>
      <c r="B364" s="103">
        <v>904</v>
      </c>
      <c r="C364" s="70" t="s">
        <v>24</v>
      </c>
      <c r="D364" s="70" t="s">
        <v>26</v>
      </c>
      <c r="E364" s="43" t="s">
        <v>502</v>
      </c>
      <c r="F364" s="268"/>
      <c r="G364" s="227">
        <f>G365</f>
        <v>0</v>
      </c>
      <c r="H364" s="227">
        <f>H365</f>
        <v>90000</v>
      </c>
      <c r="I364" s="227">
        <f>I365</f>
        <v>430000</v>
      </c>
    </row>
    <row r="365" spans="1:9" s="128" customFormat="1" ht="23.25" customHeight="1" hidden="1">
      <c r="A365" s="105" t="s">
        <v>451</v>
      </c>
      <c r="B365" s="93">
        <v>904</v>
      </c>
      <c r="C365" s="42" t="s">
        <v>24</v>
      </c>
      <c r="D365" s="43" t="s">
        <v>26</v>
      </c>
      <c r="E365" s="43" t="s">
        <v>506</v>
      </c>
      <c r="F365" s="268"/>
      <c r="G365" s="227">
        <f>G366+G367</f>
        <v>0</v>
      </c>
      <c r="H365" s="227">
        <f>H366+H367</f>
        <v>90000</v>
      </c>
      <c r="I365" s="227">
        <f>I366+I367</f>
        <v>430000</v>
      </c>
    </row>
    <row r="366" spans="1:9" s="128" customFormat="1" ht="18.75" customHeight="1" hidden="1">
      <c r="A366" s="105" t="s">
        <v>379</v>
      </c>
      <c r="B366" s="93">
        <v>904</v>
      </c>
      <c r="C366" s="42" t="s">
        <v>24</v>
      </c>
      <c r="D366" s="43" t="s">
        <v>26</v>
      </c>
      <c r="E366" s="53" t="s">
        <v>506</v>
      </c>
      <c r="F366" s="269">
        <v>120</v>
      </c>
      <c r="G366" s="227"/>
      <c r="H366" s="227">
        <v>50000</v>
      </c>
      <c r="I366" s="227">
        <v>95000</v>
      </c>
    </row>
    <row r="367" spans="1:9" s="128" customFormat="1" ht="36" customHeight="1" hidden="1">
      <c r="A367" s="49" t="s">
        <v>294</v>
      </c>
      <c r="B367" s="93">
        <v>904</v>
      </c>
      <c r="C367" s="42" t="s">
        <v>24</v>
      </c>
      <c r="D367" s="43" t="s">
        <v>26</v>
      </c>
      <c r="E367" s="43" t="s">
        <v>506</v>
      </c>
      <c r="F367" s="268">
        <v>240</v>
      </c>
      <c r="G367" s="227">
        <v>0</v>
      </c>
      <c r="H367" s="227">
        <v>40000</v>
      </c>
      <c r="I367" s="227">
        <v>335000</v>
      </c>
    </row>
    <row r="368" spans="1:9" s="128" customFormat="1" ht="33" hidden="1">
      <c r="A368" s="105" t="s">
        <v>297</v>
      </c>
      <c r="B368" s="93">
        <v>904</v>
      </c>
      <c r="C368" s="42" t="s">
        <v>24</v>
      </c>
      <c r="D368" s="43" t="s">
        <v>26</v>
      </c>
      <c r="E368" s="43" t="s">
        <v>508</v>
      </c>
      <c r="F368" s="268"/>
      <c r="G368" s="227">
        <f>G369+G373</f>
        <v>696300</v>
      </c>
      <c r="H368" s="227">
        <f>H369+H373</f>
        <v>21257200</v>
      </c>
      <c r="I368" s="227">
        <f>I369+I373</f>
        <v>21257200</v>
      </c>
    </row>
    <row r="369" spans="1:9" s="128" customFormat="1" ht="16.5" hidden="1">
      <c r="A369" s="105" t="s">
        <v>452</v>
      </c>
      <c r="B369" s="93">
        <v>904</v>
      </c>
      <c r="C369" s="42" t="s">
        <v>24</v>
      </c>
      <c r="D369" s="43" t="s">
        <v>26</v>
      </c>
      <c r="E369" s="43" t="s">
        <v>509</v>
      </c>
      <c r="F369" s="268"/>
      <c r="G369" s="227">
        <f>G370+G371+G372</f>
        <v>696300</v>
      </c>
      <c r="H369" s="227">
        <f>H370+H371+H372</f>
        <v>5694900</v>
      </c>
      <c r="I369" s="227">
        <f>I370+I371+I372</f>
        <v>5694900</v>
      </c>
    </row>
    <row r="370" spans="1:9" s="128" customFormat="1" ht="16.5" hidden="1">
      <c r="A370" s="105" t="s">
        <v>296</v>
      </c>
      <c r="B370" s="93">
        <v>904</v>
      </c>
      <c r="C370" s="42" t="s">
        <v>24</v>
      </c>
      <c r="D370" s="43" t="s">
        <v>26</v>
      </c>
      <c r="E370" s="43" t="s">
        <v>509</v>
      </c>
      <c r="F370" s="268">
        <v>120</v>
      </c>
      <c r="G370" s="227"/>
      <c r="H370" s="227">
        <f>3580100+1081200+320600</f>
        <v>4981900</v>
      </c>
      <c r="I370" s="227">
        <f>3580100+1081200+320600</f>
        <v>4981900</v>
      </c>
    </row>
    <row r="371" spans="1:9" s="128" customFormat="1" ht="33" hidden="1">
      <c r="A371" s="105" t="s">
        <v>294</v>
      </c>
      <c r="B371" s="93">
        <v>904</v>
      </c>
      <c r="C371" s="42" t="s">
        <v>24</v>
      </c>
      <c r="D371" s="43" t="s">
        <v>26</v>
      </c>
      <c r="E371" s="43" t="s">
        <v>509</v>
      </c>
      <c r="F371" s="268">
        <v>240</v>
      </c>
      <c r="G371" s="227">
        <v>696300</v>
      </c>
      <c r="H371" s="227">
        <v>696300</v>
      </c>
      <c r="I371" s="227">
        <v>696300</v>
      </c>
    </row>
    <row r="372" spans="1:9" s="128" customFormat="1" ht="33" hidden="1">
      <c r="A372" s="105" t="s">
        <v>297</v>
      </c>
      <c r="B372" s="93">
        <v>904</v>
      </c>
      <c r="C372" s="42" t="s">
        <v>24</v>
      </c>
      <c r="D372" s="43" t="s">
        <v>26</v>
      </c>
      <c r="E372" s="43" t="s">
        <v>509</v>
      </c>
      <c r="F372" s="268">
        <v>850</v>
      </c>
      <c r="G372" s="227"/>
      <c r="H372" s="227">
        <v>16700</v>
      </c>
      <c r="I372" s="227">
        <v>16700</v>
      </c>
    </row>
    <row r="373" spans="1:9" s="128" customFormat="1" ht="52.5" customHeight="1" hidden="1">
      <c r="A373" s="105" t="s">
        <v>299</v>
      </c>
      <c r="B373" s="93">
        <v>904</v>
      </c>
      <c r="C373" s="42" t="s">
        <v>24</v>
      </c>
      <c r="D373" s="43" t="s">
        <v>26</v>
      </c>
      <c r="E373" s="43" t="s">
        <v>510</v>
      </c>
      <c r="F373" s="268"/>
      <c r="G373" s="227">
        <f>G374+G375+G376+G377</f>
        <v>0</v>
      </c>
      <c r="H373" s="227">
        <f>H374+H375+H376+H377</f>
        <v>15562300</v>
      </c>
      <c r="I373" s="227">
        <f>I374+I375+I376+I377</f>
        <v>15562300</v>
      </c>
    </row>
    <row r="374" spans="1:9" s="128" customFormat="1" ht="18.75" customHeight="1" hidden="1">
      <c r="A374" s="105" t="s">
        <v>340</v>
      </c>
      <c r="B374" s="93">
        <v>904</v>
      </c>
      <c r="C374" s="42" t="s">
        <v>24</v>
      </c>
      <c r="D374" s="43" t="s">
        <v>26</v>
      </c>
      <c r="E374" s="43" t="s">
        <v>510</v>
      </c>
      <c r="F374" s="268">
        <v>120</v>
      </c>
      <c r="G374" s="227"/>
      <c r="H374" s="227">
        <f>9682000+2924000+867000</f>
        <v>13473000</v>
      </c>
      <c r="I374" s="227">
        <f>9682000+2924000+867000</f>
        <v>13473000</v>
      </c>
    </row>
    <row r="375" spans="1:9" s="128" customFormat="1" ht="36.75" customHeight="1" hidden="1">
      <c r="A375" s="105" t="s">
        <v>294</v>
      </c>
      <c r="B375" s="93">
        <v>904</v>
      </c>
      <c r="C375" s="42" t="s">
        <v>24</v>
      </c>
      <c r="D375" s="43" t="s">
        <v>26</v>
      </c>
      <c r="E375" s="43" t="s">
        <v>510</v>
      </c>
      <c r="F375" s="268">
        <v>240</v>
      </c>
      <c r="G375" s="227"/>
      <c r="H375" s="227">
        <v>2038500</v>
      </c>
      <c r="I375" s="227">
        <v>2038500</v>
      </c>
    </row>
    <row r="376" spans="1:9" s="128" customFormat="1" ht="18.75" customHeight="1" hidden="1">
      <c r="A376" s="105" t="s">
        <v>297</v>
      </c>
      <c r="B376" s="93">
        <v>904</v>
      </c>
      <c r="C376" s="42" t="s">
        <v>24</v>
      </c>
      <c r="D376" s="43" t="s">
        <v>26</v>
      </c>
      <c r="E376" s="43" t="s">
        <v>510</v>
      </c>
      <c r="F376" s="268">
        <v>830</v>
      </c>
      <c r="G376" s="227"/>
      <c r="H376" s="227">
        <v>20000</v>
      </c>
      <c r="I376" s="227">
        <v>20000</v>
      </c>
    </row>
    <row r="377" spans="1:9" s="128" customFormat="1" ht="18.75" customHeight="1" hidden="1">
      <c r="A377" s="105" t="s">
        <v>393</v>
      </c>
      <c r="B377" s="93">
        <v>904</v>
      </c>
      <c r="C377" s="42" t="s">
        <v>24</v>
      </c>
      <c r="D377" s="43" t="s">
        <v>26</v>
      </c>
      <c r="E377" s="43" t="s">
        <v>510</v>
      </c>
      <c r="F377" s="268">
        <v>850</v>
      </c>
      <c r="G377" s="227"/>
      <c r="H377" s="227">
        <v>30800</v>
      </c>
      <c r="I377" s="227">
        <v>30800</v>
      </c>
    </row>
    <row r="378" spans="1:9" s="128" customFormat="1" ht="37.5" customHeight="1" hidden="1">
      <c r="A378" s="105" t="s">
        <v>299</v>
      </c>
      <c r="B378" s="92">
        <v>904</v>
      </c>
      <c r="C378" s="46" t="s">
        <v>24</v>
      </c>
      <c r="D378" s="47" t="s">
        <v>26</v>
      </c>
      <c r="E378" s="47" t="s">
        <v>478</v>
      </c>
      <c r="F378" s="268"/>
      <c r="G378" s="149">
        <f>G379</f>
        <v>0</v>
      </c>
      <c r="H378" s="149">
        <f aca="true" t="shared" si="33" ref="H378:I380">H379</f>
        <v>50000</v>
      </c>
      <c r="I378" s="149">
        <f t="shared" si="33"/>
        <v>320000</v>
      </c>
    </row>
    <row r="379" spans="1:9" s="128" customFormat="1" ht="18.75" customHeight="1" hidden="1">
      <c r="A379" s="108" t="s">
        <v>457</v>
      </c>
      <c r="B379" s="93">
        <v>904</v>
      </c>
      <c r="C379" s="42" t="s">
        <v>24</v>
      </c>
      <c r="D379" s="43" t="s">
        <v>26</v>
      </c>
      <c r="E379" s="43" t="s">
        <v>517</v>
      </c>
      <c r="F379" s="268"/>
      <c r="G379" s="227">
        <f>G380</f>
        <v>0</v>
      </c>
      <c r="H379" s="227">
        <f t="shared" si="33"/>
        <v>50000</v>
      </c>
      <c r="I379" s="227">
        <f t="shared" si="33"/>
        <v>320000</v>
      </c>
    </row>
    <row r="380" spans="1:9" s="128" customFormat="1" ht="18.75" customHeight="1" hidden="1">
      <c r="A380" s="105" t="s">
        <v>454</v>
      </c>
      <c r="B380" s="93">
        <v>904</v>
      </c>
      <c r="C380" s="42" t="s">
        <v>24</v>
      </c>
      <c r="D380" s="43" t="s">
        <v>26</v>
      </c>
      <c r="E380" s="43" t="s">
        <v>518</v>
      </c>
      <c r="F380" s="268"/>
      <c r="G380" s="227">
        <f>G381</f>
        <v>0</v>
      </c>
      <c r="H380" s="227">
        <f t="shared" si="33"/>
        <v>50000</v>
      </c>
      <c r="I380" s="227">
        <f t="shared" si="33"/>
        <v>320000</v>
      </c>
    </row>
    <row r="381" spans="1:9" s="128" customFormat="1" ht="34.5" customHeight="1" hidden="1">
      <c r="A381" s="105" t="s">
        <v>379</v>
      </c>
      <c r="B381" s="93">
        <v>904</v>
      </c>
      <c r="C381" s="42" t="s">
        <v>24</v>
      </c>
      <c r="D381" s="43" t="s">
        <v>26</v>
      </c>
      <c r="E381" s="43" t="s">
        <v>518</v>
      </c>
      <c r="F381" s="268">
        <v>240</v>
      </c>
      <c r="G381" s="227"/>
      <c r="H381" s="227">
        <v>50000</v>
      </c>
      <c r="I381" s="227">
        <v>320000</v>
      </c>
    </row>
    <row r="382" spans="1:14" s="283" customFormat="1" ht="12.75" customHeight="1" hidden="1">
      <c r="A382" s="105" t="s">
        <v>297</v>
      </c>
      <c r="B382" s="92">
        <v>904</v>
      </c>
      <c r="C382" s="46" t="s">
        <v>24</v>
      </c>
      <c r="D382" s="47" t="s">
        <v>26</v>
      </c>
      <c r="E382" s="47" t="s">
        <v>480</v>
      </c>
      <c r="F382" s="294"/>
      <c r="G382" s="149">
        <f aca="true" t="shared" si="34" ref="G382:I384">G383</f>
        <v>0</v>
      </c>
      <c r="H382" s="149">
        <f t="shared" si="34"/>
        <v>30000</v>
      </c>
      <c r="I382" s="149">
        <f t="shared" si="34"/>
        <v>54000</v>
      </c>
      <c r="N382" s="128"/>
    </row>
    <row r="383" spans="1:14" s="283" customFormat="1" ht="16.5" hidden="1">
      <c r="A383" s="108" t="s">
        <v>336</v>
      </c>
      <c r="B383" s="96">
        <v>904</v>
      </c>
      <c r="C383" s="42" t="s">
        <v>24</v>
      </c>
      <c r="D383" s="43" t="s">
        <v>26</v>
      </c>
      <c r="E383" s="43" t="s">
        <v>524</v>
      </c>
      <c r="F383" s="294"/>
      <c r="G383" s="227">
        <f t="shared" si="34"/>
        <v>0</v>
      </c>
      <c r="H383" s="227">
        <f t="shared" si="34"/>
        <v>30000</v>
      </c>
      <c r="I383" s="227">
        <f t="shared" si="34"/>
        <v>54000</v>
      </c>
      <c r="N383" s="128"/>
    </row>
    <row r="384" spans="1:9" s="283" customFormat="1" ht="33" hidden="1">
      <c r="A384" s="262" t="s">
        <v>523</v>
      </c>
      <c r="B384" s="96">
        <v>904</v>
      </c>
      <c r="C384" s="42" t="s">
        <v>24</v>
      </c>
      <c r="D384" s="43" t="s">
        <v>26</v>
      </c>
      <c r="E384" s="43" t="s">
        <v>525</v>
      </c>
      <c r="F384" s="294"/>
      <c r="G384" s="227">
        <f t="shared" si="34"/>
        <v>0</v>
      </c>
      <c r="H384" s="227">
        <f t="shared" si="34"/>
        <v>30000</v>
      </c>
      <c r="I384" s="227">
        <f t="shared" si="34"/>
        <v>54000</v>
      </c>
    </row>
    <row r="385" spans="1:9" s="283" customFormat="1" ht="16.5" hidden="1">
      <c r="A385" s="262" t="s">
        <v>337</v>
      </c>
      <c r="B385" s="96">
        <v>904</v>
      </c>
      <c r="C385" s="42" t="s">
        <v>24</v>
      </c>
      <c r="D385" s="43" t="s">
        <v>26</v>
      </c>
      <c r="E385" s="43" t="s">
        <v>525</v>
      </c>
      <c r="F385" s="268">
        <v>240</v>
      </c>
      <c r="G385" s="227"/>
      <c r="H385" s="227">
        <v>30000</v>
      </c>
      <c r="I385" s="227">
        <v>54000</v>
      </c>
    </row>
    <row r="386" spans="1:14" s="128" customFormat="1" ht="33" hidden="1">
      <c r="A386" s="262" t="s">
        <v>297</v>
      </c>
      <c r="B386" s="95">
        <v>904</v>
      </c>
      <c r="C386" s="46" t="s">
        <v>24</v>
      </c>
      <c r="D386" s="46" t="s">
        <v>30</v>
      </c>
      <c r="E386" s="344" t="s">
        <v>428</v>
      </c>
      <c r="F386" s="268"/>
      <c r="G386" s="149">
        <f>G387</f>
        <v>0</v>
      </c>
      <c r="H386" s="149">
        <f>H387</f>
        <v>7000</v>
      </c>
      <c r="I386" s="149">
        <f>I387</f>
        <v>9000</v>
      </c>
      <c r="N386" s="283"/>
    </row>
    <row r="387" spans="1:9" s="283" customFormat="1" ht="33" hidden="1">
      <c r="A387" s="345" t="s">
        <v>306</v>
      </c>
      <c r="B387" s="95">
        <v>904</v>
      </c>
      <c r="C387" s="46" t="s">
        <v>24</v>
      </c>
      <c r="D387" s="47" t="s">
        <v>26</v>
      </c>
      <c r="E387" s="47" t="s">
        <v>482</v>
      </c>
      <c r="F387" s="294"/>
      <c r="G387" s="149">
        <f>G388</f>
        <v>0</v>
      </c>
      <c r="H387" s="149">
        <f aca="true" t="shared" si="35" ref="H387:I389">H388</f>
        <v>7000</v>
      </c>
      <c r="I387" s="149">
        <f t="shared" si="35"/>
        <v>9000</v>
      </c>
    </row>
    <row r="388" spans="1:9" s="128" customFormat="1" ht="16.5" hidden="1">
      <c r="A388" s="364" t="s">
        <v>461</v>
      </c>
      <c r="B388" s="96">
        <v>904</v>
      </c>
      <c r="C388" s="42" t="s">
        <v>24</v>
      </c>
      <c r="D388" s="43" t="s">
        <v>26</v>
      </c>
      <c r="E388" s="43" t="s">
        <v>614</v>
      </c>
      <c r="F388" s="268"/>
      <c r="G388" s="227">
        <f>G389</f>
        <v>0</v>
      </c>
      <c r="H388" s="227">
        <f t="shared" si="35"/>
        <v>7000</v>
      </c>
      <c r="I388" s="227">
        <f t="shared" si="35"/>
        <v>9000</v>
      </c>
    </row>
    <row r="389" spans="1:14" s="128" customFormat="1" ht="33" hidden="1">
      <c r="A389" s="393" t="s">
        <v>707</v>
      </c>
      <c r="B389" s="96">
        <v>904</v>
      </c>
      <c r="C389" s="42" t="s">
        <v>24</v>
      </c>
      <c r="D389" s="43" t="s">
        <v>26</v>
      </c>
      <c r="E389" s="43" t="s">
        <v>615</v>
      </c>
      <c r="F389" s="268"/>
      <c r="G389" s="227">
        <f>G390</f>
        <v>0</v>
      </c>
      <c r="H389" s="227">
        <f t="shared" si="35"/>
        <v>7000</v>
      </c>
      <c r="I389" s="227">
        <f t="shared" si="35"/>
        <v>9000</v>
      </c>
      <c r="N389" s="283"/>
    </row>
    <row r="390" spans="1:9" s="128" customFormat="1" ht="33" hidden="1">
      <c r="A390" s="346" t="s">
        <v>412</v>
      </c>
      <c r="B390" s="96">
        <v>904</v>
      </c>
      <c r="C390" s="42" t="s">
        <v>24</v>
      </c>
      <c r="D390" s="43" t="s">
        <v>26</v>
      </c>
      <c r="E390" s="43" t="s">
        <v>615</v>
      </c>
      <c r="F390" s="268">
        <v>240</v>
      </c>
      <c r="G390" s="227"/>
      <c r="H390" s="227">
        <f>4000+3000</f>
        <v>7000</v>
      </c>
      <c r="I390" s="227">
        <f>6000+3000</f>
        <v>9000</v>
      </c>
    </row>
    <row r="391" spans="1:9" s="128" customFormat="1" ht="28.5" customHeight="1" hidden="1">
      <c r="A391" s="262" t="s">
        <v>297</v>
      </c>
      <c r="B391" s="92">
        <v>904</v>
      </c>
      <c r="C391" s="46" t="s">
        <v>24</v>
      </c>
      <c r="D391" s="47" t="s">
        <v>26</v>
      </c>
      <c r="E391" s="344" t="s">
        <v>470</v>
      </c>
      <c r="F391" s="268"/>
      <c r="G391" s="149">
        <f aca="true" t="shared" si="36" ref="G391:I393">G392</f>
        <v>0</v>
      </c>
      <c r="H391" s="149">
        <f t="shared" si="36"/>
        <v>4027000</v>
      </c>
      <c r="I391" s="149">
        <f t="shared" si="36"/>
        <v>4027000</v>
      </c>
    </row>
    <row r="392" spans="1:14" s="283" customFormat="1" ht="33" hidden="1">
      <c r="A392" s="108" t="s">
        <v>323</v>
      </c>
      <c r="B392" s="92">
        <v>904</v>
      </c>
      <c r="C392" s="46" t="s">
        <v>24</v>
      </c>
      <c r="D392" s="47" t="s">
        <v>26</v>
      </c>
      <c r="E392" s="47" t="s">
        <v>492</v>
      </c>
      <c r="F392" s="294"/>
      <c r="G392" s="149">
        <f t="shared" si="36"/>
        <v>0</v>
      </c>
      <c r="H392" s="149">
        <f t="shared" si="36"/>
        <v>4027000</v>
      </c>
      <c r="I392" s="149">
        <f t="shared" si="36"/>
        <v>4027000</v>
      </c>
      <c r="N392" s="128"/>
    </row>
    <row r="393" spans="1:14" s="283" customFormat="1" ht="33" hidden="1">
      <c r="A393" s="309" t="s">
        <v>341</v>
      </c>
      <c r="B393" s="93">
        <v>904</v>
      </c>
      <c r="C393" s="42" t="s">
        <v>24</v>
      </c>
      <c r="D393" s="43" t="s">
        <v>26</v>
      </c>
      <c r="E393" s="43" t="s">
        <v>626</v>
      </c>
      <c r="F393" s="294"/>
      <c r="G393" s="227">
        <f t="shared" si="36"/>
        <v>0</v>
      </c>
      <c r="H393" s="227">
        <f t="shared" si="36"/>
        <v>4027000</v>
      </c>
      <c r="I393" s="227">
        <f t="shared" si="36"/>
        <v>4027000</v>
      </c>
      <c r="N393" s="128"/>
    </row>
    <row r="394" spans="1:9" s="283" customFormat="1" ht="33" hidden="1">
      <c r="A394" s="102" t="s">
        <v>383</v>
      </c>
      <c r="B394" s="93">
        <v>904</v>
      </c>
      <c r="C394" s="42" t="s">
        <v>24</v>
      </c>
      <c r="D394" s="43" t="s">
        <v>26</v>
      </c>
      <c r="E394" s="43" t="s">
        <v>628</v>
      </c>
      <c r="F394" s="294"/>
      <c r="G394" s="227">
        <f>G395+G396</f>
        <v>0</v>
      </c>
      <c r="H394" s="227">
        <f>H395+H396</f>
        <v>4027000</v>
      </c>
      <c r="I394" s="227">
        <f>I395+I396</f>
        <v>4027000</v>
      </c>
    </row>
    <row r="395" spans="1:9" s="283" customFormat="1" ht="33" hidden="1">
      <c r="A395" s="102" t="s">
        <v>627</v>
      </c>
      <c r="B395" s="93">
        <v>904</v>
      </c>
      <c r="C395" s="42" t="s">
        <v>24</v>
      </c>
      <c r="D395" s="43" t="s">
        <v>26</v>
      </c>
      <c r="E395" s="43" t="s">
        <v>628</v>
      </c>
      <c r="F395" s="268">
        <v>120</v>
      </c>
      <c r="G395" s="399"/>
      <c r="H395" s="399">
        <v>3073830</v>
      </c>
      <c r="I395" s="399">
        <v>3073830</v>
      </c>
    </row>
    <row r="396" spans="1:9" s="283" customFormat="1" ht="33" hidden="1">
      <c r="A396" s="105" t="s">
        <v>294</v>
      </c>
      <c r="B396" s="93">
        <v>904</v>
      </c>
      <c r="C396" s="42" t="s">
        <v>24</v>
      </c>
      <c r="D396" s="43" t="s">
        <v>26</v>
      </c>
      <c r="E396" s="43" t="s">
        <v>628</v>
      </c>
      <c r="F396" s="268">
        <v>240</v>
      </c>
      <c r="G396" s="399"/>
      <c r="H396" s="399">
        <v>953170</v>
      </c>
      <c r="I396" s="399">
        <v>953170</v>
      </c>
    </row>
    <row r="397" spans="1:14" s="128" customFormat="1" ht="33" hidden="1">
      <c r="A397" s="105" t="s">
        <v>297</v>
      </c>
      <c r="B397" s="92">
        <v>904</v>
      </c>
      <c r="C397" s="46" t="s">
        <v>24</v>
      </c>
      <c r="D397" s="47" t="s">
        <v>26</v>
      </c>
      <c r="E397" s="288" t="s">
        <v>472</v>
      </c>
      <c r="F397" s="268"/>
      <c r="G397" s="149">
        <f aca="true" t="shared" si="37" ref="G397:I399">G398</f>
        <v>0</v>
      </c>
      <c r="H397" s="149">
        <f t="shared" si="37"/>
        <v>22000</v>
      </c>
      <c r="I397" s="149">
        <f t="shared" si="37"/>
        <v>22000</v>
      </c>
      <c r="N397" s="283"/>
    </row>
    <row r="398" spans="1:14" s="128" customFormat="1" ht="50.25" hidden="1">
      <c r="A398" s="309" t="s">
        <v>346</v>
      </c>
      <c r="B398" s="93">
        <v>904</v>
      </c>
      <c r="C398" s="42" t="s">
        <v>24</v>
      </c>
      <c r="D398" s="43" t="s">
        <v>26</v>
      </c>
      <c r="E398" s="43" t="s">
        <v>655</v>
      </c>
      <c r="F398" s="268"/>
      <c r="G398" s="227">
        <f t="shared" si="37"/>
        <v>0</v>
      </c>
      <c r="H398" s="227">
        <f t="shared" si="37"/>
        <v>22000</v>
      </c>
      <c r="I398" s="227">
        <f t="shared" si="37"/>
        <v>22000</v>
      </c>
      <c r="N398" s="283"/>
    </row>
    <row r="399" spans="1:9" s="128" customFormat="1" ht="16.5" hidden="1">
      <c r="A399" s="102" t="s">
        <v>654</v>
      </c>
      <c r="B399" s="93">
        <v>904</v>
      </c>
      <c r="C399" s="42" t="s">
        <v>24</v>
      </c>
      <c r="D399" s="43" t="s">
        <v>26</v>
      </c>
      <c r="E399" s="43" t="s">
        <v>656</v>
      </c>
      <c r="F399" s="268"/>
      <c r="G399" s="227">
        <f t="shared" si="37"/>
        <v>0</v>
      </c>
      <c r="H399" s="227">
        <f t="shared" si="37"/>
        <v>22000</v>
      </c>
      <c r="I399" s="227">
        <f t="shared" si="37"/>
        <v>22000</v>
      </c>
    </row>
    <row r="400" spans="1:9" s="128" customFormat="1" ht="33" hidden="1">
      <c r="A400" s="102" t="s">
        <v>347</v>
      </c>
      <c r="B400" s="93">
        <v>904</v>
      </c>
      <c r="C400" s="42" t="s">
        <v>24</v>
      </c>
      <c r="D400" s="43" t="s">
        <v>26</v>
      </c>
      <c r="E400" s="43" t="s">
        <v>656</v>
      </c>
      <c r="F400" s="268">
        <v>240</v>
      </c>
      <c r="G400" s="227"/>
      <c r="H400" s="227">
        <v>22000</v>
      </c>
      <c r="I400" s="227">
        <v>22000</v>
      </c>
    </row>
    <row r="401" spans="1:9" s="128" customFormat="1" ht="33" hidden="1">
      <c r="A401" s="105" t="s">
        <v>297</v>
      </c>
      <c r="B401" s="92">
        <v>904</v>
      </c>
      <c r="C401" s="46" t="s">
        <v>24</v>
      </c>
      <c r="D401" s="47" t="s">
        <v>26</v>
      </c>
      <c r="E401" s="344" t="s">
        <v>429</v>
      </c>
      <c r="F401" s="268"/>
      <c r="G401" s="149">
        <f>G402+G406+G410</f>
        <v>0</v>
      </c>
      <c r="H401" s="149">
        <f>H402+H406+H410</f>
        <v>102000</v>
      </c>
      <c r="I401" s="149">
        <f>I402+I406+I410</f>
        <v>96000</v>
      </c>
    </row>
    <row r="402" spans="1:14" s="283" customFormat="1" ht="50.25" hidden="1">
      <c r="A402" s="108" t="s">
        <v>309</v>
      </c>
      <c r="B402" s="95">
        <v>904</v>
      </c>
      <c r="C402" s="61" t="s">
        <v>24</v>
      </c>
      <c r="D402" s="61" t="s">
        <v>26</v>
      </c>
      <c r="E402" s="47" t="s">
        <v>435</v>
      </c>
      <c r="F402" s="294"/>
      <c r="G402" s="149">
        <f aca="true" t="shared" si="38" ref="G402:I404">G403</f>
        <v>0</v>
      </c>
      <c r="H402" s="149">
        <f t="shared" si="38"/>
        <v>5000</v>
      </c>
      <c r="I402" s="149">
        <f t="shared" si="38"/>
        <v>0</v>
      </c>
      <c r="N402" s="128"/>
    </row>
    <row r="403" spans="1:9" s="128" customFormat="1" ht="15.75" customHeight="1" hidden="1">
      <c r="A403" s="313" t="s">
        <v>310</v>
      </c>
      <c r="B403" s="96">
        <v>904</v>
      </c>
      <c r="C403" s="42" t="s">
        <v>24</v>
      </c>
      <c r="D403" s="43" t="s">
        <v>26</v>
      </c>
      <c r="E403" s="43" t="s">
        <v>436</v>
      </c>
      <c r="F403" s="268"/>
      <c r="G403" s="227">
        <f t="shared" si="38"/>
        <v>0</v>
      </c>
      <c r="H403" s="227">
        <f t="shared" si="38"/>
        <v>5000</v>
      </c>
      <c r="I403" s="227">
        <f t="shared" si="38"/>
        <v>0</v>
      </c>
    </row>
    <row r="404" spans="1:14" s="128" customFormat="1" ht="16.5" hidden="1">
      <c r="A404" s="314" t="s">
        <v>657</v>
      </c>
      <c r="B404" s="96">
        <v>904</v>
      </c>
      <c r="C404" s="42" t="s">
        <v>24</v>
      </c>
      <c r="D404" s="43" t="s">
        <v>26</v>
      </c>
      <c r="E404" s="43" t="s">
        <v>659</v>
      </c>
      <c r="F404" s="268"/>
      <c r="G404" s="227">
        <f t="shared" si="38"/>
        <v>0</v>
      </c>
      <c r="H404" s="227">
        <f t="shared" si="38"/>
        <v>5000</v>
      </c>
      <c r="I404" s="227">
        <f t="shared" si="38"/>
        <v>0</v>
      </c>
      <c r="N404" s="283"/>
    </row>
    <row r="405" spans="1:9" s="128" customFormat="1" ht="33" hidden="1">
      <c r="A405" s="314" t="s">
        <v>658</v>
      </c>
      <c r="B405" s="96">
        <v>904</v>
      </c>
      <c r="C405" s="42" t="s">
        <v>24</v>
      </c>
      <c r="D405" s="43" t="s">
        <v>26</v>
      </c>
      <c r="E405" s="43" t="s">
        <v>659</v>
      </c>
      <c r="F405" s="268">
        <v>240</v>
      </c>
      <c r="G405" s="227"/>
      <c r="H405" s="227">
        <v>5000</v>
      </c>
      <c r="I405" s="227">
        <v>0</v>
      </c>
    </row>
    <row r="406" spans="1:14" s="283" customFormat="1" ht="19.5" customHeight="1" hidden="1">
      <c r="A406" s="105" t="s">
        <v>297</v>
      </c>
      <c r="B406" s="92">
        <v>904</v>
      </c>
      <c r="C406" s="46" t="s">
        <v>24</v>
      </c>
      <c r="D406" s="47" t="s">
        <v>26</v>
      </c>
      <c r="E406" s="47" t="s">
        <v>489</v>
      </c>
      <c r="F406" s="294"/>
      <c r="G406" s="149">
        <f aca="true" t="shared" si="39" ref="G406:I408">G407</f>
        <v>0</v>
      </c>
      <c r="H406" s="149">
        <f t="shared" si="39"/>
        <v>97000</v>
      </c>
      <c r="I406" s="149">
        <f t="shared" si="39"/>
        <v>96000</v>
      </c>
      <c r="N406" s="128"/>
    </row>
    <row r="407" spans="1:9" s="128" customFormat="1" ht="16.5" hidden="1">
      <c r="A407" s="108" t="s">
        <v>364</v>
      </c>
      <c r="B407" s="93">
        <v>904</v>
      </c>
      <c r="C407" s="42" t="s">
        <v>24</v>
      </c>
      <c r="D407" s="43" t="s">
        <v>26</v>
      </c>
      <c r="E407" s="43" t="s">
        <v>661</v>
      </c>
      <c r="F407" s="268"/>
      <c r="G407" s="227">
        <f t="shared" si="39"/>
        <v>0</v>
      </c>
      <c r="H407" s="227">
        <f t="shared" si="39"/>
        <v>97000</v>
      </c>
      <c r="I407" s="227">
        <f t="shared" si="39"/>
        <v>96000</v>
      </c>
    </row>
    <row r="408" spans="1:14" s="128" customFormat="1" ht="16.5" hidden="1">
      <c r="A408" s="105" t="s">
        <v>660</v>
      </c>
      <c r="B408" s="93">
        <v>904</v>
      </c>
      <c r="C408" s="42" t="s">
        <v>24</v>
      </c>
      <c r="D408" s="43" t="s">
        <v>26</v>
      </c>
      <c r="E408" s="43" t="s">
        <v>663</v>
      </c>
      <c r="F408" s="268"/>
      <c r="G408" s="227">
        <f t="shared" si="39"/>
        <v>0</v>
      </c>
      <c r="H408" s="227">
        <f t="shared" si="39"/>
        <v>97000</v>
      </c>
      <c r="I408" s="227">
        <f t="shared" si="39"/>
        <v>96000</v>
      </c>
      <c r="N408" s="283"/>
    </row>
    <row r="409" spans="1:9" s="128" customFormat="1" ht="16.5" hidden="1">
      <c r="A409" s="105" t="s">
        <v>662</v>
      </c>
      <c r="B409" s="93">
        <v>904</v>
      </c>
      <c r="C409" s="42" t="s">
        <v>24</v>
      </c>
      <c r="D409" s="43" t="s">
        <v>26</v>
      </c>
      <c r="E409" s="43" t="s">
        <v>663</v>
      </c>
      <c r="F409" s="268">
        <v>240</v>
      </c>
      <c r="G409" s="227"/>
      <c r="H409" s="227">
        <v>97000</v>
      </c>
      <c r="I409" s="227">
        <v>96000</v>
      </c>
    </row>
    <row r="410" spans="1:14" s="283" customFormat="1" ht="33" hidden="1">
      <c r="A410" s="105" t="s">
        <v>297</v>
      </c>
      <c r="B410" s="92">
        <v>904</v>
      </c>
      <c r="C410" s="46" t="s">
        <v>24</v>
      </c>
      <c r="D410" s="47" t="s">
        <v>26</v>
      </c>
      <c r="E410" s="47" t="s">
        <v>430</v>
      </c>
      <c r="F410" s="294"/>
      <c r="G410" s="149">
        <f aca="true" t="shared" si="40" ref="G410:I412">G411</f>
        <v>0</v>
      </c>
      <c r="H410" s="149">
        <f t="shared" si="40"/>
        <v>0</v>
      </c>
      <c r="I410" s="149">
        <f t="shared" si="40"/>
        <v>0</v>
      </c>
      <c r="N410" s="128"/>
    </row>
    <row r="411" spans="1:9" s="128" customFormat="1" ht="33" hidden="1">
      <c r="A411" s="108" t="s">
        <v>315</v>
      </c>
      <c r="B411" s="93">
        <v>904</v>
      </c>
      <c r="C411" s="42" t="s">
        <v>24</v>
      </c>
      <c r="D411" s="43" t="s">
        <v>26</v>
      </c>
      <c r="E411" s="43" t="s">
        <v>432</v>
      </c>
      <c r="F411" s="268"/>
      <c r="G411" s="227">
        <f t="shared" si="40"/>
        <v>0</v>
      </c>
      <c r="H411" s="227">
        <f t="shared" si="40"/>
        <v>0</v>
      </c>
      <c r="I411" s="227">
        <f t="shared" si="40"/>
        <v>0</v>
      </c>
    </row>
    <row r="412" spans="1:14" s="128" customFormat="1" ht="16.5" hidden="1">
      <c r="A412" s="105" t="s">
        <v>664</v>
      </c>
      <c r="B412" s="93">
        <v>904</v>
      </c>
      <c r="C412" s="42" t="s">
        <v>24</v>
      </c>
      <c r="D412" s="43" t="s">
        <v>26</v>
      </c>
      <c r="E412" s="43" t="s">
        <v>431</v>
      </c>
      <c r="F412" s="268"/>
      <c r="G412" s="227">
        <f t="shared" si="40"/>
        <v>0</v>
      </c>
      <c r="H412" s="227">
        <f t="shared" si="40"/>
        <v>0</v>
      </c>
      <c r="I412" s="227">
        <f t="shared" si="40"/>
        <v>0</v>
      </c>
      <c r="N412" s="283"/>
    </row>
    <row r="413" spans="1:9" s="128" customFormat="1" ht="33" hidden="1">
      <c r="A413" s="105" t="s">
        <v>316</v>
      </c>
      <c r="B413" s="93">
        <v>904</v>
      </c>
      <c r="C413" s="42" t="s">
        <v>24</v>
      </c>
      <c r="D413" s="43" t="s">
        <v>26</v>
      </c>
      <c r="E413" s="43" t="s">
        <v>431</v>
      </c>
      <c r="F413" s="268">
        <v>240</v>
      </c>
      <c r="G413" s="227"/>
      <c r="H413" s="227"/>
      <c r="I413" s="227"/>
    </row>
    <row r="414" spans="1:9" s="128" customFormat="1" ht="33" hidden="1">
      <c r="A414" s="105" t="s">
        <v>297</v>
      </c>
      <c r="B414" s="92">
        <v>904</v>
      </c>
      <c r="C414" s="46" t="s">
        <v>24</v>
      </c>
      <c r="D414" s="47" t="s">
        <v>26</v>
      </c>
      <c r="E414" s="288" t="s">
        <v>439</v>
      </c>
      <c r="F414" s="268"/>
      <c r="G414" s="149">
        <f aca="true" t="shared" si="41" ref="G414:I416">G415</f>
        <v>0</v>
      </c>
      <c r="H414" s="149">
        <f t="shared" si="41"/>
        <v>5000</v>
      </c>
      <c r="I414" s="149">
        <f t="shared" si="41"/>
        <v>6000</v>
      </c>
    </row>
    <row r="415" spans="1:9" s="128" customFormat="1" ht="33" hidden="1">
      <c r="A415" s="315" t="s">
        <v>463</v>
      </c>
      <c r="B415" s="93">
        <v>904</v>
      </c>
      <c r="C415" s="42" t="s">
        <v>24</v>
      </c>
      <c r="D415" s="43" t="s">
        <v>26</v>
      </c>
      <c r="E415" s="287" t="s">
        <v>587</v>
      </c>
      <c r="F415" s="268"/>
      <c r="G415" s="149">
        <f t="shared" si="41"/>
        <v>0</v>
      </c>
      <c r="H415" s="149">
        <f t="shared" si="41"/>
        <v>5000</v>
      </c>
      <c r="I415" s="149">
        <f t="shared" si="41"/>
        <v>6000</v>
      </c>
    </row>
    <row r="416" spans="1:9" s="128" customFormat="1" ht="18" customHeight="1" hidden="1">
      <c r="A416" s="316" t="s">
        <v>586</v>
      </c>
      <c r="B416" s="93">
        <v>904</v>
      </c>
      <c r="C416" s="42" t="s">
        <v>24</v>
      </c>
      <c r="D416" s="43" t="s">
        <v>26</v>
      </c>
      <c r="E416" s="287" t="s">
        <v>588</v>
      </c>
      <c r="F416" s="268"/>
      <c r="G416" s="149">
        <f t="shared" si="41"/>
        <v>0</v>
      </c>
      <c r="H416" s="149">
        <f t="shared" si="41"/>
        <v>5000</v>
      </c>
      <c r="I416" s="149">
        <f t="shared" si="41"/>
        <v>6000</v>
      </c>
    </row>
    <row r="417" spans="1:9" s="128" customFormat="1" ht="18" customHeight="1" hidden="1">
      <c r="A417" s="316" t="s">
        <v>372</v>
      </c>
      <c r="B417" s="93">
        <v>904</v>
      </c>
      <c r="C417" s="42" t="s">
        <v>24</v>
      </c>
      <c r="D417" s="43" t="s">
        <v>26</v>
      </c>
      <c r="E417" s="287" t="s">
        <v>588</v>
      </c>
      <c r="F417" s="268">
        <v>240</v>
      </c>
      <c r="G417" s="227"/>
      <c r="H417" s="227">
        <v>5000</v>
      </c>
      <c r="I417" s="227">
        <v>6000</v>
      </c>
    </row>
    <row r="418" spans="1:14" ht="1.5" customHeight="1" hidden="1">
      <c r="A418" s="105" t="s">
        <v>332</v>
      </c>
      <c r="B418" s="104">
        <v>904</v>
      </c>
      <c r="C418" s="71" t="s">
        <v>32</v>
      </c>
      <c r="D418" s="72"/>
      <c r="E418" s="71"/>
      <c r="F418" s="72"/>
      <c r="G418" s="265">
        <f aca="true" t="shared" si="42" ref="G418:I419">G419</f>
        <v>0</v>
      </c>
      <c r="H418" s="265">
        <f t="shared" si="42"/>
        <v>45709000</v>
      </c>
      <c r="I418" s="265">
        <f t="shared" si="42"/>
        <v>45709000</v>
      </c>
      <c r="N418" s="128"/>
    </row>
    <row r="419" spans="1:14" ht="16.5" hidden="1">
      <c r="A419" s="69" t="s">
        <v>61</v>
      </c>
      <c r="B419" s="118">
        <v>904</v>
      </c>
      <c r="C419" s="75" t="s">
        <v>32</v>
      </c>
      <c r="D419" s="75" t="s">
        <v>28</v>
      </c>
      <c r="E419" s="75"/>
      <c r="F419" s="75"/>
      <c r="G419" s="76">
        <f t="shared" si="42"/>
        <v>0</v>
      </c>
      <c r="H419" s="76">
        <f t="shared" si="42"/>
        <v>45709000</v>
      </c>
      <c r="I419" s="76">
        <f t="shared" si="42"/>
        <v>45709000</v>
      </c>
      <c r="N419" s="128"/>
    </row>
    <row r="420" spans="1:14" s="128" customFormat="1" ht="17.25" hidden="1">
      <c r="A420" s="110" t="s">
        <v>106</v>
      </c>
      <c r="B420" s="118">
        <v>904</v>
      </c>
      <c r="C420" s="75" t="s">
        <v>32</v>
      </c>
      <c r="D420" s="75" t="s">
        <v>28</v>
      </c>
      <c r="E420" s="344" t="s">
        <v>470</v>
      </c>
      <c r="F420" s="268"/>
      <c r="G420" s="149">
        <f>G421+G428</f>
        <v>0</v>
      </c>
      <c r="H420" s="149">
        <f>H421+H428</f>
        <v>45709000</v>
      </c>
      <c r="I420" s="149">
        <f>I421+I428</f>
        <v>45709000</v>
      </c>
      <c r="N420"/>
    </row>
    <row r="421" spans="1:14" s="283" customFormat="1" ht="13.5" customHeight="1" hidden="1">
      <c r="A421" s="108" t="s">
        <v>323</v>
      </c>
      <c r="B421" s="118">
        <v>904</v>
      </c>
      <c r="C421" s="75" t="s">
        <v>32</v>
      </c>
      <c r="D421" s="75" t="s">
        <v>28</v>
      </c>
      <c r="E421" s="47" t="s">
        <v>492</v>
      </c>
      <c r="F421" s="294"/>
      <c r="G421" s="149">
        <f>G422</f>
        <v>0</v>
      </c>
      <c r="H421" s="149">
        <f>H422</f>
        <v>36758000</v>
      </c>
      <c r="I421" s="149">
        <f>I422</f>
        <v>36758000</v>
      </c>
      <c r="N421"/>
    </row>
    <row r="422" spans="1:14" s="283" customFormat="1" ht="33" hidden="1">
      <c r="A422" s="309" t="s">
        <v>341</v>
      </c>
      <c r="B422" s="97">
        <v>904</v>
      </c>
      <c r="C422" s="78" t="s">
        <v>32</v>
      </c>
      <c r="D422" s="78" t="s">
        <v>28</v>
      </c>
      <c r="E422" s="43" t="s">
        <v>626</v>
      </c>
      <c r="F422" s="294"/>
      <c r="G422" s="149">
        <f>G423+G425</f>
        <v>0</v>
      </c>
      <c r="H422" s="149">
        <f>H423+H425</f>
        <v>36758000</v>
      </c>
      <c r="I422" s="149">
        <f>I423+I425</f>
        <v>36758000</v>
      </c>
      <c r="N422" s="128"/>
    </row>
    <row r="423" spans="1:9" s="283" customFormat="1" ht="33" hidden="1">
      <c r="A423" s="343" t="s">
        <v>383</v>
      </c>
      <c r="B423" s="97">
        <v>904</v>
      </c>
      <c r="C423" s="78" t="s">
        <v>32</v>
      </c>
      <c r="D423" s="78" t="s">
        <v>28</v>
      </c>
      <c r="E423" s="43" t="s">
        <v>634</v>
      </c>
      <c r="F423" s="268"/>
      <c r="G423" s="227">
        <f>G424</f>
        <v>0</v>
      </c>
      <c r="H423" s="227">
        <f>H424</f>
        <v>10000</v>
      </c>
      <c r="I423" s="227">
        <f>I424</f>
        <v>10000</v>
      </c>
    </row>
    <row r="424" spans="1:9" s="283" customFormat="1" ht="33" hidden="1">
      <c r="A424" s="159" t="s">
        <v>633</v>
      </c>
      <c r="B424" s="97">
        <v>904</v>
      </c>
      <c r="C424" s="78" t="s">
        <v>32</v>
      </c>
      <c r="D424" s="78" t="s">
        <v>28</v>
      </c>
      <c r="E424" s="43" t="s">
        <v>634</v>
      </c>
      <c r="F424" s="268">
        <v>240</v>
      </c>
      <c r="G424" s="227"/>
      <c r="H424" s="227">
        <v>10000</v>
      </c>
      <c r="I424" s="227">
        <v>10000</v>
      </c>
    </row>
    <row r="425" spans="1:9" s="283" customFormat="1" ht="33" hidden="1">
      <c r="A425" s="262" t="s">
        <v>297</v>
      </c>
      <c r="B425" s="297">
        <v>904</v>
      </c>
      <c r="C425" s="78" t="s">
        <v>32</v>
      </c>
      <c r="D425" s="78" t="s">
        <v>28</v>
      </c>
      <c r="E425" s="43" t="s">
        <v>630</v>
      </c>
      <c r="F425" s="268"/>
      <c r="G425" s="227">
        <f>G426+G427</f>
        <v>0</v>
      </c>
      <c r="H425" s="227">
        <f>H426+H427</f>
        <v>36748000</v>
      </c>
      <c r="I425" s="227">
        <f>I426+I427</f>
        <v>36748000</v>
      </c>
    </row>
    <row r="426" spans="1:9" s="283" customFormat="1" ht="66.75" hidden="1">
      <c r="A426" s="105" t="s">
        <v>629</v>
      </c>
      <c r="B426" s="297">
        <v>904</v>
      </c>
      <c r="C426" s="78" t="s">
        <v>32</v>
      </c>
      <c r="D426" s="78" t="s">
        <v>28</v>
      </c>
      <c r="E426" s="43" t="s">
        <v>630</v>
      </c>
      <c r="F426" s="268">
        <v>310</v>
      </c>
      <c r="G426" s="392"/>
      <c r="H426" s="392">
        <v>23548000</v>
      </c>
      <c r="I426" s="307">
        <v>23548000</v>
      </c>
    </row>
    <row r="427" spans="1:9" s="283" customFormat="1" ht="16.5" hidden="1">
      <c r="A427" s="102" t="s">
        <v>318</v>
      </c>
      <c r="B427" s="297">
        <v>904</v>
      </c>
      <c r="C427" s="78" t="s">
        <v>32</v>
      </c>
      <c r="D427" s="78" t="s">
        <v>28</v>
      </c>
      <c r="E427" s="43" t="s">
        <v>630</v>
      </c>
      <c r="F427" s="268">
        <v>360</v>
      </c>
      <c r="G427" s="392"/>
      <c r="H427" s="392">
        <v>13200000</v>
      </c>
      <c r="I427" s="307">
        <v>13200000</v>
      </c>
    </row>
    <row r="428" spans="1:9" s="283" customFormat="1" ht="16.5" hidden="1">
      <c r="A428" s="105" t="s">
        <v>342</v>
      </c>
      <c r="B428" s="118">
        <v>904</v>
      </c>
      <c r="C428" s="75" t="s">
        <v>32</v>
      </c>
      <c r="D428" s="75" t="s">
        <v>28</v>
      </c>
      <c r="E428" s="47" t="s">
        <v>490</v>
      </c>
      <c r="F428" s="294"/>
      <c r="G428" s="149">
        <f aca="true" t="shared" si="43" ref="G428:I430">G429</f>
        <v>0</v>
      </c>
      <c r="H428" s="149">
        <f t="shared" si="43"/>
        <v>8951000</v>
      </c>
      <c r="I428" s="149">
        <f t="shared" si="43"/>
        <v>8951000</v>
      </c>
    </row>
    <row r="429" spans="1:14" s="128" customFormat="1" ht="33" hidden="1">
      <c r="A429" s="309" t="s">
        <v>462</v>
      </c>
      <c r="B429" s="297">
        <v>904</v>
      </c>
      <c r="C429" s="78" t="s">
        <v>32</v>
      </c>
      <c r="D429" s="78" t="s">
        <v>28</v>
      </c>
      <c r="E429" s="43" t="s">
        <v>647</v>
      </c>
      <c r="F429" s="268"/>
      <c r="G429" s="227">
        <f t="shared" si="43"/>
        <v>0</v>
      </c>
      <c r="H429" s="227">
        <f t="shared" si="43"/>
        <v>8951000</v>
      </c>
      <c r="I429" s="227">
        <f t="shared" si="43"/>
        <v>8951000</v>
      </c>
      <c r="N429" s="283"/>
    </row>
    <row r="430" spans="1:14" s="128" customFormat="1" ht="81" customHeight="1" hidden="1">
      <c r="A430" s="102" t="s">
        <v>646</v>
      </c>
      <c r="B430" s="297">
        <v>904</v>
      </c>
      <c r="C430" s="78" t="s">
        <v>32</v>
      </c>
      <c r="D430" s="78" t="s">
        <v>28</v>
      </c>
      <c r="E430" s="43" t="s">
        <v>649</v>
      </c>
      <c r="F430" s="268"/>
      <c r="G430" s="227">
        <f t="shared" si="43"/>
        <v>0</v>
      </c>
      <c r="H430" s="227">
        <f t="shared" si="43"/>
        <v>8951000</v>
      </c>
      <c r="I430" s="227">
        <f t="shared" si="43"/>
        <v>8951000</v>
      </c>
      <c r="N430" s="283"/>
    </row>
    <row r="431" spans="1:9" s="128" customFormat="1" ht="84" hidden="1" thickBot="1">
      <c r="A431" s="102" t="s">
        <v>648</v>
      </c>
      <c r="B431" s="395">
        <v>904</v>
      </c>
      <c r="C431" s="396" t="s">
        <v>32</v>
      </c>
      <c r="D431" s="396" t="s">
        <v>28</v>
      </c>
      <c r="E431" s="397" t="s">
        <v>649</v>
      </c>
      <c r="F431" s="272">
        <v>310</v>
      </c>
      <c r="G431" s="398"/>
      <c r="H431" s="398">
        <v>8951000</v>
      </c>
      <c r="I431" s="398">
        <v>8951000</v>
      </c>
    </row>
    <row r="432" spans="1:14" ht="17.25" hidden="1" thickBot="1">
      <c r="A432" s="394" t="s">
        <v>318</v>
      </c>
      <c r="B432" s="87">
        <v>905</v>
      </c>
      <c r="C432" s="88"/>
      <c r="D432" s="88"/>
      <c r="E432" s="88"/>
      <c r="F432" s="88"/>
      <c r="G432" s="89">
        <f>G433+G495+G573+G588</f>
        <v>10621309.98</v>
      </c>
      <c r="H432" s="89" t="e">
        <f>H433+H495+H573+H588</f>
        <v>#REF!</v>
      </c>
      <c r="I432" s="89" t="e">
        <f>I433+I495+I573+I588</f>
        <v>#REF!</v>
      </c>
      <c r="N432" s="128"/>
    </row>
    <row r="433" spans="1:14" ht="33.75" hidden="1" thickBot="1">
      <c r="A433" s="86" t="s">
        <v>236</v>
      </c>
      <c r="B433" s="90">
        <v>905</v>
      </c>
      <c r="C433" s="62" t="s">
        <v>24</v>
      </c>
      <c r="D433" s="62"/>
      <c r="E433" s="62"/>
      <c r="F433" s="62"/>
      <c r="G433" s="120">
        <f>G434+G463+G468</f>
        <v>0</v>
      </c>
      <c r="H433" s="120">
        <f>H434+H463+H468</f>
        <v>27148700</v>
      </c>
      <c r="I433" s="120">
        <f>I434+I463+I468</f>
        <v>27543700</v>
      </c>
      <c r="N433" s="128"/>
    </row>
    <row r="434" spans="1:9" ht="16.5" hidden="1">
      <c r="A434" s="60" t="s">
        <v>53</v>
      </c>
      <c r="B434" s="92">
        <v>905</v>
      </c>
      <c r="C434" s="46" t="s">
        <v>24</v>
      </c>
      <c r="D434" s="46" t="s">
        <v>30</v>
      </c>
      <c r="E434" s="47"/>
      <c r="F434" s="47"/>
      <c r="G434" s="73">
        <f>G435+G446+G451+G458</f>
        <v>0</v>
      </c>
      <c r="H434" s="73">
        <f>H435+H446+H451+H458</f>
        <v>25894000</v>
      </c>
      <c r="I434" s="73">
        <f>I435+I446+I451+I458</f>
        <v>25973000</v>
      </c>
    </row>
    <row r="435" spans="1:14" s="128" customFormat="1" ht="17.25" hidden="1">
      <c r="A435" s="45" t="s">
        <v>2</v>
      </c>
      <c r="B435" s="92">
        <v>905</v>
      </c>
      <c r="C435" s="46" t="s">
        <v>24</v>
      </c>
      <c r="D435" s="46" t="s">
        <v>30</v>
      </c>
      <c r="E435" s="344" t="s">
        <v>468</v>
      </c>
      <c r="F435" s="270"/>
      <c r="G435" s="120">
        <f>G436+G442</f>
        <v>0</v>
      </c>
      <c r="H435" s="120">
        <f>H436+H442</f>
        <v>25651000</v>
      </c>
      <c r="I435" s="120">
        <f>I436+I442</f>
        <v>25729000</v>
      </c>
      <c r="N435"/>
    </row>
    <row r="436" spans="1:14" s="283" customFormat="1" ht="36" customHeight="1" hidden="1">
      <c r="A436" s="153" t="s">
        <v>330</v>
      </c>
      <c r="B436" s="92">
        <v>905</v>
      </c>
      <c r="C436" s="46" t="s">
        <v>24</v>
      </c>
      <c r="D436" s="46" t="s">
        <v>30</v>
      </c>
      <c r="E436" s="47" t="s">
        <v>478</v>
      </c>
      <c r="F436" s="294"/>
      <c r="G436" s="149">
        <f>G437</f>
        <v>0</v>
      </c>
      <c r="H436" s="149">
        <f>H437</f>
        <v>25611000</v>
      </c>
      <c r="I436" s="149">
        <f>I437</f>
        <v>25611000</v>
      </c>
      <c r="N436"/>
    </row>
    <row r="437" spans="1:9" s="128" customFormat="1" ht="33" hidden="1">
      <c r="A437" s="108" t="s">
        <v>457</v>
      </c>
      <c r="B437" s="93">
        <v>905</v>
      </c>
      <c r="C437" s="42" t="s">
        <v>24</v>
      </c>
      <c r="D437" s="42" t="s">
        <v>30</v>
      </c>
      <c r="E437" s="43" t="s">
        <v>513</v>
      </c>
      <c r="F437" s="268"/>
      <c r="G437" s="227">
        <f>G438+G440</f>
        <v>0</v>
      </c>
      <c r="H437" s="227">
        <f>H438+H440</f>
        <v>25611000</v>
      </c>
      <c r="I437" s="227">
        <f>I438+I440</f>
        <v>25611000</v>
      </c>
    </row>
    <row r="438" spans="1:14" s="128" customFormat="1" ht="16.5" hidden="1">
      <c r="A438" s="105" t="s">
        <v>453</v>
      </c>
      <c r="B438" s="93">
        <v>905</v>
      </c>
      <c r="C438" s="42" t="s">
        <v>24</v>
      </c>
      <c r="D438" s="42" t="s">
        <v>30</v>
      </c>
      <c r="E438" s="43" t="s">
        <v>515</v>
      </c>
      <c r="F438" s="268"/>
      <c r="G438" s="227">
        <f>G439</f>
        <v>0</v>
      </c>
      <c r="H438" s="227">
        <f>H439</f>
        <v>9207500</v>
      </c>
      <c r="I438" s="227">
        <f>I439</f>
        <v>9207500</v>
      </c>
      <c r="N438" s="283"/>
    </row>
    <row r="439" spans="1:9" s="128" customFormat="1" ht="33" hidden="1">
      <c r="A439" s="105" t="s">
        <v>511</v>
      </c>
      <c r="B439" s="93">
        <v>905</v>
      </c>
      <c r="C439" s="42" t="s">
        <v>24</v>
      </c>
      <c r="D439" s="42" t="s">
        <v>30</v>
      </c>
      <c r="E439" s="43" t="s">
        <v>515</v>
      </c>
      <c r="F439" s="268">
        <v>610</v>
      </c>
      <c r="G439" s="227"/>
      <c r="H439" s="227">
        <f>8660300+547200</f>
        <v>9207500</v>
      </c>
      <c r="I439" s="227">
        <f>8660300+547200</f>
        <v>9207500</v>
      </c>
    </row>
    <row r="440" spans="1:9" s="128" customFormat="1" ht="16.5" hidden="1">
      <c r="A440" s="105" t="s">
        <v>332</v>
      </c>
      <c r="B440" s="93">
        <v>905</v>
      </c>
      <c r="C440" s="42" t="s">
        <v>24</v>
      </c>
      <c r="D440" s="42" t="s">
        <v>30</v>
      </c>
      <c r="E440" s="43" t="s">
        <v>516</v>
      </c>
      <c r="F440" s="268"/>
      <c r="G440" s="227">
        <f>G441</f>
        <v>0</v>
      </c>
      <c r="H440" s="227">
        <f>H441</f>
        <v>16403500</v>
      </c>
      <c r="I440" s="227">
        <f>I441</f>
        <v>16403500</v>
      </c>
    </row>
    <row r="441" spans="1:9" s="128" customFormat="1" ht="33" hidden="1">
      <c r="A441" s="105" t="s">
        <v>512</v>
      </c>
      <c r="B441" s="93">
        <v>905</v>
      </c>
      <c r="C441" s="42" t="s">
        <v>24</v>
      </c>
      <c r="D441" s="42" t="s">
        <v>30</v>
      </c>
      <c r="E441" s="43" t="s">
        <v>516</v>
      </c>
      <c r="F441" s="268">
        <v>610</v>
      </c>
      <c r="G441" s="227"/>
      <c r="H441" s="227">
        <f>15427100+976400</f>
        <v>16403500</v>
      </c>
      <c r="I441" s="227">
        <f>15427100+976400</f>
        <v>16403500</v>
      </c>
    </row>
    <row r="442" spans="1:14" s="283" customFormat="1" ht="16.5" hidden="1">
      <c r="A442" s="105" t="s">
        <v>332</v>
      </c>
      <c r="B442" s="92">
        <v>905</v>
      </c>
      <c r="C442" s="46" t="s">
        <v>24</v>
      </c>
      <c r="D442" s="46" t="s">
        <v>30</v>
      </c>
      <c r="E442" s="47" t="s">
        <v>480</v>
      </c>
      <c r="F442" s="294"/>
      <c r="G442" s="149">
        <f aca="true" t="shared" si="44" ref="G442:I444">G443</f>
        <v>0</v>
      </c>
      <c r="H442" s="149">
        <f t="shared" si="44"/>
        <v>40000</v>
      </c>
      <c r="I442" s="149">
        <f t="shared" si="44"/>
        <v>118000</v>
      </c>
      <c r="N442" s="128"/>
    </row>
    <row r="443" spans="1:14" s="283" customFormat="1" ht="16.5" hidden="1">
      <c r="A443" s="108" t="s">
        <v>336</v>
      </c>
      <c r="B443" s="93">
        <v>905</v>
      </c>
      <c r="C443" s="42" t="s">
        <v>24</v>
      </c>
      <c r="D443" s="42" t="s">
        <v>30</v>
      </c>
      <c r="E443" s="43" t="s">
        <v>524</v>
      </c>
      <c r="F443" s="294"/>
      <c r="G443" s="227">
        <f t="shared" si="44"/>
        <v>0</v>
      </c>
      <c r="H443" s="227">
        <f t="shared" si="44"/>
        <v>40000</v>
      </c>
      <c r="I443" s="227">
        <f t="shared" si="44"/>
        <v>118000</v>
      </c>
      <c r="N443" s="128"/>
    </row>
    <row r="444" spans="1:9" s="283" customFormat="1" ht="33" hidden="1">
      <c r="A444" s="105" t="s">
        <v>523</v>
      </c>
      <c r="B444" s="93">
        <v>905</v>
      </c>
      <c r="C444" s="42" t="s">
        <v>24</v>
      </c>
      <c r="D444" s="42" t="s">
        <v>30</v>
      </c>
      <c r="E444" s="43" t="s">
        <v>525</v>
      </c>
      <c r="F444" s="294"/>
      <c r="G444" s="227">
        <f t="shared" si="44"/>
        <v>0</v>
      </c>
      <c r="H444" s="227">
        <f t="shared" si="44"/>
        <v>40000</v>
      </c>
      <c r="I444" s="227">
        <f t="shared" si="44"/>
        <v>118000</v>
      </c>
    </row>
    <row r="445" spans="1:9" s="283" customFormat="1" ht="15" customHeight="1" hidden="1">
      <c r="A445" s="105" t="s">
        <v>337</v>
      </c>
      <c r="B445" s="93">
        <v>905</v>
      </c>
      <c r="C445" s="42" t="s">
        <v>24</v>
      </c>
      <c r="D445" s="42" t="s">
        <v>30</v>
      </c>
      <c r="E445" s="43" t="s">
        <v>525</v>
      </c>
      <c r="F445" s="268">
        <v>610</v>
      </c>
      <c r="G445" s="227"/>
      <c r="H445" s="227">
        <v>40000</v>
      </c>
      <c r="I445" s="227">
        <v>118000</v>
      </c>
    </row>
    <row r="446" spans="1:14" s="128" customFormat="1" ht="17.25" hidden="1">
      <c r="A446" s="105" t="s">
        <v>332</v>
      </c>
      <c r="B446" s="92">
        <v>905</v>
      </c>
      <c r="C446" s="46" t="s">
        <v>24</v>
      </c>
      <c r="D446" s="46" t="s">
        <v>30</v>
      </c>
      <c r="E446" s="344" t="s">
        <v>428</v>
      </c>
      <c r="F446" s="268"/>
      <c r="G446" s="149">
        <f aca="true" t="shared" si="45" ref="G446:I449">G447</f>
        <v>0</v>
      </c>
      <c r="H446" s="149">
        <f t="shared" si="45"/>
        <v>33000</v>
      </c>
      <c r="I446" s="149">
        <f t="shared" si="45"/>
        <v>34000</v>
      </c>
      <c r="N446" s="283"/>
    </row>
    <row r="447" spans="1:9" s="283" customFormat="1" ht="33" hidden="1">
      <c r="A447" s="108" t="s">
        <v>306</v>
      </c>
      <c r="B447" s="92">
        <v>905</v>
      </c>
      <c r="C447" s="46" t="s">
        <v>24</v>
      </c>
      <c r="D447" s="46" t="s">
        <v>30</v>
      </c>
      <c r="E447" s="47" t="s">
        <v>482</v>
      </c>
      <c r="F447" s="294"/>
      <c r="G447" s="149">
        <f t="shared" si="45"/>
        <v>0</v>
      </c>
      <c r="H447" s="149">
        <f t="shared" si="45"/>
        <v>33000</v>
      </c>
      <c r="I447" s="149">
        <f t="shared" si="45"/>
        <v>34000</v>
      </c>
    </row>
    <row r="448" spans="1:9" s="128" customFormat="1" ht="16.5" hidden="1">
      <c r="A448" s="319" t="s">
        <v>461</v>
      </c>
      <c r="B448" s="93">
        <v>905</v>
      </c>
      <c r="C448" s="42" t="s">
        <v>24</v>
      </c>
      <c r="D448" s="42" t="s">
        <v>30</v>
      </c>
      <c r="E448" s="43" t="s">
        <v>609</v>
      </c>
      <c r="F448" s="268"/>
      <c r="G448" s="227">
        <f t="shared" si="45"/>
        <v>0</v>
      </c>
      <c r="H448" s="227">
        <f t="shared" si="45"/>
        <v>33000</v>
      </c>
      <c r="I448" s="227">
        <f t="shared" si="45"/>
        <v>34000</v>
      </c>
    </row>
    <row r="449" spans="1:14" s="128" customFormat="1" ht="21" customHeight="1" hidden="1">
      <c r="A449" s="320" t="s">
        <v>608</v>
      </c>
      <c r="B449" s="93">
        <v>905</v>
      </c>
      <c r="C449" s="42" t="s">
        <v>24</v>
      </c>
      <c r="D449" s="42" t="s">
        <v>30</v>
      </c>
      <c r="E449" s="43" t="s">
        <v>610</v>
      </c>
      <c r="F449" s="268"/>
      <c r="G449" s="227">
        <f t="shared" si="45"/>
        <v>0</v>
      </c>
      <c r="H449" s="227">
        <f t="shared" si="45"/>
        <v>33000</v>
      </c>
      <c r="I449" s="227">
        <f t="shared" si="45"/>
        <v>34000</v>
      </c>
      <c r="N449" s="283"/>
    </row>
    <row r="450" spans="1:9" s="128" customFormat="1" ht="33" hidden="1">
      <c r="A450" s="320" t="s">
        <v>308</v>
      </c>
      <c r="B450" s="93">
        <v>905</v>
      </c>
      <c r="C450" s="42" t="s">
        <v>24</v>
      </c>
      <c r="D450" s="42" t="s">
        <v>30</v>
      </c>
      <c r="E450" s="43" t="s">
        <v>610</v>
      </c>
      <c r="F450" s="268">
        <v>610</v>
      </c>
      <c r="G450" s="227"/>
      <c r="H450" s="227">
        <v>33000</v>
      </c>
      <c r="I450" s="227">
        <v>34000</v>
      </c>
    </row>
    <row r="451" spans="1:14" s="283" customFormat="1" ht="17.25" hidden="1">
      <c r="A451" s="105" t="s">
        <v>332</v>
      </c>
      <c r="B451" s="92">
        <v>905</v>
      </c>
      <c r="C451" s="46" t="s">
        <v>24</v>
      </c>
      <c r="D451" s="46" t="s">
        <v>30</v>
      </c>
      <c r="E451" s="288" t="s">
        <v>469</v>
      </c>
      <c r="F451" s="294"/>
      <c r="G451" s="149">
        <f>G452+G455</f>
        <v>0</v>
      </c>
      <c r="H451" s="149">
        <f>H452+H455</f>
        <v>210000</v>
      </c>
      <c r="I451" s="149">
        <f>I452+I455</f>
        <v>210000</v>
      </c>
      <c r="N451" s="128"/>
    </row>
    <row r="452" spans="1:9" s="128" customFormat="1" ht="20.25" customHeight="1" hidden="1">
      <c r="A452" s="108" t="s">
        <v>343</v>
      </c>
      <c r="B452" s="93">
        <v>905</v>
      </c>
      <c r="C452" s="42" t="s">
        <v>24</v>
      </c>
      <c r="D452" s="42" t="s">
        <v>30</v>
      </c>
      <c r="E452" s="43" t="s">
        <v>620</v>
      </c>
      <c r="F452" s="268"/>
      <c r="G452" s="227">
        <f aca="true" t="shared" si="46" ref="G452:I453">G453</f>
        <v>0</v>
      </c>
      <c r="H452" s="227">
        <f t="shared" si="46"/>
        <v>160000</v>
      </c>
      <c r="I452" s="227">
        <f t="shared" si="46"/>
        <v>160000</v>
      </c>
    </row>
    <row r="453" spans="1:14" s="128" customFormat="1" ht="19.5" customHeight="1" hidden="1">
      <c r="A453" s="105" t="s">
        <v>619</v>
      </c>
      <c r="B453" s="93">
        <v>905</v>
      </c>
      <c r="C453" s="42" t="s">
        <v>24</v>
      </c>
      <c r="D453" s="42" t="s">
        <v>30</v>
      </c>
      <c r="E453" s="43" t="s">
        <v>621</v>
      </c>
      <c r="F453" s="268"/>
      <c r="G453" s="227">
        <f t="shared" si="46"/>
        <v>0</v>
      </c>
      <c r="H453" s="227">
        <f t="shared" si="46"/>
        <v>160000</v>
      </c>
      <c r="I453" s="227">
        <f t="shared" si="46"/>
        <v>160000</v>
      </c>
      <c r="N453" s="283"/>
    </row>
    <row r="454" spans="1:9" s="128" customFormat="1" ht="16.5" hidden="1">
      <c r="A454" s="105" t="s">
        <v>348</v>
      </c>
      <c r="B454" s="93">
        <v>905</v>
      </c>
      <c r="C454" s="42" t="s">
        <v>24</v>
      </c>
      <c r="D454" s="42" t="s">
        <v>30</v>
      </c>
      <c r="E454" s="43" t="s">
        <v>621</v>
      </c>
      <c r="F454" s="268">
        <v>610</v>
      </c>
      <c r="G454" s="227"/>
      <c r="H454" s="227">
        <v>160000</v>
      </c>
      <c r="I454" s="227">
        <v>160000</v>
      </c>
    </row>
    <row r="455" spans="1:9" s="128" customFormat="1" ht="18.75" customHeight="1" hidden="1">
      <c r="A455" s="105" t="s">
        <v>332</v>
      </c>
      <c r="B455" s="93">
        <v>905</v>
      </c>
      <c r="C455" s="42" t="s">
        <v>24</v>
      </c>
      <c r="D455" s="42" t="s">
        <v>30</v>
      </c>
      <c r="E455" s="43" t="s">
        <v>676</v>
      </c>
      <c r="F455" s="268"/>
      <c r="G455" s="227">
        <f aca="true" t="shared" si="47" ref="G455:I456">G456</f>
        <v>0</v>
      </c>
      <c r="H455" s="227">
        <f t="shared" si="47"/>
        <v>50000</v>
      </c>
      <c r="I455" s="227">
        <f t="shared" si="47"/>
        <v>50000</v>
      </c>
    </row>
    <row r="456" spans="1:9" s="128" customFormat="1" ht="19.5" customHeight="1" hidden="1">
      <c r="A456" s="105" t="s">
        <v>622</v>
      </c>
      <c r="B456" s="93">
        <v>905</v>
      </c>
      <c r="C456" s="42" t="s">
        <v>24</v>
      </c>
      <c r="D456" s="42" t="s">
        <v>30</v>
      </c>
      <c r="E456" s="43" t="s">
        <v>677</v>
      </c>
      <c r="F456" s="268"/>
      <c r="G456" s="227">
        <f t="shared" si="47"/>
        <v>0</v>
      </c>
      <c r="H456" s="227">
        <f t="shared" si="47"/>
        <v>50000</v>
      </c>
      <c r="I456" s="227">
        <f t="shared" si="47"/>
        <v>50000</v>
      </c>
    </row>
    <row r="457" spans="1:9" s="128" customFormat="1" ht="15" customHeight="1" hidden="1">
      <c r="A457" s="105" t="s">
        <v>348</v>
      </c>
      <c r="B457" s="93">
        <v>905</v>
      </c>
      <c r="C457" s="42" t="s">
        <v>24</v>
      </c>
      <c r="D457" s="42" t="s">
        <v>30</v>
      </c>
      <c r="E457" s="43" t="s">
        <v>677</v>
      </c>
      <c r="F457" s="268">
        <v>610</v>
      </c>
      <c r="G457" s="227"/>
      <c r="H457" s="227">
        <v>50000</v>
      </c>
      <c r="I457" s="227">
        <v>50000</v>
      </c>
    </row>
    <row r="458" spans="1:9" s="128" customFormat="1" ht="17.25" hidden="1">
      <c r="A458" s="105" t="s">
        <v>332</v>
      </c>
      <c r="B458" s="92">
        <v>905</v>
      </c>
      <c r="C458" s="46" t="s">
        <v>24</v>
      </c>
      <c r="D458" s="46" t="s">
        <v>30</v>
      </c>
      <c r="E458" s="344" t="s">
        <v>429</v>
      </c>
      <c r="F458" s="268"/>
      <c r="G458" s="227">
        <f aca="true" t="shared" si="48" ref="G458:I461">G459</f>
        <v>0</v>
      </c>
      <c r="H458" s="227">
        <f t="shared" si="48"/>
        <v>0</v>
      </c>
      <c r="I458" s="227">
        <f t="shared" si="48"/>
        <v>0</v>
      </c>
    </row>
    <row r="459" spans="1:14" s="283" customFormat="1" ht="50.25" hidden="1">
      <c r="A459" s="108" t="s">
        <v>309</v>
      </c>
      <c r="B459" s="92">
        <v>905</v>
      </c>
      <c r="C459" s="46" t="s">
        <v>24</v>
      </c>
      <c r="D459" s="46" t="s">
        <v>30</v>
      </c>
      <c r="E459" s="47" t="s">
        <v>430</v>
      </c>
      <c r="F459" s="294"/>
      <c r="G459" s="227">
        <f t="shared" si="48"/>
        <v>0</v>
      </c>
      <c r="H459" s="227">
        <f t="shared" si="48"/>
        <v>0</v>
      </c>
      <c r="I459" s="227">
        <f t="shared" si="48"/>
        <v>0</v>
      </c>
      <c r="N459" s="128"/>
    </row>
    <row r="460" spans="1:9" s="128" customFormat="1" ht="33" hidden="1">
      <c r="A460" s="108" t="s">
        <v>315</v>
      </c>
      <c r="B460" s="93">
        <v>905</v>
      </c>
      <c r="C460" s="42" t="s">
        <v>24</v>
      </c>
      <c r="D460" s="42" t="s">
        <v>30</v>
      </c>
      <c r="E460" s="43" t="s">
        <v>432</v>
      </c>
      <c r="F460" s="268"/>
      <c r="G460" s="227">
        <f t="shared" si="48"/>
        <v>0</v>
      </c>
      <c r="H460" s="227">
        <f t="shared" si="48"/>
        <v>0</v>
      </c>
      <c r="I460" s="227">
        <f t="shared" si="48"/>
        <v>0</v>
      </c>
    </row>
    <row r="461" spans="1:14" s="128" customFormat="1" ht="16.5" hidden="1">
      <c r="A461" s="105" t="s">
        <v>664</v>
      </c>
      <c r="B461" s="93">
        <v>905</v>
      </c>
      <c r="C461" s="42" t="s">
        <v>24</v>
      </c>
      <c r="D461" s="42" t="s">
        <v>30</v>
      </c>
      <c r="E461" s="43" t="s">
        <v>431</v>
      </c>
      <c r="F461" s="268"/>
      <c r="G461" s="227">
        <f t="shared" si="48"/>
        <v>0</v>
      </c>
      <c r="H461" s="227">
        <f t="shared" si="48"/>
        <v>0</v>
      </c>
      <c r="I461" s="227">
        <f t="shared" si="48"/>
        <v>0</v>
      </c>
      <c r="N461" s="283"/>
    </row>
    <row r="462" spans="1:9" s="128" customFormat="1" ht="33" hidden="1">
      <c r="A462" s="105" t="s">
        <v>316</v>
      </c>
      <c r="B462" s="93">
        <v>905</v>
      </c>
      <c r="C462" s="42" t="s">
        <v>24</v>
      </c>
      <c r="D462" s="42" t="s">
        <v>30</v>
      </c>
      <c r="E462" s="43" t="s">
        <v>431</v>
      </c>
      <c r="F462" s="268">
        <v>610</v>
      </c>
      <c r="G462" s="227"/>
      <c r="H462" s="227"/>
      <c r="I462" s="227"/>
    </row>
    <row r="463" spans="1:14" ht="16.5" hidden="1">
      <c r="A463" s="105" t="s">
        <v>332</v>
      </c>
      <c r="B463" s="92">
        <v>905</v>
      </c>
      <c r="C463" s="47" t="s">
        <v>24</v>
      </c>
      <c r="D463" s="47" t="s">
        <v>29</v>
      </c>
      <c r="E463" s="72"/>
      <c r="F463" s="72"/>
      <c r="G463" s="149">
        <f aca="true" t="shared" si="49" ref="G463:I466">G464</f>
        <v>0</v>
      </c>
      <c r="H463" s="149">
        <f t="shared" si="49"/>
        <v>400</v>
      </c>
      <c r="I463" s="149">
        <f t="shared" si="49"/>
        <v>400</v>
      </c>
      <c r="N463" s="128"/>
    </row>
    <row r="464" spans="1:9" s="128" customFormat="1" ht="33" hidden="1">
      <c r="A464" s="213" t="s">
        <v>269</v>
      </c>
      <c r="B464" s="92">
        <v>905</v>
      </c>
      <c r="C464" s="47" t="s">
        <v>24</v>
      </c>
      <c r="D464" s="47" t="s">
        <v>29</v>
      </c>
      <c r="E464" s="347" t="s">
        <v>443</v>
      </c>
      <c r="F464" s="271"/>
      <c r="G464" s="149">
        <f t="shared" si="49"/>
        <v>0</v>
      </c>
      <c r="H464" s="149">
        <f t="shared" si="49"/>
        <v>400</v>
      </c>
      <c r="I464" s="149">
        <f t="shared" si="49"/>
        <v>400</v>
      </c>
    </row>
    <row r="465" spans="1:14" s="128" customFormat="1" ht="50.25" hidden="1">
      <c r="A465" s="331" t="s">
        <v>466</v>
      </c>
      <c r="B465" s="93">
        <v>905</v>
      </c>
      <c r="C465" s="43" t="s">
        <v>24</v>
      </c>
      <c r="D465" s="43" t="s">
        <v>29</v>
      </c>
      <c r="E465" s="337" t="s">
        <v>692</v>
      </c>
      <c r="F465" s="289"/>
      <c r="G465" s="227">
        <f t="shared" si="49"/>
        <v>0</v>
      </c>
      <c r="H465" s="227">
        <f t="shared" si="49"/>
        <v>400</v>
      </c>
      <c r="I465" s="227">
        <f t="shared" si="49"/>
        <v>400</v>
      </c>
      <c r="N465"/>
    </row>
    <row r="466" spans="1:9" s="128" customFormat="1" ht="33" hidden="1">
      <c r="A466" s="261" t="s">
        <v>691</v>
      </c>
      <c r="B466" s="93">
        <v>905</v>
      </c>
      <c r="C466" s="43" t="s">
        <v>24</v>
      </c>
      <c r="D466" s="43" t="s">
        <v>29</v>
      </c>
      <c r="E466" s="337" t="s">
        <v>693</v>
      </c>
      <c r="F466" s="289"/>
      <c r="G466" s="227">
        <f t="shared" si="49"/>
        <v>0</v>
      </c>
      <c r="H466" s="227">
        <f t="shared" si="49"/>
        <v>400</v>
      </c>
      <c r="I466" s="227">
        <f t="shared" si="49"/>
        <v>400</v>
      </c>
    </row>
    <row r="467" spans="1:9" s="128" customFormat="1" ht="33" hidden="1">
      <c r="A467" s="261" t="s">
        <v>714</v>
      </c>
      <c r="B467" s="93">
        <v>905</v>
      </c>
      <c r="C467" s="43" t="s">
        <v>24</v>
      </c>
      <c r="D467" s="43" t="s">
        <v>29</v>
      </c>
      <c r="E467" s="337" t="s">
        <v>693</v>
      </c>
      <c r="F467" s="289">
        <v>240</v>
      </c>
      <c r="G467" s="227"/>
      <c r="H467" s="227">
        <v>400</v>
      </c>
      <c r="I467" s="227">
        <v>400</v>
      </c>
    </row>
    <row r="468" spans="1:14" ht="33" hidden="1">
      <c r="A468" s="321" t="s">
        <v>297</v>
      </c>
      <c r="B468" s="92">
        <v>905</v>
      </c>
      <c r="C468" s="46" t="s">
        <v>24</v>
      </c>
      <c r="D468" s="47" t="s">
        <v>24</v>
      </c>
      <c r="E468" s="47"/>
      <c r="F468" s="47"/>
      <c r="G468" s="149">
        <f>G469+G482+G486+G491</f>
        <v>0</v>
      </c>
      <c r="H468" s="149">
        <f>H469+H482+H486+H491</f>
        <v>1254300</v>
      </c>
      <c r="I468" s="149">
        <f>I469+I482+I486+I491</f>
        <v>1570300</v>
      </c>
      <c r="N468" s="128"/>
    </row>
    <row r="469" spans="1:9" s="128" customFormat="1" ht="29.25" customHeight="1" hidden="1">
      <c r="A469" s="45" t="s">
        <v>137</v>
      </c>
      <c r="B469" s="92">
        <v>905</v>
      </c>
      <c r="C469" s="46" t="s">
        <v>24</v>
      </c>
      <c r="D469" s="46" t="s">
        <v>24</v>
      </c>
      <c r="E469" s="344" t="s">
        <v>468</v>
      </c>
      <c r="F469" s="270"/>
      <c r="G469" s="149">
        <f>G470+G478</f>
        <v>0</v>
      </c>
      <c r="H469" s="149">
        <f>H470+H478</f>
        <v>1251300</v>
      </c>
      <c r="I469" s="149">
        <f>I470+I478</f>
        <v>1567300</v>
      </c>
    </row>
    <row r="470" spans="1:14" s="283" customFormat="1" ht="22.5" customHeight="1" hidden="1">
      <c r="A470" s="153" t="s">
        <v>330</v>
      </c>
      <c r="B470" s="95">
        <v>905</v>
      </c>
      <c r="C470" s="46" t="s">
        <v>24</v>
      </c>
      <c r="D470" s="47" t="s">
        <v>24</v>
      </c>
      <c r="E470" s="47" t="s">
        <v>479</v>
      </c>
      <c r="F470" s="294"/>
      <c r="G470" s="149">
        <f>G471</f>
        <v>0</v>
      </c>
      <c r="H470" s="149">
        <f>H471</f>
        <v>1199300</v>
      </c>
      <c r="I470" s="149">
        <f>I471</f>
        <v>1404300</v>
      </c>
      <c r="N470"/>
    </row>
    <row r="471" spans="1:14" s="283" customFormat="1" ht="20.25" customHeight="1" hidden="1">
      <c r="A471" s="108" t="s">
        <v>458</v>
      </c>
      <c r="B471" s="96">
        <v>905</v>
      </c>
      <c r="C471" s="42" t="s">
        <v>24</v>
      </c>
      <c r="D471" s="43" t="s">
        <v>24</v>
      </c>
      <c r="E471" s="43" t="s">
        <v>520</v>
      </c>
      <c r="F471" s="294"/>
      <c r="G471" s="227">
        <f>G472+G476</f>
        <v>0</v>
      </c>
      <c r="H471" s="227">
        <f>H472+H476</f>
        <v>1199300</v>
      </c>
      <c r="I471" s="227">
        <f>I472+I476</f>
        <v>1404300</v>
      </c>
      <c r="N471" s="128"/>
    </row>
    <row r="472" spans="1:14" s="128" customFormat="1" ht="35.25" customHeight="1" hidden="1">
      <c r="A472" s="105" t="s">
        <v>519</v>
      </c>
      <c r="B472" s="96">
        <v>905</v>
      </c>
      <c r="C472" s="42" t="s">
        <v>24</v>
      </c>
      <c r="D472" s="43" t="s">
        <v>24</v>
      </c>
      <c r="E472" s="43" t="s">
        <v>520</v>
      </c>
      <c r="F472" s="268"/>
      <c r="G472" s="227">
        <f>G473+G474+G475</f>
        <v>0</v>
      </c>
      <c r="H472" s="227">
        <f>H473+H474+H475</f>
        <v>1112300</v>
      </c>
      <c r="I472" s="227">
        <f>I473+I474+I475</f>
        <v>1112300</v>
      </c>
      <c r="N472" s="283"/>
    </row>
    <row r="473" spans="1:14" s="128" customFormat="1" ht="33" hidden="1">
      <c r="A473" s="159" t="s">
        <v>344</v>
      </c>
      <c r="B473" s="96">
        <v>905</v>
      </c>
      <c r="C473" s="42" t="s">
        <v>24</v>
      </c>
      <c r="D473" s="43" t="s">
        <v>24</v>
      </c>
      <c r="E473" s="43" t="s">
        <v>521</v>
      </c>
      <c r="F473" s="268">
        <v>110</v>
      </c>
      <c r="G473" s="227"/>
      <c r="H473" s="227">
        <f>728000+219800+2000+65200</f>
        <v>1015000</v>
      </c>
      <c r="I473" s="227">
        <f>728000+219800+2000+65200</f>
        <v>1015000</v>
      </c>
      <c r="N473" s="283"/>
    </row>
    <row r="474" spans="1:9" s="128" customFormat="1" ht="16.5" hidden="1">
      <c r="A474" s="219" t="s">
        <v>305</v>
      </c>
      <c r="B474" s="96">
        <v>905</v>
      </c>
      <c r="C474" s="42" t="s">
        <v>24</v>
      </c>
      <c r="D474" s="43" t="s">
        <v>24</v>
      </c>
      <c r="E474" s="43" t="s">
        <v>521</v>
      </c>
      <c r="F474" s="268">
        <v>240</v>
      </c>
      <c r="G474" s="68"/>
      <c r="H474" s="68">
        <v>84800</v>
      </c>
      <c r="I474" s="68">
        <v>84800</v>
      </c>
    </row>
    <row r="475" spans="1:9" s="128" customFormat="1" ht="33" hidden="1">
      <c r="A475" s="105" t="s">
        <v>297</v>
      </c>
      <c r="B475" s="96">
        <v>905</v>
      </c>
      <c r="C475" s="42" t="s">
        <v>24</v>
      </c>
      <c r="D475" s="43" t="s">
        <v>24</v>
      </c>
      <c r="E475" s="43" t="s">
        <v>521</v>
      </c>
      <c r="F475" s="268">
        <v>850</v>
      </c>
      <c r="G475" s="68"/>
      <c r="H475" s="68">
        <v>12500</v>
      </c>
      <c r="I475" s="68">
        <v>12500</v>
      </c>
    </row>
    <row r="476" spans="1:9" s="128" customFormat="1" ht="16.5" hidden="1">
      <c r="A476" s="321" t="s">
        <v>299</v>
      </c>
      <c r="B476" s="96">
        <v>905</v>
      </c>
      <c r="C476" s="42" t="s">
        <v>24</v>
      </c>
      <c r="D476" s="43" t="s">
        <v>24</v>
      </c>
      <c r="E476" s="43" t="s">
        <v>522</v>
      </c>
      <c r="F476" s="268"/>
      <c r="G476" s="227"/>
      <c r="H476" s="227">
        <f>H477</f>
        <v>87000</v>
      </c>
      <c r="I476" s="227">
        <f>I477</f>
        <v>292000</v>
      </c>
    </row>
    <row r="477" spans="1:9" s="128" customFormat="1" ht="16.5" hidden="1">
      <c r="A477" s="105" t="s">
        <v>345</v>
      </c>
      <c r="B477" s="96">
        <v>905</v>
      </c>
      <c r="C477" s="42" t="s">
        <v>24</v>
      </c>
      <c r="D477" s="43" t="s">
        <v>24</v>
      </c>
      <c r="E477" s="43" t="s">
        <v>522</v>
      </c>
      <c r="F477" s="268">
        <v>240</v>
      </c>
      <c r="G477" s="227"/>
      <c r="H477" s="227">
        <v>87000</v>
      </c>
      <c r="I477" s="227">
        <v>292000</v>
      </c>
    </row>
    <row r="478" spans="1:14" s="283" customFormat="1" ht="33" hidden="1">
      <c r="A478" s="105" t="s">
        <v>297</v>
      </c>
      <c r="B478" s="95">
        <v>905</v>
      </c>
      <c r="C478" s="46" t="s">
        <v>24</v>
      </c>
      <c r="D478" s="47" t="s">
        <v>24</v>
      </c>
      <c r="E478" s="47" t="s">
        <v>480</v>
      </c>
      <c r="F478" s="294"/>
      <c r="G478" s="149">
        <f aca="true" t="shared" si="50" ref="G478:I480">G479</f>
        <v>0</v>
      </c>
      <c r="H478" s="149">
        <f t="shared" si="50"/>
        <v>52000</v>
      </c>
      <c r="I478" s="149">
        <f t="shared" si="50"/>
        <v>163000</v>
      </c>
      <c r="N478" s="128"/>
    </row>
    <row r="479" spans="1:14" s="283" customFormat="1" ht="16.5" hidden="1">
      <c r="A479" s="108" t="s">
        <v>336</v>
      </c>
      <c r="B479" s="96">
        <v>905</v>
      </c>
      <c r="C479" s="42" t="s">
        <v>24</v>
      </c>
      <c r="D479" s="43" t="s">
        <v>24</v>
      </c>
      <c r="E479" s="43" t="s">
        <v>524</v>
      </c>
      <c r="F479" s="294"/>
      <c r="G479" s="227">
        <f t="shared" si="50"/>
        <v>0</v>
      </c>
      <c r="H479" s="227">
        <f t="shared" si="50"/>
        <v>52000</v>
      </c>
      <c r="I479" s="227">
        <f t="shared" si="50"/>
        <v>163000</v>
      </c>
      <c r="N479" s="128"/>
    </row>
    <row r="480" spans="1:9" s="283" customFormat="1" ht="33" hidden="1">
      <c r="A480" s="105" t="s">
        <v>523</v>
      </c>
      <c r="B480" s="96">
        <v>905</v>
      </c>
      <c r="C480" s="42" t="s">
        <v>24</v>
      </c>
      <c r="D480" s="43" t="s">
        <v>24</v>
      </c>
      <c r="E480" s="43" t="s">
        <v>525</v>
      </c>
      <c r="F480" s="294"/>
      <c r="G480" s="227">
        <f t="shared" si="50"/>
        <v>0</v>
      </c>
      <c r="H480" s="227">
        <f t="shared" si="50"/>
        <v>52000</v>
      </c>
      <c r="I480" s="227">
        <f t="shared" si="50"/>
        <v>163000</v>
      </c>
    </row>
    <row r="481" spans="1:9" s="283" customFormat="1" ht="31.5" customHeight="1" hidden="1">
      <c r="A481" s="105" t="s">
        <v>337</v>
      </c>
      <c r="B481" s="96">
        <v>905</v>
      </c>
      <c r="C481" s="42" t="s">
        <v>24</v>
      </c>
      <c r="D481" s="43" t="s">
        <v>24</v>
      </c>
      <c r="E481" s="43" t="s">
        <v>525</v>
      </c>
      <c r="F481" s="268">
        <v>240</v>
      </c>
      <c r="G481" s="227"/>
      <c r="H481" s="227">
        <v>52000</v>
      </c>
      <c r="I481" s="227">
        <v>163000</v>
      </c>
    </row>
    <row r="482" spans="1:14" s="128" customFormat="1" ht="33" hidden="1">
      <c r="A482" s="105" t="s">
        <v>297</v>
      </c>
      <c r="B482" s="95">
        <v>905</v>
      </c>
      <c r="C482" s="46" t="s">
        <v>24</v>
      </c>
      <c r="D482" s="47" t="s">
        <v>24</v>
      </c>
      <c r="E482" s="288" t="s">
        <v>472</v>
      </c>
      <c r="F482" s="268"/>
      <c r="G482" s="149">
        <f aca="true" t="shared" si="51" ref="G482:I484">G483</f>
        <v>0</v>
      </c>
      <c r="H482" s="149">
        <f t="shared" si="51"/>
        <v>3000</v>
      </c>
      <c r="I482" s="149">
        <f t="shared" si="51"/>
        <v>3000</v>
      </c>
      <c r="N482" s="283"/>
    </row>
    <row r="483" spans="1:14" s="128" customFormat="1" ht="50.25" hidden="1">
      <c r="A483" s="309" t="s">
        <v>346</v>
      </c>
      <c r="B483" s="96">
        <v>905</v>
      </c>
      <c r="C483" s="42" t="s">
        <v>24</v>
      </c>
      <c r="D483" s="43" t="s">
        <v>24</v>
      </c>
      <c r="E483" s="43" t="s">
        <v>655</v>
      </c>
      <c r="F483" s="268"/>
      <c r="G483" s="227">
        <f t="shared" si="51"/>
        <v>0</v>
      </c>
      <c r="H483" s="227">
        <f t="shared" si="51"/>
        <v>3000</v>
      </c>
      <c r="I483" s="227">
        <f t="shared" si="51"/>
        <v>3000</v>
      </c>
      <c r="N483" s="283"/>
    </row>
    <row r="484" spans="1:9" s="128" customFormat="1" ht="16.5" hidden="1">
      <c r="A484" s="102" t="s">
        <v>654</v>
      </c>
      <c r="B484" s="96">
        <v>905</v>
      </c>
      <c r="C484" s="42" t="s">
        <v>24</v>
      </c>
      <c r="D484" s="43" t="s">
        <v>24</v>
      </c>
      <c r="E484" s="43" t="s">
        <v>656</v>
      </c>
      <c r="F484" s="268"/>
      <c r="G484" s="227">
        <f t="shared" si="51"/>
        <v>0</v>
      </c>
      <c r="H484" s="227">
        <f t="shared" si="51"/>
        <v>3000</v>
      </c>
      <c r="I484" s="227">
        <f t="shared" si="51"/>
        <v>3000</v>
      </c>
    </row>
    <row r="485" spans="1:9" s="128" customFormat="1" ht="33" hidden="1">
      <c r="A485" s="102" t="s">
        <v>347</v>
      </c>
      <c r="B485" s="96">
        <v>905</v>
      </c>
      <c r="C485" s="42" t="s">
        <v>24</v>
      </c>
      <c r="D485" s="43" t="s">
        <v>24</v>
      </c>
      <c r="E485" s="43" t="s">
        <v>656</v>
      </c>
      <c r="F485" s="268">
        <v>240</v>
      </c>
      <c r="G485" s="227"/>
      <c r="H485" s="227">
        <v>3000</v>
      </c>
      <c r="I485" s="227">
        <v>3000</v>
      </c>
    </row>
    <row r="486" spans="1:9" s="128" customFormat="1" ht="33" hidden="1">
      <c r="A486" s="105" t="s">
        <v>297</v>
      </c>
      <c r="B486" s="95">
        <v>905</v>
      </c>
      <c r="C486" s="46" t="s">
        <v>24</v>
      </c>
      <c r="D486" s="47" t="s">
        <v>24</v>
      </c>
      <c r="E486" s="344" t="s">
        <v>429</v>
      </c>
      <c r="F486" s="268"/>
      <c r="G486" s="149">
        <f aca="true" t="shared" si="52" ref="G486:I489">G487</f>
        <v>0</v>
      </c>
      <c r="H486" s="149">
        <f t="shared" si="52"/>
        <v>0</v>
      </c>
      <c r="I486" s="149">
        <f t="shared" si="52"/>
        <v>0</v>
      </c>
    </row>
    <row r="487" spans="1:14" s="283" customFormat="1" ht="50.25" hidden="1">
      <c r="A487" s="108" t="s">
        <v>309</v>
      </c>
      <c r="B487" s="95">
        <v>905</v>
      </c>
      <c r="C487" s="46" t="s">
        <v>24</v>
      </c>
      <c r="D487" s="47" t="s">
        <v>24</v>
      </c>
      <c r="E487" s="47" t="s">
        <v>430</v>
      </c>
      <c r="F487" s="294"/>
      <c r="G487" s="149">
        <f t="shared" si="52"/>
        <v>0</v>
      </c>
      <c r="H487" s="149">
        <f t="shared" si="52"/>
        <v>0</v>
      </c>
      <c r="I487" s="149">
        <f t="shared" si="52"/>
        <v>0</v>
      </c>
      <c r="N487" s="128"/>
    </row>
    <row r="488" spans="1:9" s="128" customFormat="1" ht="33" hidden="1">
      <c r="A488" s="108" t="s">
        <v>315</v>
      </c>
      <c r="B488" s="96">
        <v>905</v>
      </c>
      <c r="C488" s="42" t="s">
        <v>24</v>
      </c>
      <c r="D488" s="43" t="s">
        <v>24</v>
      </c>
      <c r="E488" s="43" t="s">
        <v>432</v>
      </c>
      <c r="F488" s="268"/>
      <c r="G488" s="227">
        <f t="shared" si="52"/>
        <v>0</v>
      </c>
      <c r="H488" s="227">
        <f t="shared" si="52"/>
        <v>0</v>
      </c>
      <c r="I488" s="227">
        <f t="shared" si="52"/>
        <v>0</v>
      </c>
    </row>
    <row r="489" spans="1:14" s="128" customFormat="1" ht="16.5" hidden="1">
      <c r="A489" s="105" t="s">
        <v>664</v>
      </c>
      <c r="B489" s="96">
        <v>905</v>
      </c>
      <c r="C489" s="42" t="s">
        <v>24</v>
      </c>
      <c r="D489" s="43" t="s">
        <v>24</v>
      </c>
      <c r="E489" s="43" t="s">
        <v>431</v>
      </c>
      <c r="F489" s="268"/>
      <c r="G489" s="227">
        <f t="shared" si="52"/>
        <v>0</v>
      </c>
      <c r="H489" s="227">
        <f t="shared" si="52"/>
        <v>0</v>
      </c>
      <c r="I489" s="227">
        <f t="shared" si="52"/>
        <v>0</v>
      </c>
      <c r="N489" s="283"/>
    </row>
    <row r="490" spans="1:9" s="128" customFormat="1" ht="26.25" customHeight="1" hidden="1">
      <c r="A490" s="105" t="s">
        <v>316</v>
      </c>
      <c r="B490" s="96">
        <v>905</v>
      </c>
      <c r="C490" s="42" t="s">
        <v>24</v>
      </c>
      <c r="D490" s="43" t="s">
        <v>24</v>
      </c>
      <c r="E490" s="43" t="s">
        <v>431</v>
      </c>
      <c r="F490" s="268">
        <v>240</v>
      </c>
      <c r="G490" s="227"/>
      <c r="H490" s="227"/>
      <c r="I490" s="227"/>
    </row>
    <row r="491" spans="1:9" s="128" customFormat="1" ht="35.25" customHeight="1" hidden="1">
      <c r="A491" s="105" t="s">
        <v>297</v>
      </c>
      <c r="B491" s="95">
        <v>905</v>
      </c>
      <c r="C491" s="46" t="s">
        <v>24</v>
      </c>
      <c r="D491" s="47" t="s">
        <v>24</v>
      </c>
      <c r="E491" s="288" t="s">
        <v>439</v>
      </c>
      <c r="F491" s="268"/>
      <c r="G491" s="149">
        <f aca="true" t="shared" si="53" ref="G491:I493">G492</f>
        <v>0</v>
      </c>
      <c r="H491" s="149">
        <f t="shared" si="53"/>
        <v>0</v>
      </c>
      <c r="I491" s="149">
        <f t="shared" si="53"/>
        <v>0</v>
      </c>
    </row>
    <row r="492" spans="1:9" s="128" customFormat="1" ht="39" customHeight="1" hidden="1">
      <c r="A492" s="315" t="s">
        <v>463</v>
      </c>
      <c r="B492" s="96">
        <v>905</v>
      </c>
      <c r="C492" s="42" t="s">
        <v>24</v>
      </c>
      <c r="D492" s="43" t="s">
        <v>24</v>
      </c>
      <c r="E492" s="287" t="s">
        <v>587</v>
      </c>
      <c r="F492" s="268"/>
      <c r="G492" s="227">
        <f t="shared" si="53"/>
        <v>0</v>
      </c>
      <c r="H492" s="227">
        <f t="shared" si="53"/>
        <v>0</v>
      </c>
      <c r="I492" s="227">
        <f t="shared" si="53"/>
        <v>0</v>
      </c>
    </row>
    <row r="493" spans="1:9" s="128" customFormat="1" ht="35.25" customHeight="1" hidden="1">
      <c r="A493" s="316" t="s">
        <v>586</v>
      </c>
      <c r="B493" s="96">
        <v>905</v>
      </c>
      <c r="C493" s="42" t="s">
        <v>24</v>
      </c>
      <c r="D493" s="43" t="s">
        <v>24</v>
      </c>
      <c r="E493" s="287" t="s">
        <v>588</v>
      </c>
      <c r="F493" s="268"/>
      <c r="G493" s="227">
        <f t="shared" si="53"/>
        <v>0</v>
      </c>
      <c r="H493" s="227">
        <f t="shared" si="53"/>
        <v>0</v>
      </c>
      <c r="I493" s="227">
        <f t="shared" si="53"/>
        <v>0</v>
      </c>
    </row>
    <row r="494" spans="1:9" s="128" customFormat="1" ht="42" customHeight="1" hidden="1">
      <c r="A494" s="316" t="s">
        <v>372</v>
      </c>
      <c r="B494" s="96">
        <v>905</v>
      </c>
      <c r="C494" s="42" t="s">
        <v>24</v>
      </c>
      <c r="D494" s="43" t="s">
        <v>24</v>
      </c>
      <c r="E494" s="287" t="s">
        <v>588</v>
      </c>
      <c r="F494" s="268">
        <v>240</v>
      </c>
      <c r="G494" s="227"/>
      <c r="H494" s="227"/>
      <c r="I494" s="227"/>
    </row>
    <row r="495" spans="1:14" ht="21" customHeight="1">
      <c r="A495" s="45" t="s">
        <v>266</v>
      </c>
      <c r="B495" s="92" t="s">
        <v>756</v>
      </c>
      <c r="C495" s="47" t="s">
        <v>27</v>
      </c>
      <c r="D495" s="47"/>
      <c r="E495" s="47"/>
      <c r="F495" s="47"/>
      <c r="G495" s="123">
        <f>G496+G551</f>
        <v>9485700</v>
      </c>
      <c r="H495" s="149" t="e">
        <f>H496+H551</f>
        <v>#REF!</v>
      </c>
      <c r="I495" s="149" t="e">
        <f>I496+I551</f>
        <v>#REF!</v>
      </c>
      <c r="N495" s="128"/>
    </row>
    <row r="496" spans="1:14" ht="21" customHeight="1">
      <c r="A496" s="45" t="s">
        <v>3</v>
      </c>
      <c r="B496" s="90" t="s">
        <v>756</v>
      </c>
      <c r="C496" s="61" t="s">
        <v>27</v>
      </c>
      <c r="D496" s="61" t="s">
        <v>25</v>
      </c>
      <c r="E496" s="62"/>
      <c r="F496" s="62"/>
      <c r="G496" s="537">
        <f>G502</f>
        <v>6537300</v>
      </c>
      <c r="H496" s="76" t="e">
        <f>H497+H502+H525+H529+H538</f>
        <v>#REF!</v>
      </c>
      <c r="I496" s="76" t="e">
        <f>I497+I502+I525+I529+I538</f>
        <v>#REF!</v>
      </c>
      <c r="N496" s="128"/>
    </row>
    <row r="497" spans="1:14" s="128" customFormat="1" ht="17.25" hidden="1">
      <c r="A497" s="60" t="s">
        <v>3</v>
      </c>
      <c r="B497" s="90" t="s">
        <v>756</v>
      </c>
      <c r="C497" s="61" t="s">
        <v>27</v>
      </c>
      <c r="D497" s="61" t="s">
        <v>25</v>
      </c>
      <c r="E497" s="344" t="s">
        <v>468</v>
      </c>
      <c r="F497" s="270"/>
      <c r="G497" s="538">
        <f aca="true" t="shared" si="54" ref="G497:I500">G498</f>
        <v>0</v>
      </c>
      <c r="H497" s="120">
        <f t="shared" si="54"/>
        <v>18000</v>
      </c>
      <c r="I497" s="120">
        <f t="shared" si="54"/>
        <v>28000</v>
      </c>
      <c r="N497"/>
    </row>
    <row r="498" spans="1:14" s="283" customFormat="1" ht="33" hidden="1">
      <c r="A498" s="153" t="s">
        <v>330</v>
      </c>
      <c r="B498" s="90" t="s">
        <v>756</v>
      </c>
      <c r="C498" s="61" t="s">
        <v>27</v>
      </c>
      <c r="D498" s="61" t="s">
        <v>25</v>
      </c>
      <c r="E498" s="47" t="s">
        <v>480</v>
      </c>
      <c r="F498" s="294"/>
      <c r="G498" s="123">
        <f t="shared" si="54"/>
        <v>0</v>
      </c>
      <c r="H498" s="149">
        <f t="shared" si="54"/>
        <v>18000</v>
      </c>
      <c r="I498" s="149">
        <f t="shared" si="54"/>
        <v>28000</v>
      </c>
      <c r="N498"/>
    </row>
    <row r="499" spans="1:14" s="283" customFormat="1" ht="16.5" hidden="1">
      <c r="A499" s="108" t="s">
        <v>336</v>
      </c>
      <c r="B499" s="96" t="s">
        <v>756</v>
      </c>
      <c r="C499" s="112" t="s">
        <v>27</v>
      </c>
      <c r="D499" s="112" t="s">
        <v>25</v>
      </c>
      <c r="E499" s="43" t="s">
        <v>524</v>
      </c>
      <c r="F499" s="294"/>
      <c r="G499" s="492">
        <f t="shared" si="54"/>
        <v>0</v>
      </c>
      <c r="H499" s="227">
        <f t="shared" si="54"/>
        <v>18000</v>
      </c>
      <c r="I499" s="227">
        <f t="shared" si="54"/>
        <v>28000</v>
      </c>
      <c r="N499" s="128"/>
    </row>
    <row r="500" spans="1:9" s="283" customFormat="1" ht="33" hidden="1">
      <c r="A500" s="262" t="s">
        <v>523</v>
      </c>
      <c r="B500" s="96" t="s">
        <v>756</v>
      </c>
      <c r="C500" s="112" t="s">
        <v>27</v>
      </c>
      <c r="D500" s="112" t="s">
        <v>25</v>
      </c>
      <c r="E500" s="43" t="s">
        <v>525</v>
      </c>
      <c r="F500" s="294"/>
      <c r="G500" s="492">
        <f t="shared" si="54"/>
        <v>0</v>
      </c>
      <c r="H500" s="227">
        <f t="shared" si="54"/>
        <v>18000</v>
      </c>
      <c r="I500" s="227">
        <f t="shared" si="54"/>
        <v>28000</v>
      </c>
    </row>
    <row r="501" spans="1:9" s="283" customFormat="1" ht="16.5" hidden="1">
      <c r="A501" s="262" t="s">
        <v>337</v>
      </c>
      <c r="B501" s="96" t="s">
        <v>756</v>
      </c>
      <c r="C501" s="112" t="s">
        <v>27</v>
      </c>
      <c r="D501" s="112" t="s">
        <v>25</v>
      </c>
      <c r="E501" s="43" t="s">
        <v>525</v>
      </c>
      <c r="F501" s="268">
        <v>610</v>
      </c>
      <c r="G501" s="492"/>
      <c r="H501" s="227">
        <v>18000</v>
      </c>
      <c r="I501" s="227">
        <v>28000</v>
      </c>
    </row>
    <row r="502" spans="1:14" s="128" customFormat="1" ht="19.5" customHeight="1">
      <c r="A502" s="345" t="s">
        <v>881</v>
      </c>
      <c r="B502" s="95" t="s">
        <v>756</v>
      </c>
      <c r="C502" s="61" t="s">
        <v>27</v>
      </c>
      <c r="D502" s="61" t="s">
        <v>25</v>
      </c>
      <c r="E502" s="452" t="s">
        <v>786</v>
      </c>
      <c r="F502" s="268"/>
      <c r="G502" s="123">
        <f>G503</f>
        <v>6537300</v>
      </c>
      <c r="H502" s="149" t="e">
        <f>H503+#REF!+H515</f>
        <v>#REF!</v>
      </c>
      <c r="I502" s="149" t="e">
        <f>I503+#REF!+I515</f>
        <v>#REF!</v>
      </c>
      <c r="N502" s="283"/>
    </row>
    <row r="503" spans="1:9" s="283" customFormat="1" ht="37.5" customHeight="1">
      <c r="A503" s="322" t="s">
        <v>762</v>
      </c>
      <c r="B503" s="95" t="s">
        <v>756</v>
      </c>
      <c r="C503" s="61" t="s">
        <v>27</v>
      </c>
      <c r="D503" s="61" t="s">
        <v>25</v>
      </c>
      <c r="E503" s="72" t="s">
        <v>803</v>
      </c>
      <c r="F503" s="294"/>
      <c r="G503" s="123">
        <f>G504</f>
        <v>6537300</v>
      </c>
      <c r="H503" s="149" t="e">
        <f>H504</f>
        <v>#REF!</v>
      </c>
      <c r="I503" s="149" t="e">
        <f>I504</f>
        <v>#REF!</v>
      </c>
    </row>
    <row r="504" spans="1:9" s="128" customFormat="1" ht="36" customHeight="1">
      <c r="A504" s="102" t="s">
        <v>763</v>
      </c>
      <c r="B504" s="95" t="s">
        <v>756</v>
      </c>
      <c r="C504" s="61" t="s">
        <v>27</v>
      </c>
      <c r="D504" s="61" t="s">
        <v>25</v>
      </c>
      <c r="E504" s="72" t="s">
        <v>810</v>
      </c>
      <c r="F504" s="294"/>
      <c r="G504" s="123">
        <f>G505+G542+G544+G548</f>
        <v>6537300</v>
      </c>
      <c r="H504" s="227" t="e">
        <f>#REF!+#REF!</f>
        <v>#REF!</v>
      </c>
      <c r="I504" s="227" t="e">
        <f>#REF!+#REF!</f>
        <v>#REF!</v>
      </c>
    </row>
    <row r="505" spans="1:14" s="128" customFormat="1" ht="24.75" customHeight="1">
      <c r="A505" s="536" t="s">
        <v>305</v>
      </c>
      <c r="B505" s="96" t="s">
        <v>756</v>
      </c>
      <c r="C505" s="42" t="s">
        <v>27</v>
      </c>
      <c r="D505" s="42" t="s">
        <v>25</v>
      </c>
      <c r="E505" s="53" t="s">
        <v>804</v>
      </c>
      <c r="F505" s="268"/>
      <c r="G505" s="227">
        <f>G506+G507+G508+G509</f>
        <v>6357300</v>
      </c>
      <c r="H505" s="227">
        <f>9723500+545600</f>
        <v>10269100</v>
      </c>
      <c r="I505" s="227">
        <f>9723500+545600</f>
        <v>10269100</v>
      </c>
      <c r="N505" s="283"/>
    </row>
    <row r="506" spans="1:9" s="128" customFormat="1" ht="32.25" customHeight="1">
      <c r="A506" s="534" t="s">
        <v>864</v>
      </c>
      <c r="B506" s="124" t="s">
        <v>756</v>
      </c>
      <c r="C506" s="112" t="s">
        <v>27</v>
      </c>
      <c r="D506" s="112" t="s">
        <v>25</v>
      </c>
      <c r="E506" s="53" t="s">
        <v>804</v>
      </c>
      <c r="F506" s="268">
        <v>110</v>
      </c>
      <c r="G506" s="492">
        <v>4048300</v>
      </c>
      <c r="H506" s="227">
        <f>201600+60900+18000</f>
        <v>280500</v>
      </c>
      <c r="I506" s="227">
        <f>201600+60900+18000</f>
        <v>280500</v>
      </c>
    </row>
    <row r="507" spans="1:9" s="128" customFormat="1" ht="33" customHeight="1">
      <c r="A507" s="262" t="s">
        <v>297</v>
      </c>
      <c r="B507" s="124" t="s">
        <v>756</v>
      </c>
      <c r="C507" s="112" t="s">
        <v>27</v>
      </c>
      <c r="D507" s="112" t="s">
        <v>25</v>
      </c>
      <c r="E507" s="53" t="s">
        <v>804</v>
      </c>
      <c r="F507" s="268">
        <v>240</v>
      </c>
      <c r="G507" s="492">
        <v>2279000</v>
      </c>
      <c r="H507" s="227">
        <v>123700</v>
      </c>
      <c r="I507" s="227">
        <v>123700</v>
      </c>
    </row>
    <row r="508" spans="1:9" s="128" customFormat="1" ht="23.25" customHeight="1">
      <c r="A508" s="616" t="s">
        <v>393</v>
      </c>
      <c r="B508" s="124" t="s">
        <v>756</v>
      </c>
      <c r="C508" s="112" t="s">
        <v>27</v>
      </c>
      <c r="D508" s="112" t="s">
        <v>25</v>
      </c>
      <c r="E508" s="53" t="s">
        <v>804</v>
      </c>
      <c r="F508" s="268">
        <v>830</v>
      </c>
      <c r="G508" s="492">
        <v>5000</v>
      </c>
      <c r="H508" s="227"/>
      <c r="I508" s="227"/>
    </row>
    <row r="509" spans="1:9" s="128" customFormat="1" ht="21" customHeight="1">
      <c r="A509" s="67" t="s">
        <v>299</v>
      </c>
      <c r="B509" s="124" t="s">
        <v>756</v>
      </c>
      <c r="C509" s="112" t="s">
        <v>27</v>
      </c>
      <c r="D509" s="112" t="s">
        <v>25</v>
      </c>
      <c r="E509" s="53" t="s">
        <v>804</v>
      </c>
      <c r="F509" s="268">
        <v>850</v>
      </c>
      <c r="G509" s="227">
        <v>25000</v>
      </c>
      <c r="H509" s="227">
        <v>7100</v>
      </c>
      <c r="I509" s="227">
        <v>7100</v>
      </c>
    </row>
    <row r="510" spans="1:9" s="128" customFormat="1" ht="16.5" hidden="1">
      <c r="A510" s="262" t="s">
        <v>299</v>
      </c>
      <c r="B510" s="124" t="s">
        <v>756</v>
      </c>
      <c r="C510" s="112" t="s">
        <v>27</v>
      </c>
      <c r="D510" s="112" t="s">
        <v>25</v>
      </c>
      <c r="E510" s="53" t="s">
        <v>706</v>
      </c>
      <c r="F510" s="268"/>
      <c r="G510" s="227">
        <f>G511+G512</f>
        <v>170000</v>
      </c>
      <c r="H510" s="227">
        <f>H511+H512</f>
        <v>175000</v>
      </c>
      <c r="I510" s="227">
        <f>I511+I512</f>
        <v>175000</v>
      </c>
    </row>
    <row r="511" spans="1:9" s="128" customFormat="1" ht="27.75" customHeight="1" hidden="1">
      <c r="A511" s="343" t="s">
        <v>308</v>
      </c>
      <c r="B511" s="124" t="s">
        <v>756</v>
      </c>
      <c r="C511" s="112" t="s">
        <v>27</v>
      </c>
      <c r="D511" s="112" t="s">
        <v>25</v>
      </c>
      <c r="E511" s="53" t="s">
        <v>706</v>
      </c>
      <c r="F511" s="268">
        <v>240</v>
      </c>
      <c r="G511" s="227">
        <v>170000</v>
      </c>
      <c r="H511" s="227">
        <v>175000</v>
      </c>
      <c r="I511" s="227">
        <v>175000</v>
      </c>
    </row>
    <row r="512" spans="1:9" s="128" customFormat="1" ht="33" hidden="1">
      <c r="A512" s="262" t="s">
        <v>297</v>
      </c>
      <c r="B512" s="124" t="s">
        <v>756</v>
      </c>
      <c r="C512" s="112" t="s">
        <v>27</v>
      </c>
      <c r="D512" s="112" t="s">
        <v>25</v>
      </c>
      <c r="E512" s="53" t="s">
        <v>706</v>
      </c>
      <c r="F512" s="268">
        <v>610</v>
      </c>
      <c r="G512" s="227"/>
      <c r="H512" s="227"/>
      <c r="I512" s="227"/>
    </row>
    <row r="513" spans="1:9" s="128" customFormat="1" ht="16.5" hidden="1">
      <c r="A513" s="262" t="s">
        <v>332</v>
      </c>
      <c r="B513" s="124" t="s">
        <v>756</v>
      </c>
      <c r="C513" s="112" t="s">
        <v>27</v>
      </c>
      <c r="D513" s="112" t="s">
        <v>25</v>
      </c>
      <c r="E513" s="53" t="s">
        <v>674</v>
      </c>
      <c r="F513" s="268"/>
      <c r="G513" s="227">
        <f>G514</f>
        <v>0</v>
      </c>
      <c r="H513" s="227">
        <f>H514</f>
        <v>63000</v>
      </c>
      <c r="I513" s="227">
        <f>I514</f>
        <v>160000</v>
      </c>
    </row>
    <row r="514" spans="1:9" s="128" customFormat="1" ht="16.5" hidden="1">
      <c r="A514" s="363" t="s">
        <v>603</v>
      </c>
      <c r="B514" s="124" t="s">
        <v>756</v>
      </c>
      <c r="C514" s="112" t="s">
        <v>27</v>
      </c>
      <c r="D514" s="112" t="s">
        <v>25</v>
      </c>
      <c r="E514" s="53" t="s">
        <v>674</v>
      </c>
      <c r="F514" s="268">
        <v>620</v>
      </c>
      <c r="G514" s="227"/>
      <c r="H514" s="227">
        <v>63000</v>
      </c>
      <c r="I514" s="227">
        <v>160000</v>
      </c>
    </row>
    <row r="515" spans="1:14" s="283" customFormat="1" ht="16.5" hidden="1">
      <c r="A515" s="343" t="s">
        <v>328</v>
      </c>
      <c r="B515" s="95" t="s">
        <v>756</v>
      </c>
      <c r="C515" s="46" t="s">
        <v>27</v>
      </c>
      <c r="D515" s="46" t="s">
        <v>25</v>
      </c>
      <c r="E515" s="72" t="s">
        <v>482</v>
      </c>
      <c r="F515" s="294"/>
      <c r="G515" s="149">
        <f>G516+G521</f>
        <v>0</v>
      </c>
      <c r="H515" s="149">
        <f>H516+H521</f>
        <v>125000</v>
      </c>
      <c r="I515" s="149">
        <f>I516+I521</f>
        <v>128000</v>
      </c>
      <c r="N515" s="128"/>
    </row>
    <row r="516" spans="1:14" s="283" customFormat="1" ht="16.5" hidden="1">
      <c r="A516" s="364" t="s">
        <v>461</v>
      </c>
      <c r="B516" s="124" t="s">
        <v>756</v>
      </c>
      <c r="C516" s="112" t="s">
        <v>27</v>
      </c>
      <c r="D516" s="112" t="s">
        <v>25</v>
      </c>
      <c r="E516" s="53" t="s">
        <v>612</v>
      </c>
      <c r="F516" s="294"/>
      <c r="G516" s="227">
        <f>G517+G519</f>
        <v>0</v>
      </c>
      <c r="H516" s="227">
        <f>H517+H519</f>
        <v>115000</v>
      </c>
      <c r="I516" s="227">
        <f>I517+I519</f>
        <v>115000</v>
      </c>
      <c r="N516" s="128"/>
    </row>
    <row r="517" spans="1:9" s="283" customFormat="1" ht="16.5" hidden="1">
      <c r="A517" s="365" t="s">
        <v>611</v>
      </c>
      <c r="B517" s="111" t="s">
        <v>756</v>
      </c>
      <c r="C517" s="112" t="s">
        <v>27</v>
      </c>
      <c r="D517" s="112" t="s">
        <v>25</v>
      </c>
      <c r="E517" s="53" t="s">
        <v>613</v>
      </c>
      <c r="F517" s="294"/>
      <c r="G517" s="227">
        <f>G518</f>
        <v>0</v>
      </c>
      <c r="H517" s="227">
        <f>H518</f>
        <v>110000</v>
      </c>
      <c r="I517" s="227">
        <f>I518</f>
        <v>109000</v>
      </c>
    </row>
    <row r="518" spans="1:9" s="283" customFormat="1" ht="33" hidden="1">
      <c r="A518" s="280" t="s">
        <v>308</v>
      </c>
      <c r="B518" s="111" t="s">
        <v>756</v>
      </c>
      <c r="C518" s="112" t="s">
        <v>27</v>
      </c>
      <c r="D518" s="112" t="s">
        <v>25</v>
      </c>
      <c r="E518" s="53" t="s">
        <v>613</v>
      </c>
      <c r="F518" s="268">
        <v>610</v>
      </c>
      <c r="G518" s="227"/>
      <c r="H518" s="227">
        <v>110000</v>
      </c>
      <c r="I518" s="227">
        <v>109000</v>
      </c>
    </row>
    <row r="519" spans="1:9" s="283" customFormat="1" ht="16.5" hidden="1">
      <c r="A519" s="55" t="s">
        <v>332</v>
      </c>
      <c r="B519" s="111">
        <v>905</v>
      </c>
      <c r="C519" s="112" t="s">
        <v>27</v>
      </c>
      <c r="D519" s="112" t="s">
        <v>25</v>
      </c>
      <c r="E519" s="53" t="s">
        <v>709</v>
      </c>
      <c r="F519" s="294"/>
      <c r="G519" s="227">
        <f>G520</f>
        <v>0</v>
      </c>
      <c r="H519" s="227">
        <f>H520</f>
        <v>5000</v>
      </c>
      <c r="I519" s="227">
        <f>I520</f>
        <v>6000</v>
      </c>
    </row>
    <row r="520" spans="1:9" s="283" customFormat="1" ht="16.5" hidden="1">
      <c r="A520" s="276" t="s">
        <v>708</v>
      </c>
      <c r="B520" s="96">
        <v>905</v>
      </c>
      <c r="C520" s="112" t="s">
        <v>27</v>
      </c>
      <c r="D520" s="112" t="s">
        <v>25</v>
      </c>
      <c r="E520" s="53" t="s">
        <v>709</v>
      </c>
      <c r="F520" s="268">
        <v>610</v>
      </c>
      <c r="G520" s="227"/>
      <c r="H520" s="227">
        <v>5000</v>
      </c>
      <c r="I520" s="227">
        <v>6000</v>
      </c>
    </row>
    <row r="521" spans="1:14" s="128" customFormat="1" ht="16.5" hidden="1">
      <c r="A521" s="262" t="s">
        <v>332</v>
      </c>
      <c r="B521" s="124">
        <v>905</v>
      </c>
      <c r="C521" s="112" t="s">
        <v>27</v>
      </c>
      <c r="D521" s="112" t="s">
        <v>25</v>
      </c>
      <c r="E521" s="53" t="s">
        <v>614</v>
      </c>
      <c r="F521" s="268"/>
      <c r="G521" s="227">
        <f>G522</f>
        <v>0</v>
      </c>
      <c r="H521" s="227">
        <f>H522</f>
        <v>10000</v>
      </c>
      <c r="I521" s="227">
        <f>I522</f>
        <v>13000</v>
      </c>
      <c r="N521" s="283"/>
    </row>
    <row r="522" spans="1:14" s="128" customFormat="1" ht="33" hidden="1">
      <c r="A522" s="361" t="s">
        <v>707</v>
      </c>
      <c r="B522" s="124">
        <v>905</v>
      </c>
      <c r="C522" s="112" t="s">
        <v>27</v>
      </c>
      <c r="D522" s="112" t="s">
        <v>25</v>
      </c>
      <c r="E522" s="53" t="s">
        <v>615</v>
      </c>
      <c r="F522" s="268"/>
      <c r="G522" s="227">
        <f>G523+G524</f>
        <v>0</v>
      </c>
      <c r="H522" s="227">
        <f>H523+H524</f>
        <v>10000</v>
      </c>
      <c r="I522" s="227">
        <f>I523+I524</f>
        <v>13000</v>
      </c>
      <c r="N522" s="283"/>
    </row>
    <row r="523" spans="1:9" s="128" customFormat="1" ht="33" hidden="1">
      <c r="A523" s="346" t="s">
        <v>412</v>
      </c>
      <c r="B523" s="124">
        <v>905</v>
      </c>
      <c r="C523" s="112" t="s">
        <v>27</v>
      </c>
      <c r="D523" s="112" t="s">
        <v>25</v>
      </c>
      <c r="E523" s="53" t="s">
        <v>615</v>
      </c>
      <c r="F523" s="268">
        <v>610</v>
      </c>
      <c r="G523" s="227"/>
      <c r="H523" s="227">
        <f>5000+5000</f>
        <v>10000</v>
      </c>
      <c r="I523" s="227">
        <f>6000+4500</f>
        <v>10500</v>
      </c>
    </row>
    <row r="524" spans="1:9" s="128" customFormat="1" ht="16.5" hidden="1">
      <c r="A524" s="262" t="s">
        <v>332</v>
      </c>
      <c r="B524" s="124">
        <v>905</v>
      </c>
      <c r="C524" s="112" t="s">
        <v>27</v>
      </c>
      <c r="D524" s="112" t="s">
        <v>25</v>
      </c>
      <c r="E524" s="53" t="s">
        <v>615</v>
      </c>
      <c r="F524" s="268">
        <v>620</v>
      </c>
      <c r="G524" s="227">
        <v>0</v>
      </c>
      <c r="H524" s="227">
        <v>0</v>
      </c>
      <c r="I524" s="227">
        <v>2500</v>
      </c>
    </row>
    <row r="525" spans="1:9" s="128" customFormat="1" ht="17.25" hidden="1">
      <c r="A525" s="343" t="s">
        <v>328</v>
      </c>
      <c r="B525" s="90">
        <v>905</v>
      </c>
      <c r="C525" s="61" t="s">
        <v>27</v>
      </c>
      <c r="D525" s="61" t="s">
        <v>25</v>
      </c>
      <c r="E525" s="451" t="s">
        <v>472</v>
      </c>
      <c r="F525" s="268"/>
      <c r="G525" s="149">
        <f aca="true" t="shared" si="55" ref="G525:I527">G526</f>
        <v>0</v>
      </c>
      <c r="H525" s="149">
        <f t="shared" si="55"/>
        <v>3000</v>
      </c>
      <c r="I525" s="149">
        <f t="shared" si="55"/>
        <v>3000</v>
      </c>
    </row>
    <row r="526" spans="1:9" s="128" customFormat="1" ht="50.25" hidden="1">
      <c r="A526" s="309" t="s">
        <v>346</v>
      </c>
      <c r="B526" s="111">
        <v>905</v>
      </c>
      <c r="C526" s="112" t="s">
        <v>27</v>
      </c>
      <c r="D526" s="112" t="s">
        <v>25</v>
      </c>
      <c r="E526" s="53" t="s">
        <v>655</v>
      </c>
      <c r="F526" s="268"/>
      <c r="G526" s="227">
        <f t="shared" si="55"/>
        <v>0</v>
      </c>
      <c r="H526" s="227">
        <f t="shared" si="55"/>
        <v>3000</v>
      </c>
      <c r="I526" s="227">
        <f t="shared" si="55"/>
        <v>3000</v>
      </c>
    </row>
    <row r="527" spans="1:9" s="128" customFormat="1" ht="30" customHeight="1" hidden="1">
      <c r="A527" s="102" t="s">
        <v>654</v>
      </c>
      <c r="B527" s="111">
        <v>905</v>
      </c>
      <c r="C527" s="112" t="s">
        <v>27</v>
      </c>
      <c r="D527" s="112" t="s">
        <v>25</v>
      </c>
      <c r="E527" s="53" t="s">
        <v>656</v>
      </c>
      <c r="F527" s="268"/>
      <c r="G527" s="227">
        <f t="shared" si="55"/>
        <v>0</v>
      </c>
      <c r="H527" s="227">
        <f t="shared" si="55"/>
        <v>3000</v>
      </c>
      <c r="I527" s="227">
        <f t="shared" si="55"/>
        <v>3000</v>
      </c>
    </row>
    <row r="528" spans="1:9" s="128" customFormat="1" ht="33" hidden="1">
      <c r="A528" s="102" t="s">
        <v>347</v>
      </c>
      <c r="B528" s="111">
        <v>905</v>
      </c>
      <c r="C528" s="112" t="s">
        <v>27</v>
      </c>
      <c r="D528" s="112" t="s">
        <v>25</v>
      </c>
      <c r="E528" s="53" t="s">
        <v>656</v>
      </c>
      <c r="F528" s="268">
        <v>610</v>
      </c>
      <c r="G528" s="227"/>
      <c r="H528" s="227">
        <v>3000</v>
      </c>
      <c r="I528" s="227">
        <v>3000</v>
      </c>
    </row>
    <row r="529" spans="1:9" s="128" customFormat="1" ht="17.25" hidden="1">
      <c r="A529" s="105" t="s">
        <v>332</v>
      </c>
      <c r="B529" s="90">
        <v>905</v>
      </c>
      <c r="C529" s="61" t="s">
        <v>27</v>
      </c>
      <c r="D529" s="61" t="s">
        <v>25</v>
      </c>
      <c r="E529" s="452" t="s">
        <v>429</v>
      </c>
      <c r="F529" s="268"/>
      <c r="G529" s="149">
        <f>G530+G534</f>
        <v>0</v>
      </c>
      <c r="H529" s="149">
        <f>H530+H534</f>
        <v>30000</v>
      </c>
      <c r="I529" s="149">
        <f>I530+I534</f>
        <v>10000</v>
      </c>
    </row>
    <row r="530" spans="1:14" s="283" customFormat="1" ht="50.25" hidden="1">
      <c r="A530" s="108" t="s">
        <v>309</v>
      </c>
      <c r="B530" s="90">
        <v>905</v>
      </c>
      <c r="C530" s="61" t="s">
        <v>27</v>
      </c>
      <c r="D530" s="61" t="s">
        <v>25</v>
      </c>
      <c r="E530" s="72" t="s">
        <v>435</v>
      </c>
      <c r="F530" s="294"/>
      <c r="G530" s="149">
        <f aca="true" t="shared" si="56" ref="G530:I532">G531</f>
        <v>0</v>
      </c>
      <c r="H530" s="149">
        <f t="shared" si="56"/>
        <v>0</v>
      </c>
      <c r="I530" s="149">
        <f t="shared" si="56"/>
        <v>10000</v>
      </c>
      <c r="N530" s="128"/>
    </row>
    <row r="531" spans="1:9" s="128" customFormat="1" ht="33" hidden="1">
      <c r="A531" s="313" t="s">
        <v>310</v>
      </c>
      <c r="B531" s="111">
        <v>905</v>
      </c>
      <c r="C531" s="112" t="s">
        <v>27</v>
      </c>
      <c r="D531" s="112" t="s">
        <v>25</v>
      </c>
      <c r="E531" s="53" t="s">
        <v>436</v>
      </c>
      <c r="F531" s="268"/>
      <c r="G531" s="227">
        <f t="shared" si="56"/>
        <v>0</v>
      </c>
      <c r="H531" s="227">
        <f t="shared" si="56"/>
        <v>0</v>
      </c>
      <c r="I531" s="227">
        <f t="shared" si="56"/>
        <v>10000</v>
      </c>
    </row>
    <row r="532" spans="1:14" s="128" customFormat="1" ht="16.5" hidden="1">
      <c r="A532" s="314" t="s">
        <v>657</v>
      </c>
      <c r="B532" s="111">
        <v>905</v>
      </c>
      <c r="C532" s="112" t="s">
        <v>27</v>
      </c>
      <c r="D532" s="112" t="s">
        <v>25</v>
      </c>
      <c r="E532" s="53" t="s">
        <v>659</v>
      </c>
      <c r="F532" s="268"/>
      <c r="G532" s="227">
        <f t="shared" si="56"/>
        <v>0</v>
      </c>
      <c r="H532" s="227">
        <f t="shared" si="56"/>
        <v>0</v>
      </c>
      <c r="I532" s="227">
        <f t="shared" si="56"/>
        <v>10000</v>
      </c>
      <c r="N532" s="283"/>
    </row>
    <row r="533" spans="1:9" s="128" customFormat="1" ht="33" hidden="1">
      <c r="A533" s="314" t="s">
        <v>658</v>
      </c>
      <c r="B533" s="111">
        <v>905</v>
      </c>
      <c r="C533" s="112" t="s">
        <v>27</v>
      </c>
      <c r="D533" s="112" t="s">
        <v>25</v>
      </c>
      <c r="E533" s="53" t="s">
        <v>659</v>
      </c>
      <c r="F533" s="268">
        <v>610</v>
      </c>
      <c r="G533" s="227">
        <v>0</v>
      </c>
      <c r="H533" s="227">
        <v>0</v>
      </c>
      <c r="I533" s="227">
        <v>10000</v>
      </c>
    </row>
    <row r="534" spans="1:14" s="283" customFormat="1" ht="16.5" hidden="1">
      <c r="A534" s="105" t="s">
        <v>332</v>
      </c>
      <c r="B534" s="90">
        <v>905</v>
      </c>
      <c r="C534" s="61" t="s">
        <v>27</v>
      </c>
      <c r="D534" s="61" t="s">
        <v>25</v>
      </c>
      <c r="E534" s="72" t="s">
        <v>430</v>
      </c>
      <c r="F534" s="294"/>
      <c r="G534" s="149">
        <f aca="true" t="shared" si="57" ref="G534:I536">G535</f>
        <v>0</v>
      </c>
      <c r="H534" s="149">
        <f t="shared" si="57"/>
        <v>30000</v>
      </c>
      <c r="I534" s="149">
        <f t="shared" si="57"/>
        <v>0</v>
      </c>
      <c r="N534" s="128"/>
    </row>
    <row r="535" spans="1:9" s="128" customFormat="1" ht="33" hidden="1">
      <c r="A535" s="108" t="s">
        <v>315</v>
      </c>
      <c r="B535" s="111">
        <v>905</v>
      </c>
      <c r="C535" s="112" t="s">
        <v>27</v>
      </c>
      <c r="D535" s="112" t="s">
        <v>25</v>
      </c>
      <c r="E535" s="53" t="s">
        <v>432</v>
      </c>
      <c r="F535" s="268"/>
      <c r="G535" s="227">
        <f t="shared" si="57"/>
        <v>0</v>
      </c>
      <c r="H535" s="227">
        <f t="shared" si="57"/>
        <v>30000</v>
      </c>
      <c r="I535" s="227">
        <f t="shared" si="57"/>
        <v>0</v>
      </c>
    </row>
    <row r="536" spans="1:14" s="128" customFormat="1" ht="16.5" hidden="1">
      <c r="A536" s="105" t="s">
        <v>664</v>
      </c>
      <c r="B536" s="111">
        <v>905</v>
      </c>
      <c r="C536" s="112" t="s">
        <v>27</v>
      </c>
      <c r="D536" s="112" t="s">
        <v>25</v>
      </c>
      <c r="E536" s="53" t="s">
        <v>431</v>
      </c>
      <c r="F536" s="268"/>
      <c r="G536" s="227">
        <f t="shared" si="57"/>
        <v>0</v>
      </c>
      <c r="H536" s="227">
        <f t="shared" si="57"/>
        <v>30000</v>
      </c>
      <c r="I536" s="227">
        <f t="shared" si="57"/>
        <v>0</v>
      </c>
      <c r="N536" s="283"/>
    </row>
    <row r="537" spans="1:9" s="128" customFormat="1" ht="12.75" customHeight="1" hidden="1">
      <c r="A537" s="105" t="s">
        <v>316</v>
      </c>
      <c r="B537" s="111">
        <v>905</v>
      </c>
      <c r="C537" s="112" t="s">
        <v>27</v>
      </c>
      <c r="D537" s="112" t="s">
        <v>25</v>
      </c>
      <c r="E537" s="53" t="s">
        <v>431</v>
      </c>
      <c r="F537" s="268">
        <v>610</v>
      </c>
      <c r="G537" s="227"/>
      <c r="H537" s="227">
        <v>30000</v>
      </c>
      <c r="I537" s="227">
        <v>0</v>
      </c>
    </row>
    <row r="538" spans="1:9" s="128" customFormat="1" ht="17.25" hidden="1">
      <c r="A538" s="105" t="s">
        <v>332</v>
      </c>
      <c r="B538" s="90">
        <v>905</v>
      </c>
      <c r="C538" s="61" t="s">
        <v>27</v>
      </c>
      <c r="D538" s="61" t="s">
        <v>25</v>
      </c>
      <c r="E538" s="451" t="s">
        <v>473</v>
      </c>
      <c r="F538" s="268"/>
      <c r="G538" s="149">
        <f>G539+G543+G544</f>
        <v>180000</v>
      </c>
      <c r="H538" s="149" t="e">
        <f>H539+H543+H544</f>
        <v>#REF!</v>
      </c>
      <c r="I538" s="149" t="e">
        <f>I539+I543+I544</f>
        <v>#REF!</v>
      </c>
    </row>
    <row r="539" spans="1:9" s="128" customFormat="1" ht="33" hidden="1">
      <c r="A539" s="309" t="s">
        <v>387</v>
      </c>
      <c r="B539" s="111">
        <v>905</v>
      </c>
      <c r="C539" s="112" t="s">
        <v>27</v>
      </c>
      <c r="D539" s="112" t="s">
        <v>25</v>
      </c>
      <c r="E539" s="78" t="s">
        <v>667</v>
      </c>
      <c r="F539" s="350"/>
      <c r="G539" s="119">
        <f aca="true" t="shared" si="58" ref="G539:I540">G540</f>
        <v>0</v>
      </c>
      <c r="H539" s="119">
        <f t="shared" si="58"/>
        <v>1036700</v>
      </c>
      <c r="I539" s="119">
        <f t="shared" si="58"/>
        <v>1036700</v>
      </c>
    </row>
    <row r="540" spans="1:9" s="128" customFormat="1" ht="24" customHeight="1" hidden="1">
      <c r="A540" s="324" t="s">
        <v>666</v>
      </c>
      <c r="B540" s="111">
        <v>905</v>
      </c>
      <c r="C540" s="112" t="s">
        <v>27</v>
      </c>
      <c r="D540" s="112" t="s">
        <v>25</v>
      </c>
      <c r="E540" s="78" t="s">
        <v>669</v>
      </c>
      <c r="F540" s="350"/>
      <c r="G540" s="119">
        <f t="shared" si="58"/>
        <v>0</v>
      </c>
      <c r="H540" s="119">
        <f t="shared" si="58"/>
        <v>1036700</v>
      </c>
      <c r="I540" s="119">
        <f t="shared" si="58"/>
        <v>1036700</v>
      </c>
    </row>
    <row r="541" spans="1:9" s="128" customFormat="1" ht="27" customHeight="1" hidden="1">
      <c r="A541" s="324" t="s">
        <v>668</v>
      </c>
      <c r="B541" s="111">
        <v>905</v>
      </c>
      <c r="C541" s="112" t="s">
        <v>27</v>
      </c>
      <c r="D541" s="112" t="s">
        <v>25</v>
      </c>
      <c r="E541" s="78" t="s">
        <v>669</v>
      </c>
      <c r="F541" s="350">
        <v>620</v>
      </c>
      <c r="G541" s="119"/>
      <c r="H541" s="119">
        <f>977700+59000</f>
        <v>1036700</v>
      </c>
      <c r="I541" s="119">
        <f>977700+59000</f>
        <v>1036700</v>
      </c>
    </row>
    <row r="542" spans="1:9" s="128" customFormat="1" ht="21" customHeight="1">
      <c r="A542" s="483" t="s">
        <v>825</v>
      </c>
      <c r="B542" s="94" t="s">
        <v>756</v>
      </c>
      <c r="C542" s="61" t="s">
        <v>27</v>
      </c>
      <c r="D542" s="61" t="s">
        <v>25</v>
      </c>
      <c r="E542" s="72" t="s">
        <v>824</v>
      </c>
      <c r="F542" s="453"/>
      <c r="G542" s="120">
        <f>G543</f>
        <v>180000</v>
      </c>
      <c r="H542" s="119"/>
      <c r="I542" s="119"/>
    </row>
    <row r="543" spans="1:9" s="128" customFormat="1" ht="33.75" customHeight="1">
      <c r="A543" s="262" t="s">
        <v>297</v>
      </c>
      <c r="B543" s="124" t="s">
        <v>756</v>
      </c>
      <c r="C543" s="112" t="s">
        <v>27</v>
      </c>
      <c r="D543" s="112" t="s">
        <v>25</v>
      </c>
      <c r="E543" s="53" t="s">
        <v>824</v>
      </c>
      <c r="F543" s="268">
        <v>240</v>
      </c>
      <c r="G543" s="119">
        <v>180000</v>
      </c>
      <c r="H543" s="119" t="e">
        <f>#REF!</f>
        <v>#REF!</v>
      </c>
      <c r="I543" s="119" t="e">
        <f>#REF!</f>
        <v>#REF!</v>
      </c>
    </row>
    <row r="544" spans="1:9" s="128" customFormat="1" ht="36" customHeight="1" hidden="1">
      <c r="A544" s="309" t="s">
        <v>916</v>
      </c>
      <c r="B544" s="575" t="s">
        <v>756</v>
      </c>
      <c r="C544" s="576" t="s">
        <v>27</v>
      </c>
      <c r="D544" s="576" t="s">
        <v>25</v>
      </c>
      <c r="E544" s="532" t="s">
        <v>925</v>
      </c>
      <c r="F544" s="453"/>
      <c r="G544" s="120">
        <f>G545</f>
        <v>0</v>
      </c>
      <c r="H544" s="119" t="e">
        <f>H545</f>
        <v>#REF!</v>
      </c>
      <c r="I544" s="119" t="e">
        <f>I545</f>
        <v>#REF!</v>
      </c>
    </row>
    <row r="545" spans="1:9" s="128" customFormat="1" ht="37.5" customHeight="1" hidden="1">
      <c r="A545" s="499" t="s">
        <v>929</v>
      </c>
      <c r="B545" s="585" t="s">
        <v>756</v>
      </c>
      <c r="C545" s="586" t="s">
        <v>27</v>
      </c>
      <c r="D545" s="586" t="s">
        <v>25</v>
      </c>
      <c r="E545" s="533" t="s">
        <v>928</v>
      </c>
      <c r="F545" s="350"/>
      <c r="G545" s="119">
        <f>G546</f>
        <v>0</v>
      </c>
      <c r="H545" s="119" t="e">
        <f>#REF!</f>
        <v>#REF!</v>
      </c>
      <c r="I545" s="119" t="e">
        <f>#REF!</f>
        <v>#REF!</v>
      </c>
    </row>
    <row r="546" spans="1:9" s="128" customFormat="1" ht="74.25" customHeight="1" hidden="1">
      <c r="A546" s="105" t="s">
        <v>924</v>
      </c>
      <c r="B546" s="585" t="s">
        <v>756</v>
      </c>
      <c r="C546" s="586" t="s">
        <v>27</v>
      </c>
      <c r="D546" s="586" t="s">
        <v>25</v>
      </c>
      <c r="E546" s="533" t="s">
        <v>928</v>
      </c>
      <c r="F546" s="350"/>
      <c r="G546" s="531">
        <f>G547</f>
        <v>0</v>
      </c>
      <c r="H546" s="119"/>
      <c r="I546" s="119"/>
    </row>
    <row r="547" spans="1:10" s="128" customFormat="1" ht="39" customHeight="1" hidden="1">
      <c r="A547" s="105" t="s">
        <v>297</v>
      </c>
      <c r="B547" s="585" t="s">
        <v>756</v>
      </c>
      <c r="C547" s="586" t="s">
        <v>27</v>
      </c>
      <c r="D547" s="586" t="s">
        <v>25</v>
      </c>
      <c r="E547" s="533" t="s">
        <v>928</v>
      </c>
      <c r="F547" s="350">
        <v>240</v>
      </c>
      <c r="G547" s="531"/>
      <c r="H547" s="119"/>
      <c r="I547" s="119"/>
      <c r="J547" s="503"/>
    </row>
    <row r="548" spans="1:9" s="128" customFormat="1" ht="0" customHeight="1" hidden="1">
      <c r="A548" s="309" t="s">
        <v>762</v>
      </c>
      <c r="B548" s="575" t="s">
        <v>756</v>
      </c>
      <c r="C548" s="576" t="s">
        <v>27</v>
      </c>
      <c r="D548" s="576" t="s">
        <v>25</v>
      </c>
      <c r="E548" s="532" t="s">
        <v>803</v>
      </c>
      <c r="F548" s="453"/>
      <c r="G548" s="538">
        <f>G549</f>
        <v>0</v>
      </c>
      <c r="H548" s="119"/>
      <c r="I548" s="119"/>
    </row>
    <row r="549" spans="1:9" s="128" customFormat="1" ht="51" customHeight="1" hidden="1">
      <c r="A549" s="590" t="s">
        <v>906</v>
      </c>
      <c r="B549" s="585" t="s">
        <v>756</v>
      </c>
      <c r="C549" s="586" t="s">
        <v>27</v>
      </c>
      <c r="D549" s="586" t="s">
        <v>25</v>
      </c>
      <c r="E549" s="533" t="s">
        <v>923</v>
      </c>
      <c r="F549" s="350"/>
      <c r="G549" s="119">
        <f>G550</f>
        <v>0</v>
      </c>
      <c r="H549" s="119"/>
      <c r="I549" s="119"/>
    </row>
    <row r="550" spans="1:10" s="128" customFormat="1" ht="33" customHeight="1" hidden="1">
      <c r="A550" s="105" t="s">
        <v>297</v>
      </c>
      <c r="B550" s="585" t="s">
        <v>756</v>
      </c>
      <c r="C550" s="586" t="s">
        <v>27</v>
      </c>
      <c r="D550" s="586" t="s">
        <v>25</v>
      </c>
      <c r="E550" s="533" t="s">
        <v>923</v>
      </c>
      <c r="F550" s="350">
        <v>240</v>
      </c>
      <c r="G550" s="531"/>
      <c r="H550" s="119"/>
      <c r="I550" s="119"/>
      <c r="J550" s="503"/>
    </row>
    <row r="551" spans="1:14" ht="30" customHeight="1">
      <c r="A551" s="45" t="s">
        <v>176</v>
      </c>
      <c r="B551" s="98" t="s">
        <v>756</v>
      </c>
      <c r="C551" s="47" t="s">
        <v>27</v>
      </c>
      <c r="D551" s="47" t="s">
        <v>28</v>
      </c>
      <c r="E551" s="72"/>
      <c r="F551" s="47"/>
      <c r="G551" s="149">
        <f>G552+G562</f>
        <v>2948400</v>
      </c>
      <c r="H551" s="149">
        <f>H552+H562</f>
        <v>11617100</v>
      </c>
      <c r="I551" s="149">
        <f>I552+I562</f>
        <v>12077100</v>
      </c>
      <c r="N551" s="128"/>
    </row>
    <row r="552" spans="1:9" s="128" customFormat="1" ht="17.25" customHeight="1" hidden="1">
      <c r="A552" s="45"/>
      <c r="B552" s="92" t="s">
        <v>756</v>
      </c>
      <c r="C552" s="46" t="s">
        <v>27</v>
      </c>
      <c r="D552" s="46" t="s">
        <v>28</v>
      </c>
      <c r="E552" s="447" t="s">
        <v>468</v>
      </c>
      <c r="F552" s="270"/>
      <c r="G552" s="120">
        <f>G553+G557</f>
        <v>0</v>
      </c>
      <c r="H552" s="120">
        <f>H553+H557</f>
        <v>106000</v>
      </c>
      <c r="I552" s="120">
        <f>I553+I557</f>
        <v>566000</v>
      </c>
    </row>
    <row r="553" spans="1:14" s="283" customFormat="1" ht="22.5" customHeight="1" hidden="1">
      <c r="A553" s="153"/>
      <c r="B553" s="95" t="s">
        <v>756</v>
      </c>
      <c r="C553" s="46" t="s">
        <v>27</v>
      </c>
      <c r="D553" s="46" t="s">
        <v>28</v>
      </c>
      <c r="E553" s="448" t="s">
        <v>479</v>
      </c>
      <c r="F553" s="294"/>
      <c r="G553" s="149">
        <f>G555</f>
        <v>0</v>
      </c>
      <c r="H553" s="149">
        <f>H555</f>
        <v>98000</v>
      </c>
      <c r="I553" s="149">
        <f>I555</f>
        <v>507000</v>
      </c>
      <c r="N553"/>
    </row>
    <row r="554" spans="1:14" s="283" customFormat="1" ht="19.5" customHeight="1" hidden="1">
      <c r="A554" s="108"/>
      <c r="B554" s="96" t="s">
        <v>756</v>
      </c>
      <c r="C554" s="42" t="s">
        <v>27</v>
      </c>
      <c r="D554" s="42" t="s">
        <v>28</v>
      </c>
      <c r="E554" s="449" t="s">
        <v>520</v>
      </c>
      <c r="F554" s="294"/>
      <c r="G554" s="227">
        <f aca="true" t="shared" si="59" ref="G554:I555">G555</f>
        <v>0</v>
      </c>
      <c r="H554" s="227">
        <f t="shared" si="59"/>
        <v>98000</v>
      </c>
      <c r="I554" s="227">
        <f t="shared" si="59"/>
        <v>507000</v>
      </c>
      <c r="N554" s="128"/>
    </row>
    <row r="555" spans="1:14" s="128" customFormat="1" ht="21" customHeight="1" hidden="1">
      <c r="A555" s="55"/>
      <c r="B555" s="96" t="s">
        <v>756</v>
      </c>
      <c r="C555" s="42" t="s">
        <v>27</v>
      </c>
      <c r="D555" s="42" t="s">
        <v>28</v>
      </c>
      <c r="E555" s="449" t="s">
        <v>522</v>
      </c>
      <c r="F555" s="268"/>
      <c r="G555" s="227">
        <f t="shared" si="59"/>
        <v>0</v>
      </c>
      <c r="H555" s="227">
        <f t="shared" si="59"/>
        <v>98000</v>
      </c>
      <c r="I555" s="227">
        <f t="shared" si="59"/>
        <v>507000</v>
      </c>
      <c r="N555" s="283"/>
    </row>
    <row r="556" spans="1:14" s="128" customFormat="1" ht="16.5" hidden="1">
      <c r="A556" s="105"/>
      <c r="B556" s="96" t="s">
        <v>756</v>
      </c>
      <c r="C556" s="42" t="s">
        <v>27</v>
      </c>
      <c r="D556" s="42" t="s">
        <v>28</v>
      </c>
      <c r="E556" s="449" t="s">
        <v>522</v>
      </c>
      <c r="F556" s="268">
        <v>240</v>
      </c>
      <c r="G556" s="227"/>
      <c r="H556" s="227">
        <v>98000</v>
      </c>
      <c r="I556" s="227">
        <v>507000</v>
      </c>
      <c r="N556" s="283"/>
    </row>
    <row r="557" spans="1:14" s="283" customFormat="1" ht="16.5" hidden="1">
      <c r="A557" s="105"/>
      <c r="B557" s="92" t="s">
        <v>756</v>
      </c>
      <c r="C557" s="46" t="s">
        <v>27</v>
      </c>
      <c r="D557" s="46" t="s">
        <v>28</v>
      </c>
      <c r="E557" s="448" t="s">
        <v>480</v>
      </c>
      <c r="F557" s="294"/>
      <c r="G557" s="149">
        <f aca="true" t="shared" si="60" ref="G557:I558">G558</f>
        <v>0</v>
      </c>
      <c r="H557" s="149">
        <f t="shared" si="60"/>
        <v>8000</v>
      </c>
      <c r="I557" s="149">
        <f t="shared" si="60"/>
        <v>59000</v>
      </c>
      <c r="N557" s="128"/>
    </row>
    <row r="558" spans="1:14" s="283" customFormat="1" ht="16.5" hidden="1">
      <c r="A558" s="108"/>
      <c r="B558" s="93" t="s">
        <v>756</v>
      </c>
      <c r="C558" s="42" t="s">
        <v>27</v>
      </c>
      <c r="D558" s="42" t="s">
        <v>28</v>
      </c>
      <c r="E558" s="449" t="s">
        <v>524</v>
      </c>
      <c r="F558" s="294"/>
      <c r="G558" s="227">
        <f t="shared" si="60"/>
        <v>0</v>
      </c>
      <c r="H558" s="227">
        <f t="shared" si="60"/>
        <v>8000</v>
      </c>
      <c r="I558" s="227">
        <f t="shared" si="60"/>
        <v>59000</v>
      </c>
      <c r="N558" s="128"/>
    </row>
    <row r="559" spans="1:9" s="283" customFormat="1" ht="16.5" hidden="1">
      <c r="A559" s="105"/>
      <c r="B559" s="93" t="s">
        <v>756</v>
      </c>
      <c r="C559" s="42" t="s">
        <v>27</v>
      </c>
      <c r="D559" s="42" t="s">
        <v>28</v>
      </c>
      <c r="E559" s="449" t="s">
        <v>525</v>
      </c>
      <c r="F559" s="294"/>
      <c r="G559" s="227">
        <f>G560+G561</f>
        <v>0</v>
      </c>
      <c r="H559" s="227">
        <f>H560+H561</f>
        <v>8000</v>
      </c>
      <c r="I559" s="227">
        <f>I560+I561</f>
        <v>59000</v>
      </c>
    </row>
    <row r="560" spans="1:9" s="283" customFormat="1" ht="16.5" hidden="1">
      <c r="A560" s="105"/>
      <c r="B560" s="93" t="s">
        <v>756</v>
      </c>
      <c r="C560" s="42" t="s">
        <v>27</v>
      </c>
      <c r="D560" s="42" t="s">
        <v>28</v>
      </c>
      <c r="E560" s="449" t="s">
        <v>525</v>
      </c>
      <c r="F560" s="268">
        <v>240</v>
      </c>
      <c r="G560" s="227">
        <v>0</v>
      </c>
      <c r="H560" s="227">
        <v>0</v>
      </c>
      <c r="I560" s="227">
        <v>38000</v>
      </c>
    </row>
    <row r="561" spans="1:9" s="283" customFormat="1" ht="16.5" hidden="1">
      <c r="A561" s="105"/>
      <c r="B561" s="93" t="s">
        <v>756</v>
      </c>
      <c r="C561" s="42" t="s">
        <v>27</v>
      </c>
      <c r="D561" s="42" t="s">
        <v>28</v>
      </c>
      <c r="E561" s="449" t="s">
        <v>525</v>
      </c>
      <c r="F561" s="268">
        <v>630</v>
      </c>
      <c r="G561" s="227"/>
      <c r="H561" s="227">
        <v>8000</v>
      </c>
      <c r="I561" s="227">
        <v>21000</v>
      </c>
    </row>
    <row r="562" spans="1:14" s="128" customFormat="1" ht="21" customHeight="1">
      <c r="A562" s="345" t="s">
        <v>881</v>
      </c>
      <c r="B562" s="95" t="s">
        <v>756</v>
      </c>
      <c r="C562" s="61" t="s">
        <v>27</v>
      </c>
      <c r="D562" s="61" t="s">
        <v>28</v>
      </c>
      <c r="E562" s="452" t="s">
        <v>786</v>
      </c>
      <c r="F562" s="268"/>
      <c r="G562" s="149">
        <f aca="true" t="shared" si="61" ref="G562:I563">G563</f>
        <v>2948400</v>
      </c>
      <c r="H562" s="149">
        <f t="shared" si="61"/>
        <v>11511100</v>
      </c>
      <c r="I562" s="149">
        <f t="shared" si="61"/>
        <v>11511100</v>
      </c>
      <c r="N562" s="283"/>
    </row>
    <row r="563" spans="1:9" s="283" customFormat="1" ht="33" customHeight="1">
      <c r="A563" s="323" t="s">
        <v>762</v>
      </c>
      <c r="B563" s="94" t="s">
        <v>756</v>
      </c>
      <c r="C563" s="61" t="s">
        <v>27</v>
      </c>
      <c r="D563" s="61" t="s">
        <v>28</v>
      </c>
      <c r="E563" s="72" t="s">
        <v>803</v>
      </c>
      <c r="F563" s="294"/>
      <c r="G563" s="149">
        <f t="shared" si="61"/>
        <v>2948400</v>
      </c>
      <c r="H563" s="149">
        <f t="shared" si="61"/>
        <v>11511100</v>
      </c>
      <c r="I563" s="149">
        <f t="shared" si="61"/>
        <v>11511100</v>
      </c>
    </row>
    <row r="564" spans="1:14" s="284" customFormat="1" ht="38.25" customHeight="1">
      <c r="A564" s="393" t="s">
        <v>830</v>
      </c>
      <c r="B564" s="94" t="s">
        <v>756</v>
      </c>
      <c r="C564" s="46" t="s">
        <v>27</v>
      </c>
      <c r="D564" s="46" t="s">
        <v>28</v>
      </c>
      <c r="E564" s="72" t="s">
        <v>828</v>
      </c>
      <c r="F564" s="294"/>
      <c r="G564" s="149">
        <f>G565+G569</f>
        <v>2948400</v>
      </c>
      <c r="H564" s="227">
        <f>H565+H569</f>
        <v>11511100</v>
      </c>
      <c r="I564" s="227">
        <f>I565+I569</f>
        <v>11511100</v>
      </c>
      <c r="N564" s="128"/>
    </row>
    <row r="565" spans="1:14" s="284" customFormat="1" ht="18" customHeight="1" hidden="1">
      <c r="A565" s="467" t="s">
        <v>617</v>
      </c>
      <c r="B565" s="124" t="s">
        <v>756</v>
      </c>
      <c r="C565" s="42" t="s">
        <v>27</v>
      </c>
      <c r="D565" s="42" t="s">
        <v>28</v>
      </c>
      <c r="E565" s="53" t="s">
        <v>618</v>
      </c>
      <c r="F565" s="268"/>
      <c r="G565" s="227">
        <f>G566+G567+G568</f>
        <v>0</v>
      </c>
      <c r="H565" s="227">
        <f>H566+H567+H568</f>
        <v>2880200</v>
      </c>
      <c r="I565" s="227">
        <f>I566+I567+I568</f>
        <v>2880200</v>
      </c>
      <c r="N565" s="283"/>
    </row>
    <row r="566" spans="1:14" s="128" customFormat="1" ht="16.5" hidden="1">
      <c r="A566" s="346" t="s">
        <v>296</v>
      </c>
      <c r="B566" s="124" t="s">
        <v>756</v>
      </c>
      <c r="C566" s="42" t="s">
        <v>27</v>
      </c>
      <c r="D566" s="42" t="s">
        <v>28</v>
      </c>
      <c r="E566" s="53" t="s">
        <v>618</v>
      </c>
      <c r="F566" s="268">
        <v>120</v>
      </c>
      <c r="G566" s="227"/>
      <c r="H566" s="227">
        <f>1796800+542700+15000+160900</f>
        <v>2515400</v>
      </c>
      <c r="I566" s="227">
        <f>1796800+542700+15000+160900</f>
        <v>2515400</v>
      </c>
      <c r="N566" s="284"/>
    </row>
    <row r="567" spans="1:14" s="128" customFormat="1" ht="33" hidden="1">
      <c r="A567" s="262" t="s">
        <v>294</v>
      </c>
      <c r="B567" s="124" t="s">
        <v>756</v>
      </c>
      <c r="C567" s="42" t="s">
        <v>27</v>
      </c>
      <c r="D567" s="42" t="s">
        <v>28</v>
      </c>
      <c r="E567" s="53" t="s">
        <v>618</v>
      </c>
      <c r="F567" s="268">
        <v>240</v>
      </c>
      <c r="G567" s="227"/>
      <c r="H567" s="227">
        <v>343100</v>
      </c>
      <c r="I567" s="227">
        <v>343100</v>
      </c>
      <c r="N567" s="284"/>
    </row>
    <row r="568" spans="1:9" s="128" customFormat="1" ht="21" customHeight="1" hidden="1">
      <c r="A568" s="262" t="s">
        <v>297</v>
      </c>
      <c r="B568" s="124" t="s">
        <v>756</v>
      </c>
      <c r="C568" s="42" t="s">
        <v>27</v>
      </c>
      <c r="D568" s="42" t="s">
        <v>28</v>
      </c>
      <c r="E568" s="53" t="s">
        <v>618</v>
      </c>
      <c r="F568" s="268">
        <v>850</v>
      </c>
      <c r="G568" s="227"/>
      <c r="H568" s="227">
        <v>21700</v>
      </c>
      <c r="I568" s="227">
        <v>21700</v>
      </c>
    </row>
    <row r="569" spans="1:14" s="284" customFormat="1" ht="28.5" customHeight="1">
      <c r="A569" s="105" t="s">
        <v>294</v>
      </c>
      <c r="B569" s="124" t="s">
        <v>756</v>
      </c>
      <c r="C569" s="42" t="s">
        <v>27</v>
      </c>
      <c r="D569" s="42" t="s">
        <v>28</v>
      </c>
      <c r="E569" s="53" t="s">
        <v>805</v>
      </c>
      <c r="F569" s="268"/>
      <c r="G569" s="227">
        <f>G570+G571+G572</f>
        <v>2948400</v>
      </c>
      <c r="H569" s="227">
        <f>H570+H571+H572</f>
        <v>8630900</v>
      </c>
      <c r="I569" s="227">
        <f>I570+I571+I572</f>
        <v>8630900</v>
      </c>
      <c r="N569" s="128"/>
    </row>
    <row r="570" spans="1:9" s="128" customFormat="1" ht="32.25" customHeight="1">
      <c r="A570" s="535" t="s">
        <v>863</v>
      </c>
      <c r="B570" s="111" t="s">
        <v>756</v>
      </c>
      <c r="C570" s="42" t="s">
        <v>27</v>
      </c>
      <c r="D570" s="42" t="s">
        <v>28</v>
      </c>
      <c r="E570" s="53" t="s">
        <v>805</v>
      </c>
      <c r="F570" s="268">
        <v>120</v>
      </c>
      <c r="G570" s="492">
        <v>2673400</v>
      </c>
      <c r="H570" s="227">
        <f>6036100+1822900+540500</f>
        <v>8399500</v>
      </c>
      <c r="I570" s="227">
        <f>6036100+1822900+540500</f>
        <v>8399500</v>
      </c>
    </row>
    <row r="571" spans="1:14" s="128" customFormat="1" ht="39.75" customHeight="1">
      <c r="A571" s="105" t="s">
        <v>297</v>
      </c>
      <c r="B571" s="111" t="s">
        <v>756</v>
      </c>
      <c r="C571" s="42" t="s">
        <v>27</v>
      </c>
      <c r="D571" s="42" t="s">
        <v>28</v>
      </c>
      <c r="E571" s="53" t="s">
        <v>805</v>
      </c>
      <c r="F571" s="268">
        <v>240</v>
      </c>
      <c r="G571" s="492">
        <v>270000</v>
      </c>
      <c r="H571" s="227">
        <v>226400</v>
      </c>
      <c r="I571" s="227">
        <v>226400</v>
      </c>
      <c r="N571" s="284"/>
    </row>
    <row r="572" spans="1:9" s="128" customFormat="1" ht="21.75" customHeight="1">
      <c r="A572" s="105" t="s">
        <v>299</v>
      </c>
      <c r="B572" s="111" t="s">
        <v>756</v>
      </c>
      <c r="C572" s="112" t="s">
        <v>27</v>
      </c>
      <c r="D572" s="112" t="s">
        <v>28</v>
      </c>
      <c r="E572" s="53" t="s">
        <v>805</v>
      </c>
      <c r="F572" s="268">
        <v>850</v>
      </c>
      <c r="G572" s="227">
        <v>5000</v>
      </c>
      <c r="H572" s="227">
        <v>5000</v>
      </c>
      <c r="I572" s="227">
        <v>5000</v>
      </c>
    </row>
    <row r="573" spans="1:14" ht="16.5">
      <c r="A573" s="45" t="s">
        <v>61</v>
      </c>
      <c r="B573" s="92" t="s">
        <v>756</v>
      </c>
      <c r="C573" s="46" t="s">
        <v>32</v>
      </c>
      <c r="D573" s="47"/>
      <c r="E573" s="72"/>
      <c r="F573" s="72"/>
      <c r="G573" s="228">
        <f>G574+G579</f>
        <v>1035609.98</v>
      </c>
      <c r="H573" s="228" t="e">
        <f>H579</f>
        <v>#REF!</v>
      </c>
      <c r="I573" s="228" t="e">
        <f>I579</f>
        <v>#REF!</v>
      </c>
      <c r="N573" s="128"/>
    </row>
    <row r="574" spans="1:14" ht="16.5">
      <c r="A574" s="45" t="s">
        <v>109</v>
      </c>
      <c r="B574" s="92" t="s">
        <v>756</v>
      </c>
      <c r="C574" s="46" t="s">
        <v>32</v>
      </c>
      <c r="D574" s="47" t="s">
        <v>25</v>
      </c>
      <c r="E574" s="72"/>
      <c r="F574" s="72"/>
      <c r="G574" s="228">
        <f>G575</f>
        <v>972700</v>
      </c>
      <c r="H574" s="228"/>
      <c r="I574" s="228"/>
      <c r="N574" s="128"/>
    </row>
    <row r="575" spans="1:9" ht="35.25" customHeight="1">
      <c r="A575" s="45" t="s">
        <v>882</v>
      </c>
      <c r="B575" s="92" t="s">
        <v>756</v>
      </c>
      <c r="C575" s="46" t="s">
        <v>32</v>
      </c>
      <c r="D575" s="47" t="s">
        <v>25</v>
      </c>
      <c r="E575" s="72" t="s">
        <v>789</v>
      </c>
      <c r="F575" s="72"/>
      <c r="G575" s="228">
        <f>G576</f>
        <v>972700</v>
      </c>
      <c r="H575" s="228"/>
      <c r="I575" s="228"/>
    </row>
    <row r="576" spans="1:9" ht="36" customHeight="1">
      <c r="A576" s="108" t="s">
        <v>641</v>
      </c>
      <c r="B576" s="92" t="s">
        <v>756</v>
      </c>
      <c r="C576" s="46" t="s">
        <v>32</v>
      </c>
      <c r="D576" s="47" t="s">
        <v>25</v>
      </c>
      <c r="E576" s="72" t="s">
        <v>809</v>
      </c>
      <c r="F576" s="53"/>
      <c r="G576" s="228">
        <f>G577</f>
        <v>972700</v>
      </c>
      <c r="H576" s="228"/>
      <c r="I576" s="228"/>
    </row>
    <row r="577" spans="1:9" ht="20.25" customHeight="1">
      <c r="A577" s="108" t="s">
        <v>643</v>
      </c>
      <c r="B577" s="93" t="s">
        <v>756</v>
      </c>
      <c r="C577" s="42" t="s">
        <v>32</v>
      </c>
      <c r="D577" s="43" t="s">
        <v>25</v>
      </c>
      <c r="E577" s="53" t="s">
        <v>806</v>
      </c>
      <c r="F577" s="53"/>
      <c r="G577" s="228">
        <f>G578</f>
        <v>972700</v>
      </c>
      <c r="H577" s="228"/>
      <c r="I577" s="228"/>
    </row>
    <row r="578" spans="1:9" ht="18.75" customHeight="1">
      <c r="A578" s="105" t="s">
        <v>868</v>
      </c>
      <c r="B578" s="93" t="s">
        <v>756</v>
      </c>
      <c r="C578" s="42" t="s">
        <v>32</v>
      </c>
      <c r="D578" s="43" t="s">
        <v>25</v>
      </c>
      <c r="E578" s="53" t="s">
        <v>806</v>
      </c>
      <c r="F578" s="53">
        <v>310</v>
      </c>
      <c r="G578" s="595">
        <v>972700</v>
      </c>
      <c r="H578" s="228"/>
      <c r="I578" s="228"/>
    </row>
    <row r="579" spans="1:9" ht="21.75" customHeight="1">
      <c r="A579" s="108" t="s">
        <v>169</v>
      </c>
      <c r="B579" s="505" t="s">
        <v>756</v>
      </c>
      <c r="C579" s="121" t="s">
        <v>32</v>
      </c>
      <c r="D579" s="121" t="s">
        <v>34</v>
      </c>
      <c r="E579" s="121"/>
      <c r="F579" s="121"/>
      <c r="G579" s="123">
        <f aca="true" t="shared" si="62" ref="G579:I582">G580</f>
        <v>62909.979999999996</v>
      </c>
      <c r="H579" s="149" t="e">
        <f t="shared" si="62"/>
        <v>#REF!</v>
      </c>
      <c r="I579" s="149" t="e">
        <f t="shared" si="62"/>
        <v>#REF!</v>
      </c>
    </row>
    <row r="580" spans="1:14" s="128" customFormat="1" ht="38.25" customHeight="1">
      <c r="A580" s="108" t="s">
        <v>882</v>
      </c>
      <c r="B580" s="505" t="s">
        <v>756</v>
      </c>
      <c r="C580" s="121" t="s">
        <v>32</v>
      </c>
      <c r="D580" s="121" t="s">
        <v>34</v>
      </c>
      <c r="E580" s="557" t="s">
        <v>789</v>
      </c>
      <c r="F580" s="507"/>
      <c r="G580" s="123">
        <f>G581</f>
        <v>62909.979999999996</v>
      </c>
      <c r="H580" s="149" t="e">
        <f>#REF!</f>
        <v>#REF!</v>
      </c>
      <c r="I580" s="149" t="e">
        <f>#REF!</f>
        <v>#REF!</v>
      </c>
      <c r="N580"/>
    </row>
    <row r="581" spans="1:14" s="128" customFormat="1" ht="32.25" customHeight="1">
      <c r="A581" s="309" t="s">
        <v>641</v>
      </c>
      <c r="B581" s="505" t="s">
        <v>756</v>
      </c>
      <c r="C581" s="121" t="s">
        <v>32</v>
      </c>
      <c r="D581" s="121" t="s">
        <v>34</v>
      </c>
      <c r="E581" s="121" t="s">
        <v>809</v>
      </c>
      <c r="F581" s="558"/>
      <c r="G581" s="123">
        <f>G582+G584+G586</f>
        <v>62909.979999999996</v>
      </c>
      <c r="H581" s="227">
        <f t="shared" si="62"/>
        <v>95000</v>
      </c>
      <c r="I581" s="227">
        <f t="shared" si="62"/>
        <v>95000</v>
      </c>
      <c r="N581"/>
    </row>
    <row r="582" spans="1:9" s="128" customFormat="1" ht="54" customHeight="1">
      <c r="A582" s="102" t="s">
        <v>840</v>
      </c>
      <c r="B582" s="549" t="s">
        <v>756</v>
      </c>
      <c r="C582" s="491" t="s">
        <v>32</v>
      </c>
      <c r="D582" s="491" t="s">
        <v>34</v>
      </c>
      <c r="E582" s="491" t="s">
        <v>835</v>
      </c>
      <c r="F582" s="507"/>
      <c r="G582" s="492">
        <f t="shared" si="62"/>
        <v>12909.98</v>
      </c>
      <c r="H582" s="227">
        <f t="shared" si="62"/>
        <v>95000</v>
      </c>
      <c r="I582" s="227">
        <f t="shared" si="62"/>
        <v>95000</v>
      </c>
    </row>
    <row r="583" spans="1:9" s="128" customFormat="1" ht="38.25" customHeight="1">
      <c r="A583" s="102" t="s">
        <v>870</v>
      </c>
      <c r="B583" s="549" t="s">
        <v>756</v>
      </c>
      <c r="C583" s="491" t="s">
        <v>32</v>
      </c>
      <c r="D583" s="491" t="s">
        <v>34</v>
      </c>
      <c r="E583" s="491" t="s">
        <v>835</v>
      </c>
      <c r="F583" s="507">
        <v>110</v>
      </c>
      <c r="G583" s="492">
        <v>12909.98</v>
      </c>
      <c r="H583" s="227">
        <v>95000</v>
      </c>
      <c r="I583" s="227">
        <v>95000</v>
      </c>
    </row>
    <row r="584" spans="1:9" s="128" customFormat="1" ht="34.5" customHeight="1" hidden="1">
      <c r="A584" s="450" t="s">
        <v>838</v>
      </c>
      <c r="B584" s="550" t="s">
        <v>756</v>
      </c>
      <c r="C584" s="491" t="s">
        <v>32</v>
      </c>
      <c r="D584" s="491" t="s">
        <v>34</v>
      </c>
      <c r="E584" s="491" t="s">
        <v>865</v>
      </c>
      <c r="F584" s="507"/>
      <c r="G584" s="492">
        <f>G585</f>
        <v>0</v>
      </c>
      <c r="H584" s="227"/>
      <c r="I584" s="227"/>
    </row>
    <row r="585" spans="1:9" s="128" customFormat="1" ht="22.5" customHeight="1" hidden="1">
      <c r="A585" s="450" t="s">
        <v>318</v>
      </c>
      <c r="B585" s="550" t="s">
        <v>756</v>
      </c>
      <c r="C585" s="491" t="s">
        <v>32</v>
      </c>
      <c r="D585" s="491" t="s">
        <v>34</v>
      </c>
      <c r="E585" s="491" t="s">
        <v>865</v>
      </c>
      <c r="F585" s="507">
        <v>310</v>
      </c>
      <c r="G585" s="492"/>
      <c r="H585" s="227"/>
      <c r="I585" s="227"/>
    </row>
    <row r="586" spans="1:9" s="128" customFormat="1" ht="26.25" customHeight="1">
      <c r="A586" s="450" t="s">
        <v>322</v>
      </c>
      <c r="B586" s="549" t="s">
        <v>756</v>
      </c>
      <c r="C586" s="491" t="s">
        <v>32</v>
      </c>
      <c r="D586" s="491" t="s">
        <v>34</v>
      </c>
      <c r="E586" s="491" t="s">
        <v>807</v>
      </c>
      <c r="F586" s="507"/>
      <c r="G586" s="492">
        <f>G587</f>
        <v>50000</v>
      </c>
      <c r="H586" s="227"/>
      <c r="I586" s="227"/>
    </row>
    <row r="587" spans="1:9" s="128" customFormat="1" ht="33" customHeight="1">
      <c r="A587" s="450" t="s">
        <v>869</v>
      </c>
      <c r="B587" s="549" t="s">
        <v>756</v>
      </c>
      <c r="C587" s="491" t="s">
        <v>32</v>
      </c>
      <c r="D587" s="491" t="s">
        <v>34</v>
      </c>
      <c r="E587" s="491" t="s">
        <v>807</v>
      </c>
      <c r="F587" s="507">
        <v>320</v>
      </c>
      <c r="G587" s="492">
        <v>50000</v>
      </c>
      <c r="H587" s="227"/>
      <c r="I587" s="227"/>
    </row>
    <row r="588" spans="1:14" ht="20.25" customHeight="1">
      <c r="A588" s="107" t="s">
        <v>45</v>
      </c>
      <c r="B588" s="92" t="s">
        <v>756</v>
      </c>
      <c r="C588" s="47" t="s">
        <v>33</v>
      </c>
      <c r="D588" s="47"/>
      <c r="E588" s="47"/>
      <c r="F588" s="72"/>
      <c r="G588" s="149">
        <f>G589</f>
        <v>100000</v>
      </c>
      <c r="H588" s="149">
        <f>H589</f>
        <v>130000</v>
      </c>
      <c r="I588" s="149">
        <f>I589</f>
        <v>130000</v>
      </c>
      <c r="N588" s="128"/>
    </row>
    <row r="589" spans="1:14" ht="18.75" customHeight="1">
      <c r="A589" s="108" t="s">
        <v>181</v>
      </c>
      <c r="B589" s="109" t="s">
        <v>756</v>
      </c>
      <c r="C589" s="47" t="s">
        <v>33</v>
      </c>
      <c r="D589" s="46" t="s">
        <v>25</v>
      </c>
      <c r="E589" s="47"/>
      <c r="F589" s="72"/>
      <c r="G589" s="73">
        <f>G590+G597</f>
        <v>100000</v>
      </c>
      <c r="H589" s="73">
        <f>H590+H597</f>
        <v>130000</v>
      </c>
      <c r="I589" s="73">
        <f>I590+I597</f>
        <v>130000</v>
      </c>
      <c r="N589" s="128"/>
    </row>
    <row r="590" spans="1:14" s="283" customFormat="1" ht="36.75" customHeight="1">
      <c r="A590" s="108" t="s">
        <v>883</v>
      </c>
      <c r="B590" s="109" t="s">
        <v>756</v>
      </c>
      <c r="C590" s="47" t="s">
        <v>33</v>
      </c>
      <c r="D590" s="46" t="s">
        <v>25</v>
      </c>
      <c r="E590" s="288" t="s">
        <v>787</v>
      </c>
      <c r="F590" s="294"/>
      <c r="G590" s="149">
        <f>G591+G594</f>
        <v>100000</v>
      </c>
      <c r="H590" s="149">
        <f>H591+H594</f>
        <v>130000</v>
      </c>
      <c r="I590" s="149">
        <f>I591+I594</f>
        <v>130000</v>
      </c>
      <c r="N590"/>
    </row>
    <row r="591" spans="1:14" s="128" customFormat="1" ht="21" customHeight="1">
      <c r="A591" s="105" t="s">
        <v>619</v>
      </c>
      <c r="B591" s="299" t="s">
        <v>756</v>
      </c>
      <c r="C591" s="43" t="s">
        <v>33</v>
      </c>
      <c r="D591" s="42" t="s">
        <v>25</v>
      </c>
      <c r="E591" s="43" t="s">
        <v>788</v>
      </c>
      <c r="F591" s="268"/>
      <c r="G591" s="227">
        <f aca="true" t="shared" si="63" ref="G591:I592">G592</f>
        <v>100000</v>
      </c>
      <c r="H591" s="227">
        <f t="shared" si="63"/>
        <v>80000</v>
      </c>
      <c r="I591" s="227">
        <f t="shared" si="63"/>
        <v>80000</v>
      </c>
      <c r="N591"/>
    </row>
    <row r="592" spans="1:14" s="128" customFormat="1" ht="19.5" customHeight="1">
      <c r="A592" s="105" t="s">
        <v>348</v>
      </c>
      <c r="B592" s="299" t="s">
        <v>756</v>
      </c>
      <c r="C592" s="43" t="s">
        <v>33</v>
      </c>
      <c r="D592" s="42" t="s">
        <v>25</v>
      </c>
      <c r="E592" s="43" t="s">
        <v>808</v>
      </c>
      <c r="F592" s="268"/>
      <c r="G592" s="227">
        <f t="shared" si="63"/>
        <v>100000</v>
      </c>
      <c r="H592" s="227">
        <f t="shared" si="63"/>
        <v>80000</v>
      </c>
      <c r="I592" s="227">
        <f t="shared" si="63"/>
        <v>80000</v>
      </c>
      <c r="N592" s="283"/>
    </row>
    <row r="593" spans="1:9" s="128" customFormat="1" ht="37.5" customHeight="1" thickBot="1">
      <c r="A593" s="105" t="s">
        <v>297</v>
      </c>
      <c r="B593" s="299" t="s">
        <v>756</v>
      </c>
      <c r="C593" s="43" t="s">
        <v>33</v>
      </c>
      <c r="D593" s="42" t="s">
        <v>25</v>
      </c>
      <c r="E593" s="43" t="s">
        <v>808</v>
      </c>
      <c r="F593" s="268">
        <v>240</v>
      </c>
      <c r="G593" s="227">
        <v>100000</v>
      </c>
      <c r="H593" s="227">
        <v>80000</v>
      </c>
      <c r="I593" s="227">
        <v>80000</v>
      </c>
    </row>
    <row r="594" spans="1:9" s="128" customFormat="1" ht="18.75" customHeight="1" hidden="1">
      <c r="A594" s="105" t="s">
        <v>297</v>
      </c>
      <c r="B594" s="299" t="s">
        <v>756</v>
      </c>
      <c r="C594" s="43" t="s">
        <v>33</v>
      </c>
      <c r="D594" s="42" t="s">
        <v>25</v>
      </c>
      <c r="E594" s="43" t="s">
        <v>676</v>
      </c>
      <c r="F594" s="268"/>
      <c r="G594" s="227">
        <f aca="true" t="shared" si="64" ref="G594:I595">G595</f>
        <v>0</v>
      </c>
      <c r="H594" s="227">
        <f t="shared" si="64"/>
        <v>50000</v>
      </c>
      <c r="I594" s="227">
        <f t="shared" si="64"/>
        <v>50000</v>
      </c>
    </row>
    <row r="595" spans="1:9" s="128" customFormat="1" ht="19.5" customHeight="1" hidden="1">
      <c r="A595" s="105" t="s">
        <v>622</v>
      </c>
      <c r="B595" s="299" t="s">
        <v>756</v>
      </c>
      <c r="C595" s="43" t="s">
        <v>33</v>
      </c>
      <c r="D595" s="42" t="s">
        <v>25</v>
      </c>
      <c r="E595" s="43" t="s">
        <v>677</v>
      </c>
      <c r="F595" s="268"/>
      <c r="G595" s="227">
        <f t="shared" si="64"/>
        <v>0</v>
      </c>
      <c r="H595" s="227">
        <f t="shared" si="64"/>
        <v>50000</v>
      </c>
      <c r="I595" s="227">
        <f t="shared" si="64"/>
        <v>50000</v>
      </c>
    </row>
    <row r="596" spans="1:9" s="128" customFormat="1" ht="15" customHeight="1" hidden="1">
      <c r="A596" s="105" t="s">
        <v>348</v>
      </c>
      <c r="B596" s="299" t="s">
        <v>756</v>
      </c>
      <c r="C596" s="43" t="s">
        <v>33</v>
      </c>
      <c r="D596" s="42" t="s">
        <v>25</v>
      </c>
      <c r="E596" s="43" t="s">
        <v>677</v>
      </c>
      <c r="F596" s="268">
        <v>240</v>
      </c>
      <c r="G596" s="227"/>
      <c r="H596" s="227">
        <v>50000</v>
      </c>
      <c r="I596" s="227">
        <v>50000</v>
      </c>
    </row>
    <row r="597" spans="1:9" s="128" customFormat="1" ht="18" hidden="1" thickBot="1">
      <c r="A597" s="105" t="s">
        <v>332</v>
      </c>
      <c r="B597" s="109" t="s">
        <v>756</v>
      </c>
      <c r="C597" s="47" t="s">
        <v>33</v>
      </c>
      <c r="D597" s="46" t="s">
        <v>25</v>
      </c>
      <c r="E597" s="344" t="s">
        <v>429</v>
      </c>
      <c r="F597" s="268"/>
      <c r="G597" s="149">
        <f aca="true" t="shared" si="65" ref="G597:I600">G598</f>
        <v>0</v>
      </c>
      <c r="H597" s="149">
        <f t="shared" si="65"/>
        <v>0</v>
      </c>
      <c r="I597" s="149">
        <f t="shared" si="65"/>
        <v>0</v>
      </c>
    </row>
    <row r="598" spans="1:14" s="283" customFormat="1" ht="51" hidden="1" thickBot="1">
      <c r="A598" s="108" t="s">
        <v>309</v>
      </c>
      <c r="B598" s="109" t="s">
        <v>756</v>
      </c>
      <c r="C598" s="47" t="s">
        <v>33</v>
      </c>
      <c r="D598" s="46" t="s">
        <v>25</v>
      </c>
      <c r="E598" s="47" t="s">
        <v>435</v>
      </c>
      <c r="F598" s="294"/>
      <c r="G598" s="149">
        <f t="shared" si="65"/>
        <v>0</v>
      </c>
      <c r="H598" s="149">
        <f t="shared" si="65"/>
        <v>0</v>
      </c>
      <c r="I598" s="149">
        <f t="shared" si="65"/>
        <v>0</v>
      </c>
      <c r="N598" s="128"/>
    </row>
    <row r="599" spans="1:9" s="128" customFormat="1" ht="33.75" hidden="1" thickBot="1">
      <c r="A599" s="313" t="s">
        <v>310</v>
      </c>
      <c r="B599" s="299" t="s">
        <v>756</v>
      </c>
      <c r="C599" s="43" t="s">
        <v>33</v>
      </c>
      <c r="D599" s="42" t="s">
        <v>25</v>
      </c>
      <c r="E599" s="43" t="s">
        <v>436</v>
      </c>
      <c r="F599" s="268"/>
      <c r="G599" s="227">
        <f t="shared" si="65"/>
        <v>0</v>
      </c>
      <c r="H599" s="227">
        <f t="shared" si="65"/>
        <v>0</v>
      </c>
      <c r="I599" s="227">
        <f t="shared" si="65"/>
        <v>0</v>
      </c>
    </row>
    <row r="600" spans="1:14" s="128" customFormat="1" ht="17.25" hidden="1" thickBot="1">
      <c r="A600" s="314" t="s">
        <v>657</v>
      </c>
      <c r="B600" s="299" t="s">
        <v>756</v>
      </c>
      <c r="C600" s="43" t="s">
        <v>33</v>
      </c>
      <c r="D600" s="42" t="s">
        <v>25</v>
      </c>
      <c r="E600" s="43" t="s">
        <v>659</v>
      </c>
      <c r="F600" s="268"/>
      <c r="G600" s="227">
        <f t="shared" si="65"/>
        <v>0</v>
      </c>
      <c r="H600" s="227">
        <f t="shared" si="65"/>
        <v>0</v>
      </c>
      <c r="I600" s="227">
        <f t="shared" si="65"/>
        <v>0</v>
      </c>
      <c r="N600" s="283"/>
    </row>
    <row r="601" spans="1:9" s="128" customFormat="1" ht="33.75" hidden="1" thickBot="1">
      <c r="A601" s="314" t="s">
        <v>658</v>
      </c>
      <c r="B601" s="299" t="s">
        <v>756</v>
      </c>
      <c r="C601" s="43" t="s">
        <v>33</v>
      </c>
      <c r="D601" s="42" t="s">
        <v>25</v>
      </c>
      <c r="E601" s="43" t="s">
        <v>659</v>
      </c>
      <c r="F601" s="268">
        <v>240</v>
      </c>
      <c r="G601" s="227"/>
      <c r="H601" s="227"/>
      <c r="I601" s="227"/>
    </row>
    <row r="602" spans="1:14" ht="33.75" hidden="1" thickBot="1">
      <c r="A602" s="105" t="s">
        <v>297</v>
      </c>
      <c r="B602" s="106" t="s">
        <v>756</v>
      </c>
      <c r="C602" s="43" t="s">
        <v>33</v>
      </c>
      <c r="D602" s="42" t="s">
        <v>25</v>
      </c>
      <c r="E602" s="53" t="s">
        <v>317</v>
      </c>
      <c r="F602" s="53"/>
      <c r="G602" s="68">
        <f aca="true" t="shared" si="66" ref="G602:I603">G603</f>
        <v>0</v>
      </c>
      <c r="H602" s="68">
        <f t="shared" si="66"/>
        <v>0</v>
      </c>
      <c r="I602" s="68">
        <f t="shared" si="66"/>
        <v>0</v>
      </c>
      <c r="N602" s="128"/>
    </row>
    <row r="603" spans="1:14" ht="33.75" hidden="1" thickBot="1">
      <c r="A603" s="49" t="s">
        <v>371</v>
      </c>
      <c r="B603" s="106" t="s">
        <v>756</v>
      </c>
      <c r="C603" s="43" t="s">
        <v>33</v>
      </c>
      <c r="D603" s="42" t="s">
        <v>25</v>
      </c>
      <c r="E603" s="53" t="s">
        <v>373</v>
      </c>
      <c r="F603" s="53"/>
      <c r="G603" s="63">
        <f t="shared" si="66"/>
        <v>0</v>
      </c>
      <c r="H603" s="63">
        <f t="shared" si="66"/>
        <v>0</v>
      </c>
      <c r="I603" s="63">
        <f t="shared" si="66"/>
        <v>0</v>
      </c>
      <c r="N603" s="128"/>
    </row>
    <row r="604" spans="1:9" ht="17.25" hidden="1" thickBot="1">
      <c r="A604" s="67" t="s">
        <v>372</v>
      </c>
      <c r="B604" s="106" t="s">
        <v>756</v>
      </c>
      <c r="C604" s="43" t="s">
        <v>33</v>
      </c>
      <c r="D604" s="42" t="s">
        <v>25</v>
      </c>
      <c r="E604" s="53" t="s">
        <v>373</v>
      </c>
      <c r="F604" s="53" t="s">
        <v>298</v>
      </c>
      <c r="G604" s="68">
        <f>9000-9000</f>
        <v>0</v>
      </c>
      <c r="H604" s="68">
        <f>9000-9000</f>
        <v>0</v>
      </c>
      <c r="I604" s="68">
        <f>9000-9000</f>
        <v>0</v>
      </c>
    </row>
    <row r="605" spans="1:9" ht="0.75" customHeight="1" hidden="1" thickBot="1">
      <c r="A605" s="218" t="s">
        <v>297</v>
      </c>
      <c r="B605" s="114" t="s">
        <v>756</v>
      </c>
      <c r="C605" s="115"/>
      <c r="D605" s="88"/>
      <c r="E605" s="88"/>
      <c r="F605" s="88"/>
      <c r="G605" s="89">
        <f>G606+G618+G625+G643+G653</f>
        <v>0</v>
      </c>
      <c r="H605" s="89">
        <f>H606+H618+H625+H643+H653</f>
        <v>11250000</v>
      </c>
      <c r="I605" s="89">
        <f>I606+I618+I625+I643+I653</f>
        <v>10494000</v>
      </c>
    </row>
    <row r="606" spans="1:14" s="9" customFormat="1" ht="33.75" hidden="1" thickBot="1">
      <c r="A606" s="113" t="s">
        <v>401</v>
      </c>
      <c r="B606" s="90" t="s">
        <v>756</v>
      </c>
      <c r="C606" s="62" t="s">
        <v>25</v>
      </c>
      <c r="D606" s="116"/>
      <c r="E606" s="116"/>
      <c r="F606" s="116"/>
      <c r="G606" s="120">
        <f>G607</f>
        <v>0</v>
      </c>
      <c r="H606" s="120">
        <f>H607</f>
        <v>5690200</v>
      </c>
      <c r="I606" s="120">
        <f>I607</f>
        <v>5690200</v>
      </c>
      <c r="N606"/>
    </row>
    <row r="607" spans="1:9" ht="17.25" hidden="1" thickBot="1">
      <c r="A607" s="60" t="s">
        <v>119</v>
      </c>
      <c r="B607" s="90" t="s">
        <v>756</v>
      </c>
      <c r="C607" s="46" t="s">
        <v>25</v>
      </c>
      <c r="D607" s="46" t="s">
        <v>35</v>
      </c>
      <c r="E607" s="47"/>
      <c r="F607" s="47"/>
      <c r="G607" s="73">
        <f>G608+G615</f>
        <v>0</v>
      </c>
      <c r="H607" s="73">
        <f>H608+H615</f>
        <v>5690200</v>
      </c>
      <c r="I607" s="73">
        <f>I608+I615</f>
        <v>5690200</v>
      </c>
    </row>
    <row r="608" spans="1:14" s="128" customFormat="1" ht="51" customHeight="1" hidden="1">
      <c r="A608" s="45" t="s">
        <v>120</v>
      </c>
      <c r="B608" s="95" t="s">
        <v>756</v>
      </c>
      <c r="C608" s="46" t="s">
        <v>25</v>
      </c>
      <c r="D608" s="46" t="s">
        <v>35</v>
      </c>
      <c r="E608" s="288" t="s">
        <v>441</v>
      </c>
      <c r="F608" s="268"/>
      <c r="G608" s="149">
        <f aca="true" t="shared" si="67" ref="G608:I610">G609</f>
        <v>0</v>
      </c>
      <c r="H608" s="149">
        <f t="shared" si="67"/>
        <v>5417500</v>
      </c>
      <c r="I608" s="149">
        <f t="shared" si="67"/>
        <v>5417500</v>
      </c>
      <c r="N608" s="9"/>
    </row>
    <row r="609" spans="1:14" s="283" customFormat="1" ht="18" customHeight="1" hidden="1">
      <c r="A609" s="108" t="s">
        <v>359</v>
      </c>
      <c r="B609" s="95" t="s">
        <v>756</v>
      </c>
      <c r="C609" s="46" t="s">
        <v>25</v>
      </c>
      <c r="D609" s="46" t="s">
        <v>35</v>
      </c>
      <c r="E609" s="47" t="s">
        <v>536</v>
      </c>
      <c r="F609" s="294"/>
      <c r="G609" s="149">
        <f t="shared" si="67"/>
        <v>0</v>
      </c>
      <c r="H609" s="149">
        <f t="shared" si="67"/>
        <v>5417500</v>
      </c>
      <c r="I609" s="149">
        <f t="shared" si="67"/>
        <v>5417500</v>
      </c>
      <c r="N609"/>
    </row>
    <row r="610" spans="1:9" s="128" customFormat="1" ht="18" customHeight="1" hidden="1">
      <c r="A610" s="328" t="s">
        <v>535</v>
      </c>
      <c r="B610" s="111" t="s">
        <v>756</v>
      </c>
      <c r="C610" s="42" t="s">
        <v>25</v>
      </c>
      <c r="D610" s="42" t="s">
        <v>35</v>
      </c>
      <c r="E610" s="43" t="s">
        <v>537</v>
      </c>
      <c r="F610" s="268"/>
      <c r="G610" s="227">
        <f t="shared" si="67"/>
        <v>0</v>
      </c>
      <c r="H610" s="227">
        <f t="shared" si="67"/>
        <v>5417500</v>
      </c>
      <c r="I610" s="227">
        <f t="shared" si="67"/>
        <v>5417500</v>
      </c>
    </row>
    <row r="611" spans="1:14" s="128" customFormat="1" ht="18" customHeight="1" hidden="1">
      <c r="A611" s="316" t="s">
        <v>369</v>
      </c>
      <c r="B611" s="111" t="s">
        <v>756</v>
      </c>
      <c r="C611" s="42" t="s">
        <v>25</v>
      </c>
      <c r="D611" s="42" t="s">
        <v>35</v>
      </c>
      <c r="E611" s="43" t="s">
        <v>538</v>
      </c>
      <c r="F611" s="268"/>
      <c r="G611" s="227">
        <f>G612+G613+G614</f>
        <v>0</v>
      </c>
      <c r="H611" s="227">
        <f>H612+H613+H614</f>
        <v>5417500</v>
      </c>
      <c r="I611" s="227">
        <f>I612+I613+I614</f>
        <v>5417500</v>
      </c>
      <c r="N611" s="283"/>
    </row>
    <row r="612" spans="1:9" s="128" customFormat="1" ht="17.25" hidden="1" thickBot="1">
      <c r="A612" s="316" t="s">
        <v>296</v>
      </c>
      <c r="B612" s="111" t="s">
        <v>756</v>
      </c>
      <c r="C612" s="42" t="s">
        <v>25</v>
      </c>
      <c r="D612" s="42" t="s">
        <v>35</v>
      </c>
      <c r="E612" s="43" t="s">
        <v>538</v>
      </c>
      <c r="F612" s="268">
        <v>120</v>
      </c>
      <c r="G612" s="227"/>
      <c r="H612" s="227">
        <f>3078000+929600+19500+275600</f>
        <v>4302700</v>
      </c>
      <c r="I612" s="227">
        <f>3078000+929600+19500+275600</f>
        <v>4302700</v>
      </c>
    </row>
    <row r="613" spans="1:9" s="128" customFormat="1" ht="33.75" hidden="1" thickBot="1">
      <c r="A613" s="105" t="s">
        <v>294</v>
      </c>
      <c r="B613" s="111" t="s">
        <v>756</v>
      </c>
      <c r="C613" s="42" t="s">
        <v>25</v>
      </c>
      <c r="D613" s="42" t="s">
        <v>35</v>
      </c>
      <c r="E613" s="43" t="s">
        <v>538</v>
      </c>
      <c r="F613" s="268">
        <v>240</v>
      </c>
      <c r="G613" s="227"/>
      <c r="H613" s="227">
        <v>1094800</v>
      </c>
      <c r="I613" s="227">
        <v>1094800</v>
      </c>
    </row>
    <row r="614" spans="1:9" s="128" customFormat="1" ht="33.75" hidden="1" thickBot="1">
      <c r="A614" s="105" t="s">
        <v>297</v>
      </c>
      <c r="B614" s="111" t="s">
        <v>756</v>
      </c>
      <c r="C614" s="42" t="s">
        <v>25</v>
      </c>
      <c r="D614" s="42" t="s">
        <v>35</v>
      </c>
      <c r="E614" s="43" t="s">
        <v>538</v>
      </c>
      <c r="F614" s="268">
        <v>850</v>
      </c>
      <c r="G614" s="227"/>
      <c r="H614" s="227">
        <v>20000</v>
      </c>
      <c r="I614" s="227">
        <v>20000</v>
      </c>
    </row>
    <row r="615" spans="1:14" s="1" customFormat="1" ht="6" customHeight="1" hidden="1">
      <c r="A615" s="105" t="s">
        <v>299</v>
      </c>
      <c r="B615" s="92" t="s">
        <v>756</v>
      </c>
      <c r="C615" s="46" t="s">
        <v>25</v>
      </c>
      <c r="D615" s="46" t="s">
        <v>35</v>
      </c>
      <c r="E615" s="295" t="s">
        <v>418</v>
      </c>
      <c r="F615" s="47"/>
      <c r="G615" s="73">
        <f aca="true" t="shared" si="68" ref="G615:I616">G616</f>
        <v>0</v>
      </c>
      <c r="H615" s="73">
        <f t="shared" si="68"/>
        <v>272700</v>
      </c>
      <c r="I615" s="73">
        <f t="shared" si="68"/>
        <v>272700</v>
      </c>
      <c r="N615" s="128"/>
    </row>
    <row r="616" spans="1:14" ht="15.75" customHeight="1" hidden="1">
      <c r="A616" s="45" t="s">
        <v>403</v>
      </c>
      <c r="B616" s="96" t="s">
        <v>756</v>
      </c>
      <c r="C616" s="43" t="s">
        <v>25</v>
      </c>
      <c r="D616" s="43" t="s">
        <v>35</v>
      </c>
      <c r="E616" s="43" t="s">
        <v>434</v>
      </c>
      <c r="F616" s="43"/>
      <c r="G616" s="68">
        <f t="shared" si="68"/>
        <v>0</v>
      </c>
      <c r="H616" s="68">
        <f t="shared" si="68"/>
        <v>272700</v>
      </c>
      <c r="I616" s="68">
        <f t="shared" si="68"/>
        <v>272700</v>
      </c>
      <c r="N616" s="128"/>
    </row>
    <row r="617" spans="1:14" ht="17.25" hidden="1" thickBot="1">
      <c r="A617" s="219" t="s">
        <v>375</v>
      </c>
      <c r="B617" s="96" t="s">
        <v>756</v>
      </c>
      <c r="C617" s="43" t="s">
        <v>25</v>
      </c>
      <c r="D617" s="43" t="s">
        <v>35</v>
      </c>
      <c r="E617" s="43" t="s">
        <v>434</v>
      </c>
      <c r="F617" s="43" t="s">
        <v>392</v>
      </c>
      <c r="G617" s="68"/>
      <c r="H617" s="68">
        <v>272700</v>
      </c>
      <c r="I617" s="68">
        <v>272700</v>
      </c>
      <c r="N617" s="1"/>
    </row>
    <row r="618" spans="1:9" ht="17.25" hidden="1" thickBot="1">
      <c r="A618" s="219" t="s">
        <v>393</v>
      </c>
      <c r="B618" s="92" t="s">
        <v>756</v>
      </c>
      <c r="C618" s="47" t="s">
        <v>28</v>
      </c>
      <c r="D618" s="47"/>
      <c r="E618" s="47"/>
      <c r="F618" s="47"/>
      <c r="G618" s="149">
        <f aca="true" t="shared" si="69" ref="G618:I623">G619</f>
        <v>0</v>
      </c>
      <c r="H618" s="149">
        <f t="shared" si="69"/>
        <v>2144400</v>
      </c>
      <c r="I618" s="149">
        <f t="shared" si="69"/>
        <v>2144400</v>
      </c>
    </row>
    <row r="619" spans="1:9" ht="17.25" hidden="1" thickBot="1">
      <c r="A619" s="45" t="s">
        <v>121</v>
      </c>
      <c r="B619" s="92" t="s">
        <v>756</v>
      </c>
      <c r="C619" s="47" t="s">
        <v>28</v>
      </c>
      <c r="D619" s="47" t="s">
        <v>27</v>
      </c>
      <c r="E619" s="47"/>
      <c r="F619" s="47"/>
      <c r="G619" s="149">
        <f t="shared" si="69"/>
        <v>0</v>
      </c>
      <c r="H619" s="149">
        <f t="shared" si="69"/>
        <v>2144400</v>
      </c>
      <c r="I619" s="149">
        <f t="shared" si="69"/>
        <v>2144400</v>
      </c>
    </row>
    <row r="620" spans="1:14" s="128" customFormat="1" ht="18" hidden="1" thickBot="1">
      <c r="A620" s="45" t="s">
        <v>18</v>
      </c>
      <c r="B620" s="92" t="s">
        <v>756</v>
      </c>
      <c r="C620" s="47" t="s">
        <v>28</v>
      </c>
      <c r="D620" s="47" t="s">
        <v>27</v>
      </c>
      <c r="E620" s="288" t="s">
        <v>438</v>
      </c>
      <c r="F620" s="268"/>
      <c r="G620" s="149">
        <f t="shared" si="69"/>
        <v>0</v>
      </c>
      <c r="H620" s="149">
        <f t="shared" si="69"/>
        <v>2144400</v>
      </c>
      <c r="I620" s="149">
        <f t="shared" si="69"/>
        <v>2144400</v>
      </c>
      <c r="N620"/>
    </row>
    <row r="621" spans="1:14" s="283" customFormat="1" ht="33.75" hidden="1" thickBot="1">
      <c r="A621" s="108" t="s">
        <v>311</v>
      </c>
      <c r="B621" s="92" t="s">
        <v>756</v>
      </c>
      <c r="C621" s="47" t="s">
        <v>28</v>
      </c>
      <c r="D621" s="47" t="s">
        <v>27</v>
      </c>
      <c r="E621" s="47" t="s">
        <v>487</v>
      </c>
      <c r="F621" s="294"/>
      <c r="G621" s="149">
        <f t="shared" si="69"/>
        <v>0</v>
      </c>
      <c r="H621" s="149">
        <f t="shared" si="69"/>
        <v>2144400</v>
      </c>
      <c r="I621" s="149">
        <f t="shared" si="69"/>
        <v>2144400</v>
      </c>
      <c r="N621"/>
    </row>
    <row r="622" spans="1:9" s="128" customFormat="1" ht="17.25" hidden="1" thickBot="1">
      <c r="A622" s="108" t="s">
        <v>312</v>
      </c>
      <c r="B622" s="93" t="s">
        <v>756</v>
      </c>
      <c r="C622" s="43" t="s">
        <v>28</v>
      </c>
      <c r="D622" s="43" t="s">
        <v>27</v>
      </c>
      <c r="E622" s="43" t="s">
        <v>591</v>
      </c>
      <c r="F622" s="268"/>
      <c r="G622" s="227">
        <f t="shared" si="69"/>
        <v>0</v>
      </c>
      <c r="H622" s="227">
        <f t="shared" si="69"/>
        <v>2144400</v>
      </c>
      <c r="I622" s="227">
        <f t="shared" si="69"/>
        <v>2144400</v>
      </c>
    </row>
    <row r="623" spans="1:14" s="128" customFormat="1" ht="52.5" customHeight="1" hidden="1">
      <c r="A623" s="325" t="s">
        <v>589</v>
      </c>
      <c r="B623" s="93" t="s">
        <v>756</v>
      </c>
      <c r="C623" s="43" t="s">
        <v>28</v>
      </c>
      <c r="D623" s="43" t="s">
        <v>27</v>
      </c>
      <c r="E623" s="43" t="s">
        <v>592</v>
      </c>
      <c r="F623" s="268"/>
      <c r="G623" s="227">
        <f t="shared" si="69"/>
        <v>0</v>
      </c>
      <c r="H623" s="227">
        <f t="shared" si="69"/>
        <v>2144400</v>
      </c>
      <c r="I623" s="227">
        <f t="shared" si="69"/>
        <v>2144400</v>
      </c>
      <c r="N623" s="283"/>
    </row>
    <row r="624" spans="1:9" s="128" customFormat="1" ht="51" hidden="1" thickBot="1">
      <c r="A624" s="325" t="s">
        <v>590</v>
      </c>
      <c r="B624" s="93" t="s">
        <v>756</v>
      </c>
      <c r="C624" s="43" t="s">
        <v>28</v>
      </c>
      <c r="D624" s="43" t="s">
        <v>27</v>
      </c>
      <c r="E624" s="43" t="s">
        <v>592</v>
      </c>
      <c r="F624" s="268">
        <v>810</v>
      </c>
      <c r="G624" s="227"/>
      <c r="H624" s="227">
        <v>2144400</v>
      </c>
      <c r="I624" s="227">
        <v>2144400</v>
      </c>
    </row>
    <row r="625" spans="1:14" ht="51" hidden="1" thickBot="1">
      <c r="A625" s="67" t="s">
        <v>448</v>
      </c>
      <c r="B625" s="92" t="s">
        <v>756</v>
      </c>
      <c r="C625" s="47" t="s">
        <v>24</v>
      </c>
      <c r="D625" s="47"/>
      <c r="E625" s="47"/>
      <c r="F625" s="47"/>
      <c r="G625" s="149">
        <f>G626+G632+G638</f>
        <v>0</v>
      </c>
      <c r="H625" s="149">
        <f>H626+H632+H638</f>
        <v>3315400</v>
      </c>
      <c r="I625" s="149">
        <f>I626+I632+I638</f>
        <v>2549400</v>
      </c>
      <c r="N625" s="128"/>
    </row>
    <row r="626" spans="1:14" ht="17.25" hidden="1" thickBot="1">
      <c r="A626" s="45" t="s">
        <v>374</v>
      </c>
      <c r="B626" s="230" t="s">
        <v>756</v>
      </c>
      <c r="C626" s="231" t="s">
        <v>24</v>
      </c>
      <c r="D626" s="62" t="s">
        <v>25</v>
      </c>
      <c r="E626" s="62"/>
      <c r="F626" s="47"/>
      <c r="G626" s="149">
        <f aca="true" t="shared" si="70" ref="G626:I630">G627</f>
        <v>0</v>
      </c>
      <c r="H626" s="149">
        <f t="shared" si="70"/>
        <v>625000</v>
      </c>
      <c r="I626" s="149">
        <f t="shared" si="70"/>
        <v>900000</v>
      </c>
      <c r="N626" s="128"/>
    </row>
    <row r="627" spans="1:14" s="128" customFormat="1" ht="18" hidden="1" thickBot="1">
      <c r="A627" s="229" t="s">
        <v>22</v>
      </c>
      <c r="B627" s="230" t="s">
        <v>756</v>
      </c>
      <c r="C627" s="231" t="s">
        <v>24</v>
      </c>
      <c r="D627" s="62" t="s">
        <v>25</v>
      </c>
      <c r="E627" s="344" t="s">
        <v>468</v>
      </c>
      <c r="F627" s="270"/>
      <c r="G627" s="120">
        <f t="shared" si="70"/>
        <v>0</v>
      </c>
      <c r="H627" s="120">
        <f t="shared" si="70"/>
        <v>625000</v>
      </c>
      <c r="I627" s="120">
        <f t="shared" si="70"/>
        <v>900000</v>
      </c>
      <c r="N627"/>
    </row>
    <row r="628" spans="1:14" s="283" customFormat="1" ht="33.75" hidden="1" thickBot="1">
      <c r="A628" s="153" t="s">
        <v>330</v>
      </c>
      <c r="B628" s="230" t="s">
        <v>756</v>
      </c>
      <c r="C628" s="231" t="s">
        <v>24</v>
      </c>
      <c r="D628" s="62" t="s">
        <v>25</v>
      </c>
      <c r="E628" s="47" t="s">
        <v>477</v>
      </c>
      <c r="F628" s="294"/>
      <c r="G628" s="120">
        <f t="shared" si="70"/>
        <v>0</v>
      </c>
      <c r="H628" s="120">
        <f t="shared" si="70"/>
        <v>625000</v>
      </c>
      <c r="I628" s="120">
        <f t="shared" si="70"/>
        <v>900000</v>
      </c>
      <c r="N628"/>
    </row>
    <row r="629" spans="1:9" s="128" customFormat="1" ht="33.75" hidden="1" thickBot="1">
      <c r="A629" s="108" t="s">
        <v>467</v>
      </c>
      <c r="B629" s="332" t="s">
        <v>756</v>
      </c>
      <c r="C629" s="333" t="s">
        <v>24</v>
      </c>
      <c r="D629" s="56" t="s">
        <v>25</v>
      </c>
      <c r="E629" s="43" t="s">
        <v>497</v>
      </c>
      <c r="F629" s="268"/>
      <c r="G629" s="119">
        <f t="shared" si="70"/>
        <v>0</v>
      </c>
      <c r="H629" s="119">
        <f t="shared" si="70"/>
        <v>625000</v>
      </c>
      <c r="I629" s="119">
        <f t="shared" si="70"/>
        <v>900000</v>
      </c>
    </row>
    <row r="630" spans="1:14" s="128" customFormat="1" ht="17.25" hidden="1" thickBot="1">
      <c r="A630" s="105" t="s">
        <v>450</v>
      </c>
      <c r="B630" s="332" t="s">
        <v>756</v>
      </c>
      <c r="C630" s="333" t="s">
        <v>24</v>
      </c>
      <c r="D630" s="56" t="s">
        <v>25</v>
      </c>
      <c r="E630" s="43" t="s">
        <v>499</v>
      </c>
      <c r="F630" s="268"/>
      <c r="G630" s="119">
        <f t="shared" si="70"/>
        <v>0</v>
      </c>
      <c r="H630" s="119">
        <f t="shared" si="70"/>
        <v>625000</v>
      </c>
      <c r="I630" s="119">
        <f t="shared" si="70"/>
        <v>900000</v>
      </c>
      <c r="N630" s="283"/>
    </row>
    <row r="631" spans="1:9" s="128" customFormat="1" ht="33.75" hidden="1" thickBot="1">
      <c r="A631" s="105" t="s">
        <v>377</v>
      </c>
      <c r="B631" s="332" t="s">
        <v>756</v>
      </c>
      <c r="C631" s="333" t="s">
        <v>24</v>
      </c>
      <c r="D631" s="56" t="s">
        <v>25</v>
      </c>
      <c r="E631" s="43" t="s">
        <v>499</v>
      </c>
      <c r="F631" s="268">
        <v>240</v>
      </c>
      <c r="G631" s="119"/>
      <c r="H631" s="119">
        <v>625000</v>
      </c>
      <c r="I631" s="119">
        <v>900000</v>
      </c>
    </row>
    <row r="632" spans="1:14" ht="33.75" hidden="1" thickBot="1">
      <c r="A632" s="105" t="s">
        <v>297</v>
      </c>
      <c r="B632" s="92" t="s">
        <v>756</v>
      </c>
      <c r="C632" s="46" t="s">
        <v>24</v>
      </c>
      <c r="D632" s="46" t="s">
        <v>30</v>
      </c>
      <c r="E632" s="47"/>
      <c r="F632" s="47"/>
      <c r="G632" s="73">
        <f aca="true" t="shared" si="71" ref="G632:I636">G633</f>
        <v>0</v>
      </c>
      <c r="H632" s="73">
        <f t="shared" si="71"/>
        <v>2690000</v>
      </c>
      <c r="I632" s="73">
        <f t="shared" si="71"/>
        <v>1649000</v>
      </c>
      <c r="N632" s="128"/>
    </row>
    <row r="633" spans="1:9" s="128" customFormat="1" ht="18" hidden="1" thickBot="1">
      <c r="A633" s="45" t="s">
        <v>2</v>
      </c>
      <c r="B633" s="230" t="s">
        <v>756</v>
      </c>
      <c r="C633" s="231" t="s">
        <v>24</v>
      </c>
      <c r="D633" s="62" t="s">
        <v>30</v>
      </c>
      <c r="E633" s="344" t="s">
        <v>468</v>
      </c>
      <c r="F633" s="270"/>
      <c r="G633" s="120">
        <f t="shared" si="71"/>
        <v>0</v>
      </c>
      <c r="H633" s="120">
        <f t="shared" si="71"/>
        <v>2690000</v>
      </c>
      <c r="I633" s="120">
        <f t="shared" si="71"/>
        <v>1649000</v>
      </c>
    </row>
    <row r="634" spans="1:14" s="283" customFormat="1" ht="33.75" hidden="1" thickBot="1">
      <c r="A634" s="153" t="s">
        <v>330</v>
      </c>
      <c r="B634" s="230" t="s">
        <v>756</v>
      </c>
      <c r="C634" s="231" t="s">
        <v>24</v>
      </c>
      <c r="D634" s="62" t="s">
        <v>30</v>
      </c>
      <c r="E634" s="47" t="s">
        <v>477</v>
      </c>
      <c r="F634" s="294"/>
      <c r="G634" s="120">
        <f t="shared" si="71"/>
        <v>0</v>
      </c>
      <c r="H634" s="120">
        <f t="shared" si="71"/>
        <v>2690000</v>
      </c>
      <c r="I634" s="120">
        <f t="shared" si="71"/>
        <v>1649000</v>
      </c>
      <c r="N634"/>
    </row>
    <row r="635" spans="1:9" s="128" customFormat="1" ht="33.75" hidden="1" thickBot="1">
      <c r="A635" s="108" t="s">
        <v>467</v>
      </c>
      <c r="B635" s="332" t="s">
        <v>756</v>
      </c>
      <c r="C635" s="333" t="s">
        <v>24</v>
      </c>
      <c r="D635" s="56" t="s">
        <v>30</v>
      </c>
      <c r="E635" s="43" t="s">
        <v>502</v>
      </c>
      <c r="F635" s="268"/>
      <c r="G635" s="227">
        <f t="shared" si="71"/>
        <v>0</v>
      </c>
      <c r="H635" s="227">
        <f t="shared" si="71"/>
        <v>2690000</v>
      </c>
      <c r="I635" s="227">
        <f t="shared" si="71"/>
        <v>1649000</v>
      </c>
    </row>
    <row r="636" spans="1:14" s="128" customFormat="1" ht="33.75" hidden="1" thickBot="1">
      <c r="A636" s="105" t="s">
        <v>451</v>
      </c>
      <c r="B636" s="332" t="s">
        <v>756</v>
      </c>
      <c r="C636" s="333" t="s">
        <v>24</v>
      </c>
      <c r="D636" s="56" t="s">
        <v>30</v>
      </c>
      <c r="E636" s="43" t="s">
        <v>505</v>
      </c>
      <c r="F636" s="268"/>
      <c r="G636" s="119">
        <f t="shared" si="71"/>
        <v>0</v>
      </c>
      <c r="H636" s="119">
        <f t="shared" si="71"/>
        <v>2690000</v>
      </c>
      <c r="I636" s="119">
        <f t="shared" si="71"/>
        <v>1649000</v>
      </c>
      <c r="N636" s="283"/>
    </row>
    <row r="637" spans="1:9" s="128" customFormat="1" ht="33.75" hidden="1" thickBot="1">
      <c r="A637" s="105" t="s">
        <v>377</v>
      </c>
      <c r="B637" s="332" t="s">
        <v>756</v>
      </c>
      <c r="C637" s="333" t="s">
        <v>24</v>
      </c>
      <c r="D637" s="56" t="s">
        <v>30</v>
      </c>
      <c r="E637" s="43" t="s">
        <v>505</v>
      </c>
      <c r="F637" s="268">
        <v>240</v>
      </c>
      <c r="G637" s="119"/>
      <c r="H637" s="119">
        <v>2690000</v>
      </c>
      <c r="I637" s="119">
        <v>1649000</v>
      </c>
    </row>
    <row r="638" spans="1:14" ht="33.75" hidden="1" thickBot="1">
      <c r="A638" s="105" t="s">
        <v>297</v>
      </c>
      <c r="B638" s="230" t="s">
        <v>756</v>
      </c>
      <c r="C638" s="47" t="s">
        <v>24</v>
      </c>
      <c r="D638" s="47" t="s">
        <v>29</v>
      </c>
      <c r="E638" s="72"/>
      <c r="F638" s="72"/>
      <c r="G638" s="120">
        <f aca="true" t="shared" si="72" ref="G638:I641">G639</f>
        <v>0</v>
      </c>
      <c r="H638" s="120">
        <f t="shared" si="72"/>
        <v>400</v>
      </c>
      <c r="I638" s="120">
        <f t="shared" si="72"/>
        <v>400</v>
      </c>
      <c r="N638" s="128"/>
    </row>
    <row r="639" spans="1:9" s="128" customFormat="1" ht="33.75" hidden="1" thickBot="1">
      <c r="A639" s="213" t="s">
        <v>269</v>
      </c>
      <c r="B639" s="230" t="s">
        <v>756</v>
      </c>
      <c r="C639" s="47" t="s">
        <v>24</v>
      </c>
      <c r="D639" s="47" t="s">
        <v>29</v>
      </c>
      <c r="E639" s="347" t="s">
        <v>443</v>
      </c>
      <c r="F639" s="271"/>
      <c r="G639" s="120">
        <f t="shared" si="72"/>
        <v>0</v>
      </c>
      <c r="H639" s="120">
        <f t="shared" si="72"/>
        <v>400</v>
      </c>
      <c r="I639" s="120">
        <f t="shared" si="72"/>
        <v>400</v>
      </c>
    </row>
    <row r="640" spans="1:14" s="128" customFormat="1" ht="51" hidden="1" thickBot="1">
      <c r="A640" s="331" t="s">
        <v>466</v>
      </c>
      <c r="B640" s="332" t="s">
        <v>756</v>
      </c>
      <c r="C640" s="43" t="s">
        <v>24</v>
      </c>
      <c r="D640" s="43" t="s">
        <v>29</v>
      </c>
      <c r="E640" s="337" t="s">
        <v>692</v>
      </c>
      <c r="F640" s="289"/>
      <c r="G640" s="119">
        <f t="shared" si="72"/>
        <v>0</v>
      </c>
      <c r="H640" s="119">
        <f t="shared" si="72"/>
        <v>400</v>
      </c>
      <c r="I640" s="119">
        <f t="shared" si="72"/>
        <v>400</v>
      </c>
      <c r="N640"/>
    </row>
    <row r="641" spans="1:9" s="128" customFormat="1" ht="33.75" hidden="1" thickBot="1">
      <c r="A641" s="261" t="s">
        <v>691</v>
      </c>
      <c r="B641" s="332" t="s">
        <v>756</v>
      </c>
      <c r="C641" s="43" t="s">
        <v>24</v>
      </c>
      <c r="D641" s="43" t="s">
        <v>29</v>
      </c>
      <c r="E641" s="337" t="s">
        <v>693</v>
      </c>
      <c r="F641" s="289"/>
      <c r="G641" s="119">
        <f t="shared" si="72"/>
        <v>0</v>
      </c>
      <c r="H641" s="119">
        <f t="shared" si="72"/>
        <v>400</v>
      </c>
      <c r="I641" s="119">
        <f t="shared" si="72"/>
        <v>400</v>
      </c>
    </row>
    <row r="642" spans="1:9" s="128" customFormat="1" ht="33.75" hidden="1" thickBot="1">
      <c r="A642" s="261" t="s">
        <v>714</v>
      </c>
      <c r="B642" s="332" t="s">
        <v>756</v>
      </c>
      <c r="C642" s="43" t="s">
        <v>24</v>
      </c>
      <c r="D642" s="43" t="s">
        <v>29</v>
      </c>
      <c r="E642" s="337" t="s">
        <v>693</v>
      </c>
      <c r="F642" s="289">
        <v>240</v>
      </c>
      <c r="G642" s="227"/>
      <c r="H642" s="227">
        <v>400</v>
      </c>
      <c r="I642" s="227">
        <v>400</v>
      </c>
    </row>
    <row r="643" spans="1:14" s="1" customFormat="1" ht="33.75" hidden="1" thickBot="1">
      <c r="A643" s="321" t="s">
        <v>297</v>
      </c>
      <c r="B643" s="92" t="s">
        <v>756</v>
      </c>
      <c r="C643" s="47" t="s">
        <v>27</v>
      </c>
      <c r="D643" s="47"/>
      <c r="E643" s="47"/>
      <c r="F643" s="47"/>
      <c r="G643" s="120">
        <f aca="true" t="shared" si="73" ref="G643:I645">G644</f>
        <v>0</v>
      </c>
      <c r="H643" s="120">
        <f t="shared" si="73"/>
        <v>50000</v>
      </c>
      <c r="I643" s="120">
        <f t="shared" si="73"/>
        <v>60000</v>
      </c>
      <c r="N643" s="128"/>
    </row>
    <row r="644" spans="1:14" s="1" customFormat="1" ht="17.25" hidden="1" thickBot="1">
      <c r="A644" s="45" t="s">
        <v>266</v>
      </c>
      <c r="B644" s="92" t="s">
        <v>756</v>
      </c>
      <c r="C644" s="61" t="s">
        <v>27</v>
      </c>
      <c r="D644" s="61" t="s">
        <v>25</v>
      </c>
      <c r="E644" s="47"/>
      <c r="F644" s="47"/>
      <c r="G644" s="73">
        <f t="shared" si="73"/>
        <v>0</v>
      </c>
      <c r="H644" s="73">
        <f t="shared" si="73"/>
        <v>50000</v>
      </c>
      <c r="I644" s="73">
        <f t="shared" si="73"/>
        <v>60000</v>
      </c>
      <c r="N644" s="128"/>
    </row>
    <row r="645" spans="1:14" s="128" customFormat="1" ht="18" hidden="1" thickBot="1">
      <c r="A645" s="60" t="s">
        <v>3</v>
      </c>
      <c r="B645" s="92" t="s">
        <v>756</v>
      </c>
      <c r="C645" s="61" t="s">
        <v>27</v>
      </c>
      <c r="D645" s="61" t="s">
        <v>25</v>
      </c>
      <c r="E645" s="344" t="s">
        <v>428</v>
      </c>
      <c r="F645" s="268"/>
      <c r="G645" s="149">
        <f t="shared" si="73"/>
        <v>0</v>
      </c>
      <c r="H645" s="149">
        <f t="shared" si="73"/>
        <v>50000</v>
      </c>
      <c r="I645" s="149">
        <f t="shared" si="73"/>
        <v>60000</v>
      </c>
      <c r="N645" s="1"/>
    </row>
    <row r="646" spans="1:14" s="283" customFormat="1" ht="33.75" hidden="1" thickBot="1">
      <c r="A646" s="108" t="s">
        <v>306</v>
      </c>
      <c r="B646" s="92" t="s">
        <v>756</v>
      </c>
      <c r="C646" s="61" t="s">
        <v>27</v>
      </c>
      <c r="D646" s="61" t="s">
        <v>25</v>
      </c>
      <c r="E646" s="47" t="s">
        <v>481</v>
      </c>
      <c r="F646" s="294"/>
      <c r="G646" s="149">
        <f>G647+G650</f>
        <v>0</v>
      </c>
      <c r="H646" s="149">
        <f>H647+H650</f>
        <v>50000</v>
      </c>
      <c r="I646" s="149">
        <f>I647+I650</f>
        <v>60000</v>
      </c>
      <c r="N646" s="1"/>
    </row>
    <row r="647" spans="1:9" s="128" customFormat="1" ht="17.25" hidden="1" thickBot="1">
      <c r="A647" s="309" t="s">
        <v>460</v>
      </c>
      <c r="B647" s="93" t="s">
        <v>756</v>
      </c>
      <c r="C647" s="112" t="s">
        <v>27</v>
      </c>
      <c r="D647" s="112" t="s">
        <v>25</v>
      </c>
      <c r="E647" s="43" t="s">
        <v>599</v>
      </c>
      <c r="F647" s="268"/>
      <c r="G647" s="227">
        <f aca="true" t="shared" si="74" ref="G647:I648">G648</f>
        <v>0</v>
      </c>
      <c r="H647" s="227">
        <f t="shared" si="74"/>
        <v>50000</v>
      </c>
      <c r="I647" s="227">
        <f t="shared" si="74"/>
        <v>60000</v>
      </c>
    </row>
    <row r="648" spans="1:14" s="128" customFormat="1" ht="17.25" hidden="1" thickBot="1">
      <c r="A648" s="102" t="s">
        <v>598</v>
      </c>
      <c r="B648" s="93" t="s">
        <v>756</v>
      </c>
      <c r="C648" s="112" t="s">
        <v>27</v>
      </c>
      <c r="D648" s="112" t="s">
        <v>25</v>
      </c>
      <c r="E648" s="43" t="s">
        <v>600</v>
      </c>
      <c r="F648" s="268"/>
      <c r="G648" s="227">
        <f t="shared" si="74"/>
        <v>0</v>
      </c>
      <c r="H648" s="227">
        <f t="shared" si="74"/>
        <v>50000</v>
      </c>
      <c r="I648" s="227">
        <f t="shared" si="74"/>
        <v>60000</v>
      </c>
      <c r="N648" s="283"/>
    </row>
    <row r="649" spans="1:9" s="128" customFormat="1" ht="33.75" hidden="1" thickBot="1">
      <c r="A649" s="102" t="s">
        <v>377</v>
      </c>
      <c r="B649" s="93" t="s">
        <v>756</v>
      </c>
      <c r="C649" s="112" t="s">
        <v>27</v>
      </c>
      <c r="D649" s="112" t="s">
        <v>25</v>
      </c>
      <c r="E649" s="43" t="s">
        <v>600</v>
      </c>
      <c r="F649" s="268">
        <v>240</v>
      </c>
      <c r="G649" s="227"/>
      <c r="H649" s="227">
        <v>50000</v>
      </c>
      <c r="I649" s="227">
        <v>60000</v>
      </c>
    </row>
    <row r="650" spans="1:9" s="128" customFormat="1" ht="33.75" hidden="1" thickBot="1">
      <c r="A650" s="105" t="s">
        <v>297</v>
      </c>
      <c r="B650" s="93" t="s">
        <v>756</v>
      </c>
      <c r="C650" s="112" t="s">
        <v>27</v>
      </c>
      <c r="D650" s="112" t="s">
        <v>25</v>
      </c>
      <c r="E650" s="43" t="s">
        <v>602</v>
      </c>
      <c r="F650" s="268"/>
      <c r="G650" s="227">
        <f aca="true" t="shared" si="75" ref="G650:I651">G651</f>
        <v>0</v>
      </c>
      <c r="H650" s="227">
        <f t="shared" si="75"/>
        <v>0</v>
      </c>
      <c r="I650" s="227">
        <f t="shared" si="75"/>
        <v>0</v>
      </c>
    </row>
    <row r="651" spans="1:9" s="128" customFormat="1" ht="17.25" hidden="1" thickBot="1">
      <c r="A651" s="102" t="s">
        <v>601</v>
      </c>
      <c r="B651" s="93" t="s">
        <v>756</v>
      </c>
      <c r="C651" s="112" t="s">
        <v>27</v>
      </c>
      <c r="D651" s="112" t="s">
        <v>25</v>
      </c>
      <c r="E651" s="43" t="s">
        <v>604</v>
      </c>
      <c r="F651" s="268"/>
      <c r="G651" s="227">
        <f t="shared" si="75"/>
        <v>0</v>
      </c>
      <c r="H651" s="227">
        <f t="shared" si="75"/>
        <v>0</v>
      </c>
      <c r="I651" s="227">
        <f t="shared" si="75"/>
        <v>0</v>
      </c>
    </row>
    <row r="652" spans="1:9" s="128" customFormat="1" ht="33.75" hidden="1" thickBot="1">
      <c r="A652" s="102" t="s">
        <v>377</v>
      </c>
      <c r="B652" s="93" t="s">
        <v>756</v>
      </c>
      <c r="C652" s="112" t="s">
        <v>27</v>
      </c>
      <c r="D652" s="112" t="s">
        <v>25</v>
      </c>
      <c r="E652" s="43" t="s">
        <v>604</v>
      </c>
      <c r="F652" s="268">
        <v>240</v>
      </c>
      <c r="G652" s="227">
        <v>0</v>
      </c>
      <c r="H652" s="227">
        <v>0</v>
      </c>
      <c r="I652" s="227">
        <v>0</v>
      </c>
    </row>
    <row r="653" spans="1:14" ht="33.75" hidden="1" thickBot="1">
      <c r="A653" s="105" t="s">
        <v>297</v>
      </c>
      <c r="B653" s="92" t="s">
        <v>756</v>
      </c>
      <c r="C653" s="47" t="s">
        <v>33</v>
      </c>
      <c r="D653" s="47"/>
      <c r="E653" s="47"/>
      <c r="F653" s="72"/>
      <c r="G653" s="149">
        <f aca="true" t="shared" si="76" ref="G653:I657">G654</f>
        <v>0</v>
      </c>
      <c r="H653" s="149">
        <f t="shared" si="76"/>
        <v>50000</v>
      </c>
      <c r="I653" s="149">
        <f t="shared" si="76"/>
        <v>50000</v>
      </c>
      <c r="N653" s="128"/>
    </row>
    <row r="654" spans="1:14" ht="17.25" hidden="1" thickBot="1">
      <c r="A654" s="107" t="s">
        <v>45</v>
      </c>
      <c r="B654" s="109" t="s">
        <v>756</v>
      </c>
      <c r="C654" s="47" t="s">
        <v>33</v>
      </c>
      <c r="D654" s="46" t="s">
        <v>25</v>
      </c>
      <c r="E654" s="47"/>
      <c r="F654" s="72"/>
      <c r="G654" s="73">
        <f t="shared" si="76"/>
        <v>0</v>
      </c>
      <c r="H654" s="73">
        <f t="shared" si="76"/>
        <v>50000</v>
      </c>
      <c r="I654" s="73">
        <f t="shared" si="76"/>
        <v>50000</v>
      </c>
      <c r="N654" s="128"/>
    </row>
    <row r="655" spans="1:14" s="283" customFormat="1" ht="18" hidden="1" thickBot="1">
      <c r="A655" s="108" t="s">
        <v>181</v>
      </c>
      <c r="B655" s="109" t="s">
        <v>756</v>
      </c>
      <c r="C655" s="47" t="s">
        <v>33</v>
      </c>
      <c r="D655" s="46" t="s">
        <v>25</v>
      </c>
      <c r="E655" s="288" t="s">
        <v>469</v>
      </c>
      <c r="F655" s="294"/>
      <c r="G655" s="149">
        <f t="shared" si="76"/>
        <v>0</v>
      </c>
      <c r="H655" s="149">
        <f t="shared" si="76"/>
        <v>50000</v>
      </c>
      <c r="I655" s="149">
        <f t="shared" si="76"/>
        <v>50000</v>
      </c>
      <c r="N655"/>
    </row>
    <row r="656" spans="1:14" s="128" customFormat="1" ht="21" customHeight="1" hidden="1">
      <c r="A656" s="108" t="s">
        <v>343</v>
      </c>
      <c r="B656" s="299" t="s">
        <v>756</v>
      </c>
      <c r="C656" s="43" t="s">
        <v>33</v>
      </c>
      <c r="D656" s="42" t="s">
        <v>25</v>
      </c>
      <c r="E656" s="43" t="s">
        <v>623</v>
      </c>
      <c r="F656" s="268"/>
      <c r="G656" s="227">
        <f t="shared" si="76"/>
        <v>0</v>
      </c>
      <c r="H656" s="227">
        <f t="shared" si="76"/>
        <v>50000</v>
      </c>
      <c r="I656" s="227">
        <f t="shared" si="76"/>
        <v>50000</v>
      </c>
      <c r="N656"/>
    </row>
    <row r="657" spans="1:14" s="128" customFormat="1" ht="16.5" customHeight="1" hidden="1">
      <c r="A657" s="105" t="s">
        <v>678</v>
      </c>
      <c r="B657" s="299" t="s">
        <v>756</v>
      </c>
      <c r="C657" s="43" t="s">
        <v>33</v>
      </c>
      <c r="D657" s="42" t="s">
        <v>25</v>
      </c>
      <c r="E657" s="43" t="s">
        <v>679</v>
      </c>
      <c r="F657" s="268"/>
      <c r="G657" s="227">
        <f t="shared" si="76"/>
        <v>0</v>
      </c>
      <c r="H657" s="227">
        <f t="shared" si="76"/>
        <v>50000</v>
      </c>
      <c r="I657" s="227">
        <f t="shared" si="76"/>
        <v>50000</v>
      </c>
      <c r="N657" s="283"/>
    </row>
    <row r="658" spans="1:9" s="128" customFormat="1" ht="21" customHeight="1" hidden="1">
      <c r="A658" s="105" t="s">
        <v>352</v>
      </c>
      <c r="B658" s="299" t="s">
        <v>756</v>
      </c>
      <c r="C658" s="43" t="s">
        <v>33</v>
      </c>
      <c r="D658" s="42" t="s">
        <v>25</v>
      </c>
      <c r="E658" s="43" t="s">
        <v>679</v>
      </c>
      <c r="F658" s="268">
        <v>410</v>
      </c>
      <c r="G658" s="227"/>
      <c r="H658" s="227">
        <v>50000</v>
      </c>
      <c r="I658" s="227">
        <v>50000</v>
      </c>
    </row>
    <row r="659" spans="1:14" ht="17.25" hidden="1" thickBot="1">
      <c r="A659" s="105" t="s">
        <v>353</v>
      </c>
      <c r="B659" s="87" t="s">
        <v>756</v>
      </c>
      <c r="C659" s="88"/>
      <c r="D659" s="88"/>
      <c r="E659" s="88"/>
      <c r="F659" s="88"/>
      <c r="G659" s="89">
        <f>G660+G668+G674+G680+G691+G728+G736+G743+G749</f>
        <v>0</v>
      </c>
      <c r="H659" s="89">
        <f>H660+H668+H674+H680+H691+H728+H736+H743+H749</f>
        <v>64693500</v>
      </c>
      <c r="I659" s="89">
        <f>I660+I668+I674+I680+I691+I728+I736+I743+I749</f>
        <v>64030900</v>
      </c>
      <c r="J659" s="17"/>
      <c r="N659" s="128"/>
    </row>
    <row r="660" spans="1:14" ht="33.75" hidden="1" thickBot="1">
      <c r="A660" s="86" t="s">
        <v>237</v>
      </c>
      <c r="B660" s="90" t="s">
        <v>756</v>
      </c>
      <c r="C660" s="62" t="s">
        <v>25</v>
      </c>
      <c r="D660" s="62"/>
      <c r="E660" s="62"/>
      <c r="F660" s="62"/>
      <c r="G660" s="120">
        <f aca="true" t="shared" si="77" ref="G660:I663">G661</f>
        <v>0</v>
      </c>
      <c r="H660" s="120">
        <f t="shared" si="77"/>
        <v>7774900</v>
      </c>
      <c r="I660" s="120">
        <f t="shared" si="77"/>
        <v>7774900</v>
      </c>
      <c r="N660" s="128"/>
    </row>
    <row r="661" spans="1:9" ht="34.5" customHeight="1" hidden="1">
      <c r="A661" s="60" t="s">
        <v>119</v>
      </c>
      <c r="B661" s="92" t="s">
        <v>756</v>
      </c>
      <c r="C661" s="46" t="s">
        <v>25</v>
      </c>
      <c r="D661" s="46" t="s">
        <v>31</v>
      </c>
      <c r="E661" s="47"/>
      <c r="F661" s="47"/>
      <c r="G661" s="120">
        <f t="shared" si="77"/>
        <v>0</v>
      </c>
      <c r="H661" s="120">
        <f t="shared" si="77"/>
        <v>7774900</v>
      </c>
      <c r="I661" s="120">
        <f t="shared" si="77"/>
        <v>7774900</v>
      </c>
    </row>
    <row r="662" spans="1:14" s="128" customFormat="1" ht="33.75" hidden="1" thickBot="1">
      <c r="A662" s="45" t="s">
        <v>147</v>
      </c>
      <c r="B662" s="92" t="s">
        <v>756</v>
      </c>
      <c r="C662" s="46" t="s">
        <v>25</v>
      </c>
      <c r="D662" s="46" t="s">
        <v>31</v>
      </c>
      <c r="E662" s="347" t="s">
        <v>443</v>
      </c>
      <c r="F662" s="271"/>
      <c r="G662" s="228">
        <f t="shared" si="77"/>
        <v>0</v>
      </c>
      <c r="H662" s="228">
        <f t="shared" si="77"/>
        <v>7774900</v>
      </c>
      <c r="I662" s="228">
        <f t="shared" si="77"/>
        <v>7774900</v>
      </c>
      <c r="N662"/>
    </row>
    <row r="663" spans="1:14" s="128" customFormat="1" ht="51" hidden="1" thickBot="1">
      <c r="A663" s="331" t="s">
        <v>466</v>
      </c>
      <c r="B663" s="93" t="s">
        <v>756</v>
      </c>
      <c r="C663" s="42" t="s">
        <v>25</v>
      </c>
      <c r="D663" s="42" t="s">
        <v>31</v>
      </c>
      <c r="E663" s="348" t="s">
        <v>543</v>
      </c>
      <c r="F663" s="289"/>
      <c r="G663" s="68">
        <f t="shared" si="77"/>
        <v>0</v>
      </c>
      <c r="H663" s="68">
        <f t="shared" si="77"/>
        <v>7774900</v>
      </c>
      <c r="I663" s="68">
        <f t="shared" si="77"/>
        <v>7774900</v>
      </c>
      <c r="N663"/>
    </row>
    <row r="664" spans="1:9" s="128" customFormat="1" ht="18" hidden="1" thickBot="1">
      <c r="A664" s="260" t="s">
        <v>542</v>
      </c>
      <c r="B664" s="93" t="s">
        <v>756</v>
      </c>
      <c r="C664" s="42" t="s">
        <v>25</v>
      </c>
      <c r="D664" s="42" t="s">
        <v>31</v>
      </c>
      <c r="E664" s="348" t="s">
        <v>548</v>
      </c>
      <c r="F664" s="289"/>
      <c r="G664" s="68">
        <f>G665+G666+G667</f>
        <v>0</v>
      </c>
      <c r="H664" s="68">
        <f>H665+H666+H667</f>
        <v>7774900</v>
      </c>
      <c r="I664" s="68">
        <f>I665+I666+I667</f>
        <v>7774900</v>
      </c>
    </row>
    <row r="665" spans="1:9" s="128" customFormat="1" ht="18" hidden="1" thickBot="1">
      <c r="A665" s="260" t="s">
        <v>296</v>
      </c>
      <c r="B665" s="93" t="s">
        <v>756</v>
      </c>
      <c r="C665" s="42" t="s">
        <v>25</v>
      </c>
      <c r="D665" s="42" t="s">
        <v>31</v>
      </c>
      <c r="E665" s="348" t="s">
        <v>548</v>
      </c>
      <c r="F665" s="268">
        <v>120</v>
      </c>
      <c r="G665" s="68"/>
      <c r="H665" s="68">
        <f>4859900+1467700+14000+435800</f>
        <v>6777400</v>
      </c>
      <c r="I665" s="68">
        <f>4859900+1467700+14000+435800</f>
        <v>6777400</v>
      </c>
    </row>
    <row r="666" spans="1:9" s="128" customFormat="1" ht="33.75" hidden="1" thickBot="1">
      <c r="A666" s="105" t="s">
        <v>294</v>
      </c>
      <c r="B666" s="93" t="s">
        <v>756</v>
      </c>
      <c r="C666" s="42" t="s">
        <v>25</v>
      </c>
      <c r="D666" s="42" t="s">
        <v>31</v>
      </c>
      <c r="E666" s="348" t="s">
        <v>548</v>
      </c>
      <c r="F666" s="268">
        <v>240</v>
      </c>
      <c r="G666" s="68"/>
      <c r="H666" s="68">
        <v>951600</v>
      </c>
      <c r="I666" s="68">
        <v>951600</v>
      </c>
    </row>
    <row r="667" spans="1:9" s="128" customFormat="1" ht="33.75" hidden="1" thickBot="1">
      <c r="A667" s="105" t="s">
        <v>297</v>
      </c>
      <c r="B667" s="93" t="s">
        <v>756</v>
      </c>
      <c r="C667" s="42" t="s">
        <v>25</v>
      </c>
      <c r="D667" s="42" t="s">
        <v>31</v>
      </c>
      <c r="E667" s="348" t="s">
        <v>548</v>
      </c>
      <c r="F667" s="268">
        <v>850</v>
      </c>
      <c r="G667" s="68"/>
      <c r="H667" s="68">
        <v>45900</v>
      </c>
      <c r="I667" s="68">
        <v>45900</v>
      </c>
    </row>
    <row r="668" spans="1:14" ht="17.25" hidden="1" thickBot="1">
      <c r="A668" s="321" t="s">
        <v>299</v>
      </c>
      <c r="B668" s="404" t="s">
        <v>756</v>
      </c>
      <c r="C668" s="405" t="s">
        <v>30</v>
      </c>
      <c r="D668" s="406"/>
      <c r="E668" s="406"/>
      <c r="F668" s="406"/>
      <c r="G668" s="407">
        <f aca="true" t="shared" si="78" ref="G668:I672">G669</f>
        <v>0</v>
      </c>
      <c r="H668" s="149">
        <f t="shared" si="78"/>
        <v>0</v>
      </c>
      <c r="I668" s="149">
        <f t="shared" si="78"/>
        <v>0</v>
      </c>
      <c r="N668" s="128"/>
    </row>
    <row r="669" spans="1:14" ht="17.25" hidden="1" thickBot="1">
      <c r="A669" s="403" t="s">
        <v>182</v>
      </c>
      <c r="B669" s="409" t="s">
        <v>756</v>
      </c>
      <c r="C669" s="410" t="s">
        <v>30</v>
      </c>
      <c r="D669" s="411" t="s">
        <v>34</v>
      </c>
      <c r="E669" s="411"/>
      <c r="F669" s="411"/>
      <c r="G669" s="412">
        <f t="shared" si="78"/>
        <v>0</v>
      </c>
      <c r="H669" s="120">
        <f t="shared" si="78"/>
        <v>0</v>
      </c>
      <c r="I669" s="120">
        <f t="shared" si="78"/>
        <v>0</v>
      </c>
      <c r="N669" s="128"/>
    </row>
    <row r="670" spans="1:14" s="1" customFormat="1" ht="54.75" customHeight="1" hidden="1">
      <c r="A670" s="408" t="s">
        <v>183</v>
      </c>
      <c r="B670" s="413" t="s">
        <v>756</v>
      </c>
      <c r="C670" s="410" t="s">
        <v>30</v>
      </c>
      <c r="D670" s="411" t="s">
        <v>34</v>
      </c>
      <c r="E670" s="414" t="s">
        <v>418</v>
      </c>
      <c r="F670" s="406"/>
      <c r="G670" s="415">
        <f t="shared" si="78"/>
        <v>0</v>
      </c>
      <c r="H670" s="73">
        <f t="shared" si="78"/>
        <v>0</v>
      </c>
      <c r="I670" s="73">
        <f t="shared" si="78"/>
        <v>0</v>
      </c>
      <c r="N670"/>
    </row>
    <row r="671" spans="1:9" ht="18.75" customHeight="1" hidden="1">
      <c r="A671" s="403" t="s">
        <v>403</v>
      </c>
      <c r="B671" s="413" t="s">
        <v>756</v>
      </c>
      <c r="C671" s="410" t="s">
        <v>30</v>
      </c>
      <c r="D671" s="411" t="s">
        <v>34</v>
      </c>
      <c r="E671" s="406" t="s">
        <v>433</v>
      </c>
      <c r="F671" s="416"/>
      <c r="G671" s="415">
        <f t="shared" si="78"/>
        <v>0</v>
      </c>
      <c r="H671" s="73">
        <f t="shared" si="78"/>
        <v>0</v>
      </c>
      <c r="I671" s="73">
        <f t="shared" si="78"/>
        <v>0</v>
      </c>
    </row>
    <row r="672" spans="1:14" ht="17.25" hidden="1" thickBot="1">
      <c r="A672" s="403" t="s">
        <v>120</v>
      </c>
      <c r="B672" s="418" t="s">
        <v>756</v>
      </c>
      <c r="C672" s="419" t="s">
        <v>30</v>
      </c>
      <c r="D672" s="420" t="s">
        <v>34</v>
      </c>
      <c r="E672" s="421" t="s">
        <v>690</v>
      </c>
      <c r="F672" s="421"/>
      <c r="G672" s="422">
        <f t="shared" si="78"/>
        <v>0</v>
      </c>
      <c r="H672" s="119">
        <f t="shared" si="78"/>
        <v>0</v>
      </c>
      <c r="I672" s="119">
        <f t="shared" si="78"/>
        <v>0</v>
      </c>
      <c r="N672" s="1"/>
    </row>
    <row r="673" spans="1:9" ht="33.75" hidden="1" thickBot="1">
      <c r="A673" s="417" t="s">
        <v>184</v>
      </c>
      <c r="B673" s="418" t="s">
        <v>756</v>
      </c>
      <c r="C673" s="419" t="s">
        <v>30</v>
      </c>
      <c r="D673" s="420" t="s">
        <v>34</v>
      </c>
      <c r="E673" s="421" t="s">
        <v>690</v>
      </c>
      <c r="F673" s="421" t="s">
        <v>355</v>
      </c>
      <c r="G673" s="422"/>
      <c r="H673" s="119">
        <v>0</v>
      </c>
      <c r="I673" s="119">
        <v>0</v>
      </c>
    </row>
    <row r="674" spans="1:14" s="1" customFormat="1" ht="17.25" hidden="1" thickBot="1">
      <c r="A674" s="423" t="s">
        <v>354</v>
      </c>
      <c r="B674" s="92" t="s">
        <v>756</v>
      </c>
      <c r="C674" s="47" t="s">
        <v>34</v>
      </c>
      <c r="D674" s="47"/>
      <c r="E674" s="47"/>
      <c r="F674" s="47"/>
      <c r="G674" s="149">
        <f aca="true" t="shared" si="79" ref="G674:I678">G675</f>
        <v>0</v>
      </c>
      <c r="H674" s="149">
        <f t="shared" si="79"/>
        <v>215000</v>
      </c>
      <c r="I674" s="149">
        <f t="shared" si="79"/>
        <v>215000</v>
      </c>
      <c r="N674"/>
    </row>
    <row r="675" spans="1:9" ht="17.25" hidden="1" thickBot="1">
      <c r="A675" s="45" t="s">
        <v>77</v>
      </c>
      <c r="B675" s="92" t="s">
        <v>756</v>
      </c>
      <c r="C675" s="46" t="s">
        <v>34</v>
      </c>
      <c r="D675" s="46" t="s">
        <v>26</v>
      </c>
      <c r="E675" s="46"/>
      <c r="F675" s="46"/>
      <c r="G675" s="73">
        <f t="shared" si="79"/>
        <v>0</v>
      </c>
      <c r="H675" s="73">
        <f t="shared" si="79"/>
        <v>215000</v>
      </c>
      <c r="I675" s="73">
        <f t="shared" si="79"/>
        <v>215000</v>
      </c>
    </row>
    <row r="676" spans="1:14" s="128" customFormat="1" ht="33.75" hidden="1" thickBot="1">
      <c r="A676" s="45" t="s">
        <v>178</v>
      </c>
      <c r="B676" s="92" t="s">
        <v>756</v>
      </c>
      <c r="C676" s="46" t="s">
        <v>34</v>
      </c>
      <c r="D676" s="46" t="s">
        <v>26</v>
      </c>
      <c r="E676" s="288" t="s">
        <v>437</v>
      </c>
      <c r="F676" s="268"/>
      <c r="G676" s="149">
        <f t="shared" si="79"/>
        <v>0</v>
      </c>
      <c r="H676" s="149">
        <f t="shared" si="79"/>
        <v>215000</v>
      </c>
      <c r="I676" s="149">
        <f t="shared" si="79"/>
        <v>215000</v>
      </c>
      <c r="N676" s="1"/>
    </row>
    <row r="677" spans="1:14" s="128" customFormat="1" ht="67.5" hidden="1" thickBot="1">
      <c r="A677" s="108" t="s">
        <v>459</v>
      </c>
      <c r="B677" s="93" t="s">
        <v>756</v>
      </c>
      <c r="C677" s="42" t="s">
        <v>34</v>
      </c>
      <c r="D677" s="42" t="s">
        <v>26</v>
      </c>
      <c r="E677" s="43" t="s">
        <v>527</v>
      </c>
      <c r="F677" s="268"/>
      <c r="G677" s="227">
        <f t="shared" si="79"/>
        <v>0</v>
      </c>
      <c r="H677" s="227">
        <f t="shared" si="79"/>
        <v>215000</v>
      </c>
      <c r="I677" s="227">
        <f t="shared" si="79"/>
        <v>215000</v>
      </c>
      <c r="N677"/>
    </row>
    <row r="678" spans="1:9" s="128" customFormat="1" ht="17.25" hidden="1" thickBot="1">
      <c r="A678" s="105" t="s">
        <v>526</v>
      </c>
      <c r="B678" s="93" t="s">
        <v>756</v>
      </c>
      <c r="C678" s="42" t="s">
        <v>34</v>
      </c>
      <c r="D678" s="42" t="s">
        <v>26</v>
      </c>
      <c r="E678" s="43" t="s">
        <v>711</v>
      </c>
      <c r="F678" s="268"/>
      <c r="G678" s="227">
        <f t="shared" si="79"/>
        <v>0</v>
      </c>
      <c r="H678" s="227">
        <f t="shared" si="79"/>
        <v>215000</v>
      </c>
      <c r="I678" s="227">
        <f t="shared" si="79"/>
        <v>215000</v>
      </c>
    </row>
    <row r="679" spans="1:9" s="128" customFormat="1" ht="51" hidden="1" thickBot="1">
      <c r="A679" s="105" t="s">
        <v>394</v>
      </c>
      <c r="B679" s="93" t="s">
        <v>756</v>
      </c>
      <c r="C679" s="42" t="s">
        <v>34</v>
      </c>
      <c r="D679" s="42" t="s">
        <v>26</v>
      </c>
      <c r="E679" s="43" t="s">
        <v>711</v>
      </c>
      <c r="F679" s="268">
        <v>540</v>
      </c>
      <c r="G679" s="227"/>
      <c r="H679" s="227">
        <v>215000</v>
      </c>
      <c r="I679" s="227">
        <v>215000</v>
      </c>
    </row>
    <row r="680" spans="1:14" ht="17.25" hidden="1" thickBot="1">
      <c r="A680" s="105" t="s">
        <v>95</v>
      </c>
      <c r="B680" s="95" t="s">
        <v>756</v>
      </c>
      <c r="C680" s="75" t="s">
        <v>28</v>
      </c>
      <c r="D680" s="75"/>
      <c r="E680" s="75"/>
      <c r="F680" s="75"/>
      <c r="G680" s="149">
        <f>G681</f>
        <v>0</v>
      </c>
      <c r="H680" s="149">
        <f>H681</f>
        <v>75000</v>
      </c>
      <c r="I680" s="149">
        <f>I681</f>
        <v>75000</v>
      </c>
      <c r="N680" s="128"/>
    </row>
    <row r="681" spans="1:14" ht="17.25" hidden="1" thickBot="1">
      <c r="A681" s="117" t="s">
        <v>121</v>
      </c>
      <c r="B681" s="90" t="s">
        <v>756</v>
      </c>
      <c r="C681" s="62" t="s">
        <v>28</v>
      </c>
      <c r="D681" s="62" t="s">
        <v>63</v>
      </c>
      <c r="E681" s="62"/>
      <c r="F681" s="43"/>
      <c r="G681" s="149">
        <f>G682+G687</f>
        <v>0</v>
      </c>
      <c r="H681" s="149">
        <f>H682+H687</f>
        <v>75000</v>
      </c>
      <c r="I681" s="149">
        <f>I682+I687</f>
        <v>75000</v>
      </c>
      <c r="N681" s="128"/>
    </row>
    <row r="682" spans="1:14" s="128" customFormat="1" ht="18" hidden="1" thickBot="1">
      <c r="A682" s="60" t="s">
        <v>36</v>
      </c>
      <c r="B682" s="90" t="s">
        <v>756</v>
      </c>
      <c r="C682" s="62" t="s">
        <v>28</v>
      </c>
      <c r="D682" s="62" t="s">
        <v>63</v>
      </c>
      <c r="E682" s="288" t="s">
        <v>474</v>
      </c>
      <c r="F682" s="268"/>
      <c r="G682" s="149">
        <f aca="true" t="shared" si="80" ref="G682:I685">G683</f>
        <v>0</v>
      </c>
      <c r="H682" s="149">
        <f t="shared" si="80"/>
        <v>20000</v>
      </c>
      <c r="I682" s="149">
        <f t="shared" si="80"/>
        <v>20000</v>
      </c>
      <c r="N682"/>
    </row>
    <row r="683" spans="1:14" s="283" customFormat="1" ht="17.25" hidden="1" thickBot="1">
      <c r="A683" s="108" t="s">
        <v>319</v>
      </c>
      <c r="B683" s="111" t="s">
        <v>756</v>
      </c>
      <c r="C683" s="56" t="s">
        <v>28</v>
      </c>
      <c r="D683" s="56" t="s">
        <v>63</v>
      </c>
      <c r="E683" s="47" t="s">
        <v>486</v>
      </c>
      <c r="F683" s="294"/>
      <c r="G683" s="149">
        <f t="shared" si="80"/>
        <v>0</v>
      </c>
      <c r="H683" s="149">
        <f t="shared" si="80"/>
        <v>20000</v>
      </c>
      <c r="I683" s="149">
        <f t="shared" si="80"/>
        <v>20000</v>
      </c>
      <c r="N683"/>
    </row>
    <row r="684" spans="1:9" s="128" customFormat="1" ht="33.75" customHeight="1" hidden="1">
      <c r="A684" s="108" t="s">
        <v>358</v>
      </c>
      <c r="B684" s="111" t="s">
        <v>756</v>
      </c>
      <c r="C684" s="56" t="s">
        <v>28</v>
      </c>
      <c r="D684" s="56" t="s">
        <v>63</v>
      </c>
      <c r="E684" s="43" t="s">
        <v>567</v>
      </c>
      <c r="F684" s="268"/>
      <c r="G684" s="227">
        <f t="shared" si="80"/>
        <v>0</v>
      </c>
      <c r="H684" s="227">
        <f t="shared" si="80"/>
        <v>20000</v>
      </c>
      <c r="I684" s="227">
        <f t="shared" si="80"/>
        <v>20000</v>
      </c>
    </row>
    <row r="685" spans="1:14" s="128" customFormat="1" ht="55.5" customHeight="1" hidden="1">
      <c r="A685" s="326" t="s">
        <v>570</v>
      </c>
      <c r="B685" s="111" t="s">
        <v>756</v>
      </c>
      <c r="C685" s="56" t="s">
        <v>28</v>
      </c>
      <c r="D685" s="56" t="s">
        <v>63</v>
      </c>
      <c r="E685" s="43" t="s">
        <v>573</v>
      </c>
      <c r="F685" s="268"/>
      <c r="G685" s="227">
        <f t="shared" si="80"/>
        <v>0</v>
      </c>
      <c r="H685" s="227">
        <f t="shared" si="80"/>
        <v>20000</v>
      </c>
      <c r="I685" s="227">
        <f t="shared" si="80"/>
        <v>20000</v>
      </c>
      <c r="N685" s="283"/>
    </row>
    <row r="686" spans="1:9" s="128" customFormat="1" ht="51" hidden="1" thickBot="1">
      <c r="A686" s="326" t="s">
        <v>572</v>
      </c>
      <c r="B686" s="111" t="s">
        <v>756</v>
      </c>
      <c r="C686" s="56" t="s">
        <v>28</v>
      </c>
      <c r="D686" s="56" t="s">
        <v>63</v>
      </c>
      <c r="E686" s="43" t="s">
        <v>573</v>
      </c>
      <c r="F686" s="268">
        <v>540</v>
      </c>
      <c r="G686" s="227"/>
      <c r="H686" s="227">
        <v>20000</v>
      </c>
      <c r="I686" s="227">
        <v>20000</v>
      </c>
    </row>
    <row r="687" spans="1:9" s="128" customFormat="1" ht="18" hidden="1" thickBot="1">
      <c r="A687" s="82" t="s">
        <v>95</v>
      </c>
      <c r="B687" s="95" t="s">
        <v>756</v>
      </c>
      <c r="C687" s="47" t="s">
        <v>28</v>
      </c>
      <c r="D687" s="47" t="s">
        <v>63</v>
      </c>
      <c r="E687" s="288" t="s">
        <v>442</v>
      </c>
      <c r="F687" s="294"/>
      <c r="G687" s="149">
        <f aca="true" t="shared" si="81" ref="G687:I689">G688</f>
        <v>0</v>
      </c>
      <c r="H687" s="149">
        <f t="shared" si="81"/>
        <v>55000</v>
      </c>
      <c r="I687" s="149">
        <f t="shared" si="81"/>
        <v>55000</v>
      </c>
    </row>
    <row r="688" spans="1:9" s="128" customFormat="1" ht="33.75" hidden="1" thickBot="1">
      <c r="A688" s="108" t="s">
        <v>671</v>
      </c>
      <c r="B688" s="96" t="s">
        <v>756</v>
      </c>
      <c r="C688" s="43" t="s">
        <v>28</v>
      </c>
      <c r="D688" s="43" t="s">
        <v>63</v>
      </c>
      <c r="E688" s="43" t="s">
        <v>673</v>
      </c>
      <c r="F688" s="268"/>
      <c r="G688" s="227">
        <f t="shared" si="81"/>
        <v>0</v>
      </c>
      <c r="H688" s="227">
        <f t="shared" si="81"/>
        <v>55000</v>
      </c>
      <c r="I688" s="227">
        <f t="shared" si="81"/>
        <v>55000</v>
      </c>
    </row>
    <row r="689" spans="1:9" s="128" customFormat="1" ht="37.5" customHeight="1" hidden="1">
      <c r="A689" s="105" t="s">
        <v>672</v>
      </c>
      <c r="B689" s="96" t="s">
        <v>756</v>
      </c>
      <c r="C689" s="43" t="s">
        <v>28</v>
      </c>
      <c r="D689" s="43" t="s">
        <v>63</v>
      </c>
      <c r="E689" s="43" t="s">
        <v>675</v>
      </c>
      <c r="F689" s="268"/>
      <c r="G689" s="227">
        <f t="shared" si="81"/>
        <v>0</v>
      </c>
      <c r="H689" s="227">
        <f t="shared" si="81"/>
        <v>55000</v>
      </c>
      <c r="I689" s="227">
        <f t="shared" si="81"/>
        <v>55000</v>
      </c>
    </row>
    <row r="690" spans="1:9" s="128" customFormat="1" ht="33.75" hidden="1" thickBot="1">
      <c r="A690" s="105" t="s">
        <v>396</v>
      </c>
      <c r="B690" s="96" t="s">
        <v>756</v>
      </c>
      <c r="C690" s="43" t="s">
        <v>28</v>
      </c>
      <c r="D690" s="43" t="s">
        <v>63</v>
      </c>
      <c r="E690" s="43" t="s">
        <v>675</v>
      </c>
      <c r="F690" s="268">
        <v>540</v>
      </c>
      <c r="G690" s="227"/>
      <c r="H690" s="227">
        <v>55000</v>
      </c>
      <c r="I690" s="227">
        <v>55000</v>
      </c>
    </row>
    <row r="691" spans="1:14" s="1" customFormat="1" ht="17.25" hidden="1" thickBot="1">
      <c r="A691" s="82" t="s">
        <v>95</v>
      </c>
      <c r="B691" s="95" t="s">
        <v>756</v>
      </c>
      <c r="C691" s="47" t="s">
        <v>29</v>
      </c>
      <c r="D691" s="47"/>
      <c r="E691" s="47"/>
      <c r="F691" s="47"/>
      <c r="G691" s="149">
        <f>G692+G698+G718</f>
        <v>0</v>
      </c>
      <c r="H691" s="149">
        <f>H692+H698+H718</f>
        <v>2409500</v>
      </c>
      <c r="I691" s="149">
        <f>I692+I698+I718</f>
        <v>2387000</v>
      </c>
      <c r="N691" s="128"/>
    </row>
    <row r="692" spans="1:14" ht="17.25" hidden="1" thickBot="1">
      <c r="A692" s="45" t="s">
        <v>123</v>
      </c>
      <c r="B692" s="334" t="s">
        <v>756</v>
      </c>
      <c r="C692" s="335" t="s">
        <v>29</v>
      </c>
      <c r="D692" s="127" t="s">
        <v>25</v>
      </c>
      <c r="E692" s="127"/>
      <c r="F692" s="127"/>
      <c r="G692" s="73">
        <f>G693</f>
        <v>0</v>
      </c>
      <c r="H692" s="73">
        <f>H693</f>
        <v>20000</v>
      </c>
      <c r="I692" s="73">
        <f>I693</f>
        <v>20000</v>
      </c>
      <c r="N692" s="128"/>
    </row>
    <row r="693" spans="1:14" s="128" customFormat="1" ht="1.5" customHeight="1" hidden="1">
      <c r="A693" s="237" t="s">
        <v>124</v>
      </c>
      <c r="B693" s="90" t="s">
        <v>756</v>
      </c>
      <c r="C693" s="335" t="s">
        <v>29</v>
      </c>
      <c r="D693" s="127" t="s">
        <v>25</v>
      </c>
      <c r="E693" s="288" t="s">
        <v>474</v>
      </c>
      <c r="F693" s="268"/>
      <c r="G693" s="149">
        <f>G694</f>
        <v>0</v>
      </c>
      <c r="H693" s="149">
        <f aca="true" t="shared" si="82" ref="H693:I696">H694</f>
        <v>20000</v>
      </c>
      <c r="I693" s="149">
        <f t="shared" si="82"/>
        <v>20000</v>
      </c>
      <c r="N693" s="1"/>
    </row>
    <row r="694" spans="1:14" s="283" customFormat="1" ht="17.25" hidden="1" thickBot="1">
      <c r="A694" s="108" t="s">
        <v>319</v>
      </c>
      <c r="B694" s="334" t="s">
        <v>756</v>
      </c>
      <c r="C694" s="335" t="s">
        <v>29</v>
      </c>
      <c r="D694" s="127" t="s">
        <v>25</v>
      </c>
      <c r="E694" s="62" t="s">
        <v>485</v>
      </c>
      <c r="F694" s="349"/>
      <c r="G694" s="120">
        <f>G695</f>
        <v>0</v>
      </c>
      <c r="H694" s="120">
        <f t="shared" si="82"/>
        <v>20000</v>
      </c>
      <c r="I694" s="120">
        <f t="shared" si="82"/>
        <v>20000</v>
      </c>
      <c r="N694"/>
    </row>
    <row r="695" spans="1:9" s="128" customFormat="1" ht="33.75" hidden="1" thickBot="1">
      <c r="A695" s="153" t="s">
        <v>378</v>
      </c>
      <c r="B695" s="336" t="s">
        <v>756</v>
      </c>
      <c r="C695" s="151" t="s">
        <v>29</v>
      </c>
      <c r="D695" s="133" t="s">
        <v>25</v>
      </c>
      <c r="E695" s="43" t="s">
        <v>571</v>
      </c>
      <c r="F695" s="268"/>
      <c r="G695" s="227">
        <f>G696</f>
        <v>0</v>
      </c>
      <c r="H695" s="227">
        <f t="shared" si="82"/>
        <v>20000</v>
      </c>
      <c r="I695" s="227">
        <f t="shared" si="82"/>
        <v>20000</v>
      </c>
    </row>
    <row r="696" spans="1:14" s="128" customFormat="1" ht="33.75" hidden="1" thickBot="1">
      <c r="A696" s="260" t="s">
        <v>565</v>
      </c>
      <c r="B696" s="336" t="s">
        <v>756</v>
      </c>
      <c r="C696" s="151" t="s">
        <v>29</v>
      </c>
      <c r="D696" s="133" t="s">
        <v>25</v>
      </c>
      <c r="E696" s="43" t="s">
        <v>574</v>
      </c>
      <c r="F696" s="268"/>
      <c r="G696" s="227">
        <f>G697</f>
        <v>0</v>
      </c>
      <c r="H696" s="227">
        <f t="shared" si="82"/>
        <v>20000</v>
      </c>
      <c r="I696" s="227">
        <f t="shared" si="82"/>
        <v>20000</v>
      </c>
      <c r="N696" s="283"/>
    </row>
    <row r="697" spans="1:9" s="128" customFormat="1" ht="67.5" hidden="1" thickBot="1">
      <c r="A697" s="260" t="s">
        <v>397</v>
      </c>
      <c r="B697" s="336" t="s">
        <v>756</v>
      </c>
      <c r="C697" s="151" t="s">
        <v>29</v>
      </c>
      <c r="D697" s="133" t="s">
        <v>25</v>
      </c>
      <c r="E697" s="43" t="s">
        <v>574</v>
      </c>
      <c r="F697" s="268">
        <v>540</v>
      </c>
      <c r="G697" s="227"/>
      <c r="H697" s="227">
        <v>20000</v>
      </c>
      <c r="I697" s="227">
        <v>20000</v>
      </c>
    </row>
    <row r="698" spans="1:14" ht="17.25" hidden="1" thickBot="1">
      <c r="A698" s="82" t="s">
        <v>95</v>
      </c>
      <c r="B698" s="95" t="s">
        <v>756</v>
      </c>
      <c r="C698" s="46" t="s">
        <v>29</v>
      </c>
      <c r="D698" s="46" t="s">
        <v>30</v>
      </c>
      <c r="E698" s="54"/>
      <c r="F698" s="43"/>
      <c r="G698" s="149">
        <f>G699+G703+G714</f>
        <v>0</v>
      </c>
      <c r="H698" s="149">
        <f>H699+H703+H714</f>
        <v>2310000</v>
      </c>
      <c r="I698" s="149">
        <f>I699+I703+I714</f>
        <v>2310000</v>
      </c>
      <c r="N698" s="128"/>
    </row>
    <row r="699" spans="1:9" s="128" customFormat="1" ht="18" hidden="1" thickBot="1">
      <c r="A699" s="45" t="s">
        <v>125</v>
      </c>
      <c r="B699" s="95" t="s">
        <v>756</v>
      </c>
      <c r="C699" s="46" t="s">
        <v>29</v>
      </c>
      <c r="D699" s="46" t="s">
        <v>30</v>
      </c>
      <c r="E699" s="288" t="s">
        <v>440</v>
      </c>
      <c r="F699" s="268"/>
      <c r="G699" s="149">
        <f aca="true" t="shared" si="83" ref="G699:I701">G700</f>
        <v>0</v>
      </c>
      <c r="H699" s="149">
        <f t="shared" si="83"/>
        <v>70000</v>
      </c>
      <c r="I699" s="149">
        <f t="shared" si="83"/>
        <v>70000</v>
      </c>
    </row>
    <row r="700" spans="1:14" s="128" customFormat="1" ht="35.25" customHeight="1" hidden="1">
      <c r="A700" s="108" t="s">
        <v>338</v>
      </c>
      <c r="B700" s="96" t="s">
        <v>756</v>
      </c>
      <c r="C700" s="42" t="s">
        <v>29</v>
      </c>
      <c r="D700" s="42" t="s">
        <v>30</v>
      </c>
      <c r="E700" s="290" t="s">
        <v>530</v>
      </c>
      <c r="F700" s="268"/>
      <c r="G700" s="227">
        <f t="shared" si="83"/>
        <v>0</v>
      </c>
      <c r="H700" s="227">
        <f t="shared" si="83"/>
        <v>70000</v>
      </c>
      <c r="I700" s="227">
        <f t="shared" si="83"/>
        <v>70000</v>
      </c>
      <c r="N700"/>
    </row>
    <row r="701" spans="1:9" s="128" customFormat="1" ht="33.75" hidden="1" thickBot="1">
      <c r="A701" s="67" t="s">
        <v>529</v>
      </c>
      <c r="B701" s="96" t="s">
        <v>756</v>
      </c>
      <c r="C701" s="42" t="s">
        <v>29</v>
      </c>
      <c r="D701" s="42" t="s">
        <v>30</v>
      </c>
      <c r="E701" s="287" t="s">
        <v>531</v>
      </c>
      <c r="F701" s="268"/>
      <c r="G701" s="227">
        <f t="shared" si="83"/>
        <v>0</v>
      </c>
      <c r="H701" s="227">
        <f t="shared" si="83"/>
        <v>70000</v>
      </c>
      <c r="I701" s="227">
        <f t="shared" si="83"/>
        <v>70000</v>
      </c>
    </row>
    <row r="702" spans="1:9" s="128" customFormat="1" ht="51" hidden="1" thickBot="1">
      <c r="A702" s="67" t="s">
        <v>395</v>
      </c>
      <c r="B702" s="96" t="s">
        <v>756</v>
      </c>
      <c r="C702" s="42" t="s">
        <v>29</v>
      </c>
      <c r="D702" s="42" t="s">
        <v>30</v>
      </c>
      <c r="E702" s="287" t="s">
        <v>531</v>
      </c>
      <c r="F702" s="268">
        <v>540</v>
      </c>
      <c r="G702" s="227"/>
      <c r="H702" s="227">
        <v>70000</v>
      </c>
      <c r="I702" s="227">
        <v>70000</v>
      </c>
    </row>
    <row r="703" spans="1:9" s="128" customFormat="1" ht="51" customHeight="1" hidden="1">
      <c r="A703" s="82" t="s">
        <v>95</v>
      </c>
      <c r="B703" s="95" t="s">
        <v>756</v>
      </c>
      <c r="C703" s="46" t="s">
        <v>29</v>
      </c>
      <c r="D703" s="46" t="s">
        <v>30</v>
      </c>
      <c r="E703" s="288" t="s">
        <v>441</v>
      </c>
      <c r="F703" s="268"/>
      <c r="G703" s="149">
        <f>G704+G710</f>
        <v>0</v>
      </c>
      <c r="H703" s="149">
        <f>H704+H710</f>
        <v>2230000</v>
      </c>
      <c r="I703" s="149">
        <f>I704+I710</f>
        <v>2230000</v>
      </c>
    </row>
    <row r="704" spans="1:14" s="283" customFormat="1" ht="51" hidden="1" thickBot="1">
      <c r="A704" s="108" t="s">
        <v>359</v>
      </c>
      <c r="B704" s="95" t="s">
        <v>756</v>
      </c>
      <c r="C704" s="46" t="s">
        <v>29</v>
      </c>
      <c r="D704" s="46" t="s">
        <v>30</v>
      </c>
      <c r="E704" s="47" t="s">
        <v>484</v>
      </c>
      <c r="F704" s="294"/>
      <c r="G704" s="149">
        <f>G705</f>
        <v>0</v>
      </c>
      <c r="H704" s="149">
        <f>H705</f>
        <v>2200000</v>
      </c>
      <c r="I704" s="149">
        <f>I705</f>
        <v>2200000</v>
      </c>
      <c r="N704" s="128"/>
    </row>
    <row r="705" spans="1:9" s="128" customFormat="1" ht="33.75" hidden="1" thickBot="1">
      <c r="A705" s="108" t="s">
        <v>190</v>
      </c>
      <c r="B705" s="96" t="s">
        <v>756</v>
      </c>
      <c r="C705" s="42" t="s">
        <v>29</v>
      </c>
      <c r="D705" s="42" t="s">
        <v>30</v>
      </c>
      <c r="E705" s="43" t="s">
        <v>577</v>
      </c>
      <c r="F705" s="268"/>
      <c r="G705" s="227">
        <f>G706+G708</f>
        <v>0</v>
      </c>
      <c r="H705" s="227">
        <f>H706+H708</f>
        <v>2200000</v>
      </c>
      <c r="I705" s="227">
        <f>I706+I708</f>
        <v>2200000</v>
      </c>
    </row>
    <row r="706" spans="1:14" s="128" customFormat="1" ht="17.25" hidden="1" thickBot="1">
      <c r="A706" s="105" t="s">
        <v>578</v>
      </c>
      <c r="B706" s="96" t="s">
        <v>756</v>
      </c>
      <c r="C706" s="42" t="s">
        <v>29</v>
      </c>
      <c r="D706" s="42" t="s">
        <v>30</v>
      </c>
      <c r="E706" s="43" t="s">
        <v>580</v>
      </c>
      <c r="F706" s="268"/>
      <c r="G706" s="227">
        <f>G707</f>
        <v>0</v>
      </c>
      <c r="H706" s="227">
        <f>H707</f>
        <v>200000</v>
      </c>
      <c r="I706" s="227">
        <f>I707</f>
        <v>200000</v>
      </c>
      <c r="N706" s="283"/>
    </row>
    <row r="707" spans="1:9" s="128" customFormat="1" ht="51" hidden="1" thickBot="1">
      <c r="A707" s="327" t="s">
        <v>576</v>
      </c>
      <c r="B707" s="96" t="s">
        <v>756</v>
      </c>
      <c r="C707" s="42" t="s">
        <v>29</v>
      </c>
      <c r="D707" s="42" t="s">
        <v>30</v>
      </c>
      <c r="E707" s="43" t="s">
        <v>580</v>
      </c>
      <c r="F707" s="268">
        <v>540</v>
      </c>
      <c r="G707" s="227"/>
      <c r="H707" s="227">
        <v>200000</v>
      </c>
      <c r="I707" s="227">
        <v>200000</v>
      </c>
    </row>
    <row r="708" spans="1:9" s="128" customFormat="1" ht="17.25" hidden="1" thickBot="1">
      <c r="A708" s="82" t="s">
        <v>95</v>
      </c>
      <c r="B708" s="96" t="s">
        <v>756</v>
      </c>
      <c r="C708" s="42" t="s">
        <v>29</v>
      </c>
      <c r="D708" s="42" t="s">
        <v>30</v>
      </c>
      <c r="E708" s="43" t="s">
        <v>581</v>
      </c>
      <c r="F708" s="268"/>
      <c r="G708" s="227">
        <f>G709</f>
        <v>0</v>
      </c>
      <c r="H708" s="227">
        <f>H709</f>
        <v>2000000</v>
      </c>
      <c r="I708" s="227">
        <f>I709</f>
        <v>2000000</v>
      </c>
    </row>
    <row r="709" spans="1:9" s="128" customFormat="1" ht="51" hidden="1" thickBot="1">
      <c r="A709" s="41" t="s">
        <v>579</v>
      </c>
      <c r="B709" s="96" t="s">
        <v>756</v>
      </c>
      <c r="C709" s="42" t="s">
        <v>29</v>
      </c>
      <c r="D709" s="42" t="s">
        <v>30</v>
      </c>
      <c r="E709" s="43" t="s">
        <v>581</v>
      </c>
      <c r="F709" s="268">
        <v>540</v>
      </c>
      <c r="G709" s="227"/>
      <c r="H709" s="227">
        <v>2000000</v>
      </c>
      <c r="I709" s="227">
        <v>2000000</v>
      </c>
    </row>
    <row r="710" spans="1:14" s="283" customFormat="1" ht="17.25" hidden="1" thickBot="1">
      <c r="A710" s="82" t="s">
        <v>95</v>
      </c>
      <c r="B710" s="95" t="s">
        <v>756</v>
      </c>
      <c r="C710" s="46" t="s">
        <v>29</v>
      </c>
      <c r="D710" s="46" t="s">
        <v>30</v>
      </c>
      <c r="E710" s="47" t="s">
        <v>483</v>
      </c>
      <c r="F710" s="294"/>
      <c r="G710" s="149">
        <f aca="true" t="shared" si="84" ref="G710:I712">G711</f>
        <v>0</v>
      </c>
      <c r="H710" s="149">
        <f t="shared" si="84"/>
        <v>30000</v>
      </c>
      <c r="I710" s="149">
        <f t="shared" si="84"/>
        <v>30000</v>
      </c>
      <c r="N710" s="128"/>
    </row>
    <row r="711" spans="1:9" s="128" customFormat="1" ht="17.25" hidden="1" thickBot="1">
      <c r="A711" s="108" t="s">
        <v>244</v>
      </c>
      <c r="B711" s="96" t="s">
        <v>756</v>
      </c>
      <c r="C711" s="42" t="s">
        <v>29</v>
      </c>
      <c r="D711" s="42" t="s">
        <v>30</v>
      </c>
      <c r="E711" s="43" t="s">
        <v>533</v>
      </c>
      <c r="F711" s="268"/>
      <c r="G711" s="227">
        <f t="shared" si="84"/>
        <v>0</v>
      </c>
      <c r="H711" s="227">
        <f t="shared" si="84"/>
        <v>30000</v>
      </c>
      <c r="I711" s="227">
        <f t="shared" si="84"/>
        <v>30000</v>
      </c>
    </row>
    <row r="712" spans="1:14" s="128" customFormat="1" ht="17.25" hidden="1" thickBot="1">
      <c r="A712" s="325" t="s">
        <v>532</v>
      </c>
      <c r="B712" s="96" t="s">
        <v>756</v>
      </c>
      <c r="C712" s="42" t="s">
        <v>29</v>
      </c>
      <c r="D712" s="42" t="s">
        <v>30</v>
      </c>
      <c r="E712" s="43" t="s">
        <v>534</v>
      </c>
      <c r="F712" s="268"/>
      <c r="G712" s="227">
        <f t="shared" si="84"/>
        <v>0</v>
      </c>
      <c r="H712" s="227">
        <f t="shared" si="84"/>
        <v>30000</v>
      </c>
      <c r="I712" s="227">
        <f t="shared" si="84"/>
        <v>30000</v>
      </c>
      <c r="N712" s="283"/>
    </row>
    <row r="713" spans="1:9" s="128" customFormat="1" ht="51" hidden="1" thickBot="1">
      <c r="A713" s="325" t="s">
        <v>398</v>
      </c>
      <c r="B713" s="96" t="s">
        <v>756</v>
      </c>
      <c r="C713" s="42" t="s">
        <v>29</v>
      </c>
      <c r="D713" s="42" t="s">
        <v>30</v>
      </c>
      <c r="E713" s="43" t="s">
        <v>534</v>
      </c>
      <c r="F713" s="268">
        <v>540</v>
      </c>
      <c r="G713" s="227"/>
      <c r="H713" s="227">
        <v>30000</v>
      </c>
      <c r="I713" s="227">
        <v>30000</v>
      </c>
    </row>
    <row r="714" spans="1:14" s="283" customFormat="1" ht="18" hidden="1" thickBot="1">
      <c r="A714" s="82" t="s">
        <v>95</v>
      </c>
      <c r="B714" s="95" t="s">
        <v>756</v>
      </c>
      <c r="C714" s="46" t="s">
        <v>29</v>
      </c>
      <c r="D714" s="46" t="s">
        <v>30</v>
      </c>
      <c r="E714" s="347" t="s">
        <v>476</v>
      </c>
      <c r="F714" s="294"/>
      <c r="G714" s="149">
        <f aca="true" t="shared" si="85" ref="G714:I716">G715</f>
        <v>0</v>
      </c>
      <c r="H714" s="149">
        <f t="shared" si="85"/>
        <v>10000</v>
      </c>
      <c r="I714" s="149">
        <f t="shared" si="85"/>
        <v>10000</v>
      </c>
      <c r="N714" s="128"/>
    </row>
    <row r="715" spans="1:9" s="128" customFormat="1" ht="33.75" hidden="1" thickBot="1">
      <c r="A715" s="330" t="s">
        <v>465</v>
      </c>
      <c r="B715" s="96" t="s">
        <v>756</v>
      </c>
      <c r="C715" s="42" t="s">
        <v>29</v>
      </c>
      <c r="D715" s="42" t="s">
        <v>30</v>
      </c>
      <c r="E715" s="348" t="s">
        <v>540</v>
      </c>
      <c r="F715" s="268"/>
      <c r="G715" s="227">
        <f t="shared" si="85"/>
        <v>0</v>
      </c>
      <c r="H715" s="227">
        <f t="shared" si="85"/>
        <v>10000</v>
      </c>
      <c r="I715" s="227">
        <f t="shared" si="85"/>
        <v>10000</v>
      </c>
    </row>
    <row r="716" spans="1:14" s="128" customFormat="1" ht="34.5" customHeight="1" hidden="1">
      <c r="A716" s="260" t="s">
        <v>539</v>
      </c>
      <c r="B716" s="96" t="s">
        <v>756</v>
      </c>
      <c r="C716" s="42" t="s">
        <v>29</v>
      </c>
      <c r="D716" s="42" t="s">
        <v>30</v>
      </c>
      <c r="E716" s="348" t="s">
        <v>541</v>
      </c>
      <c r="F716" s="268"/>
      <c r="G716" s="227">
        <f t="shared" si="85"/>
        <v>0</v>
      </c>
      <c r="H716" s="227">
        <f t="shared" si="85"/>
        <v>10000</v>
      </c>
      <c r="I716" s="227">
        <f t="shared" si="85"/>
        <v>10000</v>
      </c>
      <c r="N716" s="283"/>
    </row>
    <row r="717" spans="1:9" s="128" customFormat="1" ht="33.75" hidden="1" thickBot="1">
      <c r="A717" s="260" t="s">
        <v>399</v>
      </c>
      <c r="B717" s="96" t="s">
        <v>756</v>
      </c>
      <c r="C717" s="42" t="s">
        <v>29</v>
      </c>
      <c r="D717" s="42" t="s">
        <v>30</v>
      </c>
      <c r="E717" s="290" t="s">
        <v>541</v>
      </c>
      <c r="F717" s="268">
        <v>540</v>
      </c>
      <c r="G717" s="227"/>
      <c r="H717" s="227">
        <v>10000</v>
      </c>
      <c r="I717" s="227">
        <v>10000</v>
      </c>
    </row>
    <row r="718" spans="1:14" s="1" customFormat="1" ht="17.25" hidden="1" thickBot="1">
      <c r="A718" s="82" t="s">
        <v>95</v>
      </c>
      <c r="B718" s="92" t="s">
        <v>756</v>
      </c>
      <c r="C718" s="47" t="s">
        <v>29</v>
      </c>
      <c r="D718" s="47" t="s">
        <v>34</v>
      </c>
      <c r="E718" s="65"/>
      <c r="F718" s="47"/>
      <c r="G718" s="149">
        <f>G719+G724</f>
        <v>0</v>
      </c>
      <c r="H718" s="149">
        <f>H719+H724</f>
        <v>79500</v>
      </c>
      <c r="I718" s="149">
        <f>I719+I724</f>
        <v>57000</v>
      </c>
      <c r="N718" s="128"/>
    </row>
    <row r="719" spans="1:9" s="128" customFormat="1" ht="18" hidden="1" thickBot="1">
      <c r="A719" s="45" t="s">
        <v>54</v>
      </c>
      <c r="B719" s="92" t="s">
        <v>756</v>
      </c>
      <c r="C719" s="47" t="s">
        <v>29</v>
      </c>
      <c r="D719" s="47" t="s">
        <v>34</v>
      </c>
      <c r="E719" s="288" t="s">
        <v>429</v>
      </c>
      <c r="F719" s="268"/>
      <c r="G719" s="149">
        <f aca="true" t="shared" si="86" ref="G719:I722">G720</f>
        <v>0</v>
      </c>
      <c r="H719" s="149">
        <f t="shared" si="86"/>
        <v>60000</v>
      </c>
      <c r="I719" s="149">
        <f t="shared" si="86"/>
        <v>40000</v>
      </c>
    </row>
    <row r="720" spans="1:14" s="283" customFormat="1" ht="51" hidden="1" thickBot="1">
      <c r="A720" s="108" t="s">
        <v>309</v>
      </c>
      <c r="B720" s="92" t="s">
        <v>756</v>
      </c>
      <c r="C720" s="47" t="s">
        <v>29</v>
      </c>
      <c r="D720" s="47" t="s">
        <v>34</v>
      </c>
      <c r="E720" s="47" t="s">
        <v>430</v>
      </c>
      <c r="F720" s="294"/>
      <c r="G720" s="149">
        <f t="shared" si="86"/>
        <v>0</v>
      </c>
      <c r="H720" s="149">
        <f t="shared" si="86"/>
        <v>60000</v>
      </c>
      <c r="I720" s="149">
        <f t="shared" si="86"/>
        <v>40000</v>
      </c>
      <c r="N720" s="1"/>
    </row>
    <row r="721" spans="1:9" s="128" customFormat="1" ht="33.75" hidden="1" thickBot="1">
      <c r="A721" s="108" t="s">
        <v>315</v>
      </c>
      <c r="B721" s="93" t="s">
        <v>756</v>
      </c>
      <c r="C721" s="43" t="s">
        <v>29</v>
      </c>
      <c r="D721" s="43" t="s">
        <v>34</v>
      </c>
      <c r="E721" s="43" t="s">
        <v>432</v>
      </c>
      <c r="F721" s="268"/>
      <c r="G721" s="227">
        <f t="shared" si="86"/>
        <v>0</v>
      </c>
      <c r="H721" s="227">
        <f t="shared" si="86"/>
        <v>60000</v>
      </c>
      <c r="I721" s="227">
        <f t="shared" si="86"/>
        <v>40000</v>
      </c>
    </row>
    <row r="722" spans="1:14" s="128" customFormat="1" ht="17.25" hidden="1" thickBot="1">
      <c r="A722" s="105" t="s">
        <v>664</v>
      </c>
      <c r="B722" s="93" t="s">
        <v>756</v>
      </c>
      <c r="C722" s="43" t="s">
        <v>29</v>
      </c>
      <c r="D722" s="43" t="s">
        <v>34</v>
      </c>
      <c r="E722" s="43" t="s">
        <v>665</v>
      </c>
      <c r="F722" s="268"/>
      <c r="G722" s="227">
        <f t="shared" si="86"/>
        <v>0</v>
      </c>
      <c r="H722" s="227">
        <f t="shared" si="86"/>
        <v>60000</v>
      </c>
      <c r="I722" s="227">
        <f t="shared" si="86"/>
        <v>40000</v>
      </c>
      <c r="N722" s="283"/>
    </row>
    <row r="723" spans="1:9" s="128" customFormat="1" ht="33.75" hidden="1" thickBot="1">
      <c r="A723" s="105" t="s">
        <v>400</v>
      </c>
      <c r="B723" s="93" t="s">
        <v>756</v>
      </c>
      <c r="C723" s="43" t="s">
        <v>29</v>
      </c>
      <c r="D723" s="43" t="s">
        <v>34</v>
      </c>
      <c r="E723" s="43" t="s">
        <v>665</v>
      </c>
      <c r="F723" s="268">
        <v>540</v>
      </c>
      <c r="G723" s="227"/>
      <c r="H723" s="227">
        <v>60000</v>
      </c>
      <c r="I723" s="227">
        <v>40000</v>
      </c>
    </row>
    <row r="724" spans="1:14" s="283" customFormat="1" ht="18" hidden="1" thickBot="1">
      <c r="A724" s="105" t="s">
        <v>95</v>
      </c>
      <c r="B724" s="95" t="s">
        <v>756</v>
      </c>
      <c r="C724" s="46" t="s">
        <v>29</v>
      </c>
      <c r="D724" s="46" t="s">
        <v>34</v>
      </c>
      <c r="E724" s="347" t="s">
        <v>476</v>
      </c>
      <c r="F724" s="294"/>
      <c r="G724" s="149">
        <f aca="true" t="shared" si="87" ref="G724:I726">G725</f>
        <v>0</v>
      </c>
      <c r="H724" s="149">
        <f t="shared" si="87"/>
        <v>19500</v>
      </c>
      <c r="I724" s="149">
        <f t="shared" si="87"/>
        <v>17000</v>
      </c>
      <c r="N724" s="128"/>
    </row>
    <row r="725" spans="1:9" s="128" customFormat="1" ht="33.75" hidden="1" thickBot="1">
      <c r="A725" s="330" t="s">
        <v>465</v>
      </c>
      <c r="B725" s="96" t="s">
        <v>756</v>
      </c>
      <c r="C725" s="42" t="s">
        <v>29</v>
      </c>
      <c r="D725" s="42" t="s">
        <v>34</v>
      </c>
      <c r="E725" s="348" t="s">
        <v>540</v>
      </c>
      <c r="F725" s="268"/>
      <c r="G725" s="227">
        <f t="shared" si="87"/>
        <v>0</v>
      </c>
      <c r="H725" s="227">
        <f t="shared" si="87"/>
        <v>19500</v>
      </c>
      <c r="I725" s="227">
        <f t="shared" si="87"/>
        <v>17000</v>
      </c>
    </row>
    <row r="726" spans="1:14" s="128" customFormat="1" ht="34.5" customHeight="1" hidden="1">
      <c r="A726" s="260" t="s">
        <v>539</v>
      </c>
      <c r="B726" s="96" t="s">
        <v>756</v>
      </c>
      <c r="C726" s="42" t="s">
        <v>29</v>
      </c>
      <c r="D726" s="42" t="s">
        <v>34</v>
      </c>
      <c r="E726" s="348" t="s">
        <v>541</v>
      </c>
      <c r="F726" s="268"/>
      <c r="G726" s="227">
        <f t="shared" si="87"/>
        <v>0</v>
      </c>
      <c r="H726" s="227">
        <f t="shared" si="87"/>
        <v>19500</v>
      </c>
      <c r="I726" s="227">
        <f t="shared" si="87"/>
        <v>17000</v>
      </c>
      <c r="N726" s="283"/>
    </row>
    <row r="727" spans="1:9" s="128" customFormat="1" ht="33.75" hidden="1" thickBot="1">
      <c r="A727" s="260" t="s">
        <v>399</v>
      </c>
      <c r="B727" s="96" t="s">
        <v>756</v>
      </c>
      <c r="C727" s="42" t="s">
        <v>29</v>
      </c>
      <c r="D727" s="42" t="s">
        <v>34</v>
      </c>
      <c r="E727" s="290" t="s">
        <v>541</v>
      </c>
      <c r="F727" s="268">
        <v>540</v>
      </c>
      <c r="G727" s="227"/>
      <c r="H727" s="227">
        <v>19500</v>
      </c>
      <c r="I727" s="227">
        <v>17000</v>
      </c>
    </row>
    <row r="728" spans="1:14" s="1" customFormat="1" ht="17.25" hidden="1" thickBot="1">
      <c r="A728" s="82" t="s">
        <v>95</v>
      </c>
      <c r="B728" s="95" t="s">
        <v>756</v>
      </c>
      <c r="C728" s="65" t="s">
        <v>24</v>
      </c>
      <c r="D728" s="65"/>
      <c r="E728" s="154"/>
      <c r="F728" s="154"/>
      <c r="G728" s="149">
        <f aca="true" t="shared" si="88" ref="G728:I730">G729</f>
        <v>0</v>
      </c>
      <c r="H728" s="149">
        <f t="shared" si="88"/>
        <v>6800</v>
      </c>
      <c r="I728" s="149">
        <f t="shared" si="88"/>
        <v>6800</v>
      </c>
      <c r="N728" s="128"/>
    </row>
    <row r="729" spans="1:14" ht="17.25" hidden="1" thickBot="1">
      <c r="A729" s="45" t="s">
        <v>53</v>
      </c>
      <c r="B729" s="95" t="s">
        <v>756</v>
      </c>
      <c r="C729" s="47" t="s">
        <v>24</v>
      </c>
      <c r="D729" s="47" t="s">
        <v>29</v>
      </c>
      <c r="E729" s="72"/>
      <c r="F729" s="72"/>
      <c r="G729" s="149">
        <f t="shared" si="88"/>
        <v>0</v>
      </c>
      <c r="H729" s="149">
        <f t="shared" si="88"/>
        <v>6800</v>
      </c>
      <c r="I729" s="149">
        <f t="shared" si="88"/>
        <v>6800</v>
      </c>
      <c r="N729" s="128"/>
    </row>
    <row r="730" spans="1:14" s="128" customFormat="1" ht="33.75" hidden="1" thickBot="1">
      <c r="A730" s="213" t="s">
        <v>269</v>
      </c>
      <c r="B730" s="95" t="s">
        <v>756</v>
      </c>
      <c r="C730" s="47" t="s">
        <v>24</v>
      </c>
      <c r="D730" s="47" t="s">
        <v>29</v>
      </c>
      <c r="E730" s="347" t="s">
        <v>443</v>
      </c>
      <c r="F730" s="271"/>
      <c r="G730" s="149">
        <f t="shared" si="88"/>
        <v>0</v>
      </c>
      <c r="H730" s="149">
        <f t="shared" si="88"/>
        <v>6800</v>
      </c>
      <c r="I730" s="149">
        <f t="shared" si="88"/>
        <v>6800</v>
      </c>
      <c r="N730" s="1"/>
    </row>
    <row r="731" spans="1:14" s="128" customFormat="1" ht="18.75" customHeight="1" hidden="1">
      <c r="A731" s="331" t="s">
        <v>466</v>
      </c>
      <c r="B731" s="96" t="s">
        <v>756</v>
      </c>
      <c r="C731" s="43" t="s">
        <v>24</v>
      </c>
      <c r="D731" s="43" t="s">
        <v>29</v>
      </c>
      <c r="E731" s="337" t="s">
        <v>692</v>
      </c>
      <c r="F731" s="289"/>
      <c r="G731" s="227">
        <f>G732+G734</f>
        <v>0</v>
      </c>
      <c r="H731" s="227">
        <f>H732+H734</f>
        <v>6800</v>
      </c>
      <c r="I731" s="227">
        <f>I732+I734</f>
        <v>6800</v>
      </c>
      <c r="N731"/>
    </row>
    <row r="732" spans="1:9" s="128" customFormat="1" ht="33.75" hidden="1" thickBot="1">
      <c r="A732" s="261" t="s">
        <v>691</v>
      </c>
      <c r="B732" s="96" t="s">
        <v>756</v>
      </c>
      <c r="C732" s="43" t="s">
        <v>24</v>
      </c>
      <c r="D732" s="43" t="s">
        <v>29</v>
      </c>
      <c r="E732" s="337" t="s">
        <v>693</v>
      </c>
      <c r="F732" s="289"/>
      <c r="G732" s="227">
        <f>G733</f>
        <v>0</v>
      </c>
      <c r="H732" s="227">
        <f>H733</f>
        <v>800</v>
      </c>
      <c r="I732" s="227">
        <f>I733</f>
        <v>800</v>
      </c>
    </row>
    <row r="733" spans="1:9" s="128" customFormat="1" ht="33.75" hidden="1" thickBot="1">
      <c r="A733" s="261" t="s">
        <v>714</v>
      </c>
      <c r="B733" s="96" t="s">
        <v>756</v>
      </c>
      <c r="C733" s="43" t="s">
        <v>24</v>
      </c>
      <c r="D733" s="43" t="s">
        <v>29</v>
      </c>
      <c r="E733" s="337" t="s">
        <v>693</v>
      </c>
      <c r="F733" s="289">
        <v>240</v>
      </c>
      <c r="G733" s="227"/>
      <c r="H733" s="227">
        <v>800</v>
      </c>
      <c r="I733" s="227">
        <v>800</v>
      </c>
    </row>
    <row r="734" spans="1:9" s="128" customFormat="1" ht="33.75" hidden="1" thickBot="1">
      <c r="A734" s="321" t="s">
        <v>297</v>
      </c>
      <c r="B734" s="96" t="s">
        <v>756</v>
      </c>
      <c r="C734" s="43" t="s">
        <v>24</v>
      </c>
      <c r="D734" s="43" t="s">
        <v>29</v>
      </c>
      <c r="E734" s="337" t="s">
        <v>695</v>
      </c>
      <c r="F734" s="289"/>
      <c r="G734" s="227">
        <f>G735</f>
        <v>0</v>
      </c>
      <c r="H734" s="227">
        <f>H735</f>
        <v>6000</v>
      </c>
      <c r="I734" s="227">
        <f>I735</f>
        <v>6000</v>
      </c>
    </row>
    <row r="735" spans="1:9" s="128" customFormat="1" ht="33.75" hidden="1" thickBot="1">
      <c r="A735" s="261" t="s">
        <v>694</v>
      </c>
      <c r="B735" s="96" t="s">
        <v>756</v>
      </c>
      <c r="C735" s="43" t="s">
        <v>24</v>
      </c>
      <c r="D735" s="43" t="s">
        <v>29</v>
      </c>
      <c r="E735" s="337" t="s">
        <v>695</v>
      </c>
      <c r="F735" s="289">
        <v>540</v>
      </c>
      <c r="G735" s="227"/>
      <c r="H735" s="227">
        <v>6000</v>
      </c>
      <c r="I735" s="227">
        <v>6000</v>
      </c>
    </row>
    <row r="736" spans="1:14" s="1" customFormat="1" ht="17.25" hidden="1" thickBot="1">
      <c r="A736" s="261" t="s">
        <v>95</v>
      </c>
      <c r="B736" s="92" t="s">
        <v>756</v>
      </c>
      <c r="C736" s="47" t="s">
        <v>27</v>
      </c>
      <c r="D736" s="47"/>
      <c r="E736" s="47"/>
      <c r="F736" s="47"/>
      <c r="G736" s="149">
        <f aca="true" t="shared" si="89" ref="G736:I741">G737</f>
        <v>0</v>
      </c>
      <c r="H736" s="149">
        <f t="shared" si="89"/>
        <v>12000</v>
      </c>
      <c r="I736" s="149">
        <f t="shared" si="89"/>
        <v>15000</v>
      </c>
      <c r="N736" s="128"/>
    </row>
    <row r="737" spans="1:14" s="1" customFormat="1" ht="17.25" hidden="1" thickBot="1">
      <c r="A737" s="45" t="s">
        <v>266</v>
      </c>
      <c r="B737" s="92" t="s">
        <v>756</v>
      </c>
      <c r="C737" s="61" t="s">
        <v>27</v>
      </c>
      <c r="D737" s="61" t="s">
        <v>25</v>
      </c>
      <c r="E737" s="47"/>
      <c r="F737" s="47"/>
      <c r="G737" s="149">
        <f t="shared" si="89"/>
        <v>0</v>
      </c>
      <c r="H737" s="149">
        <f t="shared" si="89"/>
        <v>12000</v>
      </c>
      <c r="I737" s="149">
        <f t="shared" si="89"/>
        <v>15000</v>
      </c>
      <c r="N737" s="128"/>
    </row>
    <row r="738" spans="1:14" s="128" customFormat="1" ht="18" hidden="1" thickBot="1">
      <c r="A738" s="60" t="s">
        <v>3</v>
      </c>
      <c r="B738" s="92" t="s">
        <v>756</v>
      </c>
      <c r="C738" s="61" t="s">
        <v>27</v>
      </c>
      <c r="D738" s="61" t="s">
        <v>25</v>
      </c>
      <c r="E738" s="344" t="s">
        <v>428</v>
      </c>
      <c r="F738" s="268"/>
      <c r="G738" s="149">
        <f t="shared" si="89"/>
        <v>0</v>
      </c>
      <c r="H738" s="149">
        <f t="shared" si="89"/>
        <v>12000</v>
      </c>
      <c r="I738" s="149">
        <f t="shared" si="89"/>
        <v>15000</v>
      </c>
      <c r="N738" s="1"/>
    </row>
    <row r="739" spans="1:14" s="283" customFormat="1" ht="33.75" hidden="1" thickBot="1">
      <c r="A739" s="108" t="s">
        <v>306</v>
      </c>
      <c r="B739" s="92" t="s">
        <v>756</v>
      </c>
      <c r="C739" s="61" t="s">
        <v>27</v>
      </c>
      <c r="D739" s="61" t="s">
        <v>25</v>
      </c>
      <c r="E739" s="47" t="s">
        <v>482</v>
      </c>
      <c r="F739" s="294"/>
      <c r="G739" s="149">
        <f t="shared" si="89"/>
        <v>0</v>
      </c>
      <c r="H739" s="149">
        <f t="shared" si="89"/>
        <v>12000</v>
      </c>
      <c r="I739" s="149">
        <f t="shared" si="89"/>
        <v>15000</v>
      </c>
      <c r="N739" s="1"/>
    </row>
    <row r="740" spans="1:9" s="128" customFormat="1" ht="17.25" hidden="1" thickBot="1">
      <c r="A740" s="319" t="s">
        <v>461</v>
      </c>
      <c r="B740" s="93" t="s">
        <v>756</v>
      </c>
      <c r="C740" s="112" t="s">
        <v>27</v>
      </c>
      <c r="D740" s="112" t="s">
        <v>25</v>
      </c>
      <c r="E740" s="43" t="s">
        <v>614</v>
      </c>
      <c r="F740" s="268"/>
      <c r="G740" s="227">
        <f t="shared" si="89"/>
        <v>0</v>
      </c>
      <c r="H740" s="227">
        <f t="shared" si="89"/>
        <v>12000</v>
      </c>
      <c r="I740" s="227">
        <f t="shared" si="89"/>
        <v>15000</v>
      </c>
    </row>
    <row r="741" spans="1:14" s="128" customFormat="1" ht="33.75" hidden="1" thickBot="1">
      <c r="A741" s="298" t="s">
        <v>707</v>
      </c>
      <c r="B741" s="93" t="s">
        <v>756</v>
      </c>
      <c r="C741" s="112" t="s">
        <v>27</v>
      </c>
      <c r="D741" s="112" t="s">
        <v>25</v>
      </c>
      <c r="E741" s="43" t="s">
        <v>616</v>
      </c>
      <c r="F741" s="268"/>
      <c r="G741" s="227">
        <f t="shared" si="89"/>
        <v>0</v>
      </c>
      <c r="H741" s="227">
        <f t="shared" si="89"/>
        <v>12000</v>
      </c>
      <c r="I741" s="227">
        <f t="shared" si="89"/>
        <v>15000</v>
      </c>
      <c r="N741" s="283"/>
    </row>
    <row r="742" spans="1:9" s="128" customFormat="1" ht="19.5" customHeight="1" hidden="1">
      <c r="A742" s="320" t="s">
        <v>413</v>
      </c>
      <c r="B742" s="93" t="s">
        <v>756</v>
      </c>
      <c r="C742" s="112" t="s">
        <v>27</v>
      </c>
      <c r="D742" s="112" t="s">
        <v>25</v>
      </c>
      <c r="E742" s="43" t="s">
        <v>616</v>
      </c>
      <c r="F742" s="268">
        <v>540</v>
      </c>
      <c r="G742" s="227"/>
      <c r="H742" s="227">
        <v>12000</v>
      </c>
      <c r="I742" s="227">
        <v>15000</v>
      </c>
    </row>
    <row r="743" spans="1:14" ht="17.25" hidden="1" thickBot="1">
      <c r="A743" s="105" t="s">
        <v>95</v>
      </c>
      <c r="B743" s="95" t="s">
        <v>756</v>
      </c>
      <c r="C743" s="72" t="s">
        <v>35</v>
      </c>
      <c r="D743" s="72"/>
      <c r="E743" s="72"/>
      <c r="F743" s="72"/>
      <c r="G743" s="149">
        <f aca="true" t="shared" si="90" ref="G743:I747">G744</f>
        <v>0</v>
      </c>
      <c r="H743" s="149">
        <f t="shared" si="90"/>
        <v>1400000</v>
      </c>
      <c r="I743" s="149">
        <f t="shared" si="90"/>
        <v>1400000</v>
      </c>
      <c r="N743" s="128"/>
    </row>
    <row r="744" spans="1:14" ht="17.25" hidden="1" thickBot="1">
      <c r="A744" s="150" t="s">
        <v>210</v>
      </c>
      <c r="B744" s="95" t="s">
        <v>756</v>
      </c>
      <c r="C744" s="47" t="s">
        <v>35</v>
      </c>
      <c r="D744" s="47" t="s">
        <v>25</v>
      </c>
      <c r="E744" s="70"/>
      <c r="F744" s="70"/>
      <c r="G744" s="73">
        <f t="shared" si="90"/>
        <v>0</v>
      </c>
      <c r="H744" s="73">
        <f t="shared" si="90"/>
        <v>1400000</v>
      </c>
      <c r="I744" s="73">
        <f t="shared" si="90"/>
        <v>1400000</v>
      </c>
      <c r="N744" s="128"/>
    </row>
    <row r="745" spans="1:14" s="128" customFormat="1" ht="33.75" hidden="1" thickBot="1">
      <c r="A745" s="247" t="s">
        <v>211</v>
      </c>
      <c r="B745" s="95" t="s">
        <v>756</v>
      </c>
      <c r="C745" s="47" t="s">
        <v>35</v>
      </c>
      <c r="D745" s="47" t="s">
        <v>25</v>
      </c>
      <c r="E745" s="288" t="s">
        <v>443</v>
      </c>
      <c r="F745" s="271"/>
      <c r="G745" s="228">
        <f t="shared" si="90"/>
        <v>0</v>
      </c>
      <c r="H745" s="228">
        <f t="shared" si="90"/>
        <v>1400000</v>
      </c>
      <c r="I745" s="228">
        <f t="shared" si="90"/>
        <v>1400000</v>
      </c>
      <c r="N745"/>
    </row>
    <row r="746" spans="1:14" s="128" customFormat="1" ht="51" hidden="1" thickBot="1">
      <c r="A746" s="331" t="s">
        <v>466</v>
      </c>
      <c r="B746" s="96" t="s">
        <v>756</v>
      </c>
      <c r="C746" s="43" t="s">
        <v>35</v>
      </c>
      <c r="D746" s="43" t="s">
        <v>25</v>
      </c>
      <c r="E746" s="337" t="s">
        <v>560</v>
      </c>
      <c r="F746" s="289"/>
      <c r="G746" s="68">
        <f t="shared" si="90"/>
        <v>0</v>
      </c>
      <c r="H746" s="68">
        <f t="shared" si="90"/>
        <v>1400000</v>
      </c>
      <c r="I746" s="68">
        <f t="shared" si="90"/>
        <v>1400000</v>
      </c>
      <c r="N746"/>
    </row>
    <row r="747" spans="1:9" s="128" customFormat="1" ht="17.25" hidden="1" thickBot="1">
      <c r="A747" s="260" t="s">
        <v>559</v>
      </c>
      <c r="B747" s="96" t="s">
        <v>756</v>
      </c>
      <c r="C747" s="43" t="s">
        <v>35</v>
      </c>
      <c r="D747" s="43" t="s">
        <v>25</v>
      </c>
      <c r="E747" s="337" t="s">
        <v>561</v>
      </c>
      <c r="F747" s="289"/>
      <c r="G747" s="68">
        <f t="shared" si="90"/>
        <v>0</v>
      </c>
      <c r="H747" s="68">
        <f t="shared" si="90"/>
        <v>1400000</v>
      </c>
      <c r="I747" s="68">
        <f t="shared" si="90"/>
        <v>1400000</v>
      </c>
    </row>
    <row r="748" spans="1:9" s="128" customFormat="1" ht="33.75" hidden="1" thickBot="1">
      <c r="A748" s="260" t="s">
        <v>360</v>
      </c>
      <c r="B748" s="96" t="s">
        <v>756</v>
      </c>
      <c r="C748" s="43" t="s">
        <v>35</v>
      </c>
      <c r="D748" s="43" t="s">
        <v>25</v>
      </c>
      <c r="E748" s="287" t="s">
        <v>561</v>
      </c>
      <c r="F748" s="289">
        <v>730</v>
      </c>
      <c r="G748" s="68"/>
      <c r="H748" s="68">
        <v>1400000</v>
      </c>
      <c r="I748" s="68">
        <v>1400000</v>
      </c>
    </row>
    <row r="749" spans="1:14" ht="37.5" customHeight="1" hidden="1">
      <c r="A749" s="220" t="s">
        <v>361</v>
      </c>
      <c r="B749" s="92" t="s">
        <v>756</v>
      </c>
      <c r="C749" s="47" t="s">
        <v>149</v>
      </c>
      <c r="D749" s="47"/>
      <c r="E749" s="47"/>
      <c r="F749" s="47"/>
      <c r="G749" s="149">
        <f>G750+G755</f>
        <v>0</v>
      </c>
      <c r="H749" s="149">
        <f>H750+H755</f>
        <v>52800300</v>
      </c>
      <c r="I749" s="149">
        <f>I750+I755</f>
        <v>52157200</v>
      </c>
      <c r="N749" s="128"/>
    </row>
    <row r="750" spans="1:14" ht="33.75" hidden="1" thickBot="1">
      <c r="A750" s="45" t="s">
        <v>251</v>
      </c>
      <c r="B750" s="90" t="s">
        <v>756</v>
      </c>
      <c r="C750" s="62" t="s">
        <v>149</v>
      </c>
      <c r="D750" s="62" t="s">
        <v>25</v>
      </c>
      <c r="E750" s="62"/>
      <c r="F750" s="62"/>
      <c r="G750" s="76">
        <f aca="true" t="shared" si="91" ref="G750:I753">G751</f>
        <v>0</v>
      </c>
      <c r="H750" s="76">
        <f t="shared" si="91"/>
        <v>36750000</v>
      </c>
      <c r="I750" s="76">
        <f t="shared" si="91"/>
        <v>36750000</v>
      </c>
      <c r="N750" s="128"/>
    </row>
    <row r="751" spans="1:14" s="128" customFormat="1" ht="33.75" hidden="1" thickBot="1">
      <c r="A751" s="60" t="s">
        <v>249</v>
      </c>
      <c r="B751" s="90" t="s">
        <v>756</v>
      </c>
      <c r="C751" s="62" t="s">
        <v>149</v>
      </c>
      <c r="D751" s="62" t="s">
        <v>25</v>
      </c>
      <c r="E751" s="288" t="s">
        <v>443</v>
      </c>
      <c r="F751" s="271"/>
      <c r="G751" s="228">
        <f t="shared" si="91"/>
        <v>0</v>
      </c>
      <c r="H751" s="228">
        <f t="shared" si="91"/>
        <v>36750000</v>
      </c>
      <c r="I751" s="228">
        <f t="shared" si="91"/>
        <v>36750000</v>
      </c>
      <c r="N751"/>
    </row>
    <row r="752" spans="1:14" s="128" customFormat="1" ht="51" hidden="1" thickBot="1">
      <c r="A752" s="331" t="s">
        <v>466</v>
      </c>
      <c r="B752" s="111" t="s">
        <v>756</v>
      </c>
      <c r="C752" s="56" t="s">
        <v>149</v>
      </c>
      <c r="D752" s="56" t="s">
        <v>25</v>
      </c>
      <c r="E752" s="338" t="s">
        <v>545</v>
      </c>
      <c r="F752" s="289"/>
      <c r="G752" s="68">
        <f t="shared" si="91"/>
        <v>0</v>
      </c>
      <c r="H752" s="68">
        <f t="shared" si="91"/>
        <v>36750000</v>
      </c>
      <c r="I752" s="68">
        <f t="shared" si="91"/>
        <v>36750000</v>
      </c>
      <c r="N752"/>
    </row>
    <row r="753" spans="1:9" s="128" customFormat="1" ht="51" hidden="1" thickBot="1">
      <c r="A753" s="260" t="s">
        <v>544</v>
      </c>
      <c r="B753" s="111" t="s">
        <v>756</v>
      </c>
      <c r="C753" s="56" t="s">
        <v>149</v>
      </c>
      <c r="D753" s="56" t="s">
        <v>25</v>
      </c>
      <c r="E753" s="338" t="s">
        <v>713</v>
      </c>
      <c r="F753" s="289"/>
      <c r="G753" s="68">
        <f t="shared" si="91"/>
        <v>0</v>
      </c>
      <c r="H753" s="68">
        <f t="shared" si="91"/>
        <v>36750000</v>
      </c>
      <c r="I753" s="68">
        <f t="shared" si="91"/>
        <v>36750000</v>
      </c>
    </row>
    <row r="754" spans="1:9" s="128" customFormat="1" ht="17.25" hidden="1" thickBot="1">
      <c r="A754" s="260" t="s">
        <v>362</v>
      </c>
      <c r="B754" s="111" t="s">
        <v>756</v>
      </c>
      <c r="C754" s="56" t="s">
        <v>149</v>
      </c>
      <c r="D754" s="56" t="s">
        <v>25</v>
      </c>
      <c r="E754" s="338" t="s">
        <v>713</v>
      </c>
      <c r="F754" s="289">
        <v>510</v>
      </c>
      <c r="G754" s="68"/>
      <c r="H754" s="68">
        <v>36750000</v>
      </c>
      <c r="I754" s="68">
        <v>36750000</v>
      </c>
    </row>
    <row r="755" spans="1:14" ht="17.25" hidden="1" thickBot="1">
      <c r="A755" s="82" t="s">
        <v>546</v>
      </c>
      <c r="B755" s="95" t="s">
        <v>756</v>
      </c>
      <c r="C755" s="47" t="s">
        <v>149</v>
      </c>
      <c r="D755" s="47" t="s">
        <v>34</v>
      </c>
      <c r="E755" s="47"/>
      <c r="F755" s="47"/>
      <c r="G755" s="73">
        <f>G756</f>
        <v>0</v>
      </c>
      <c r="H755" s="73">
        <f>H756</f>
        <v>16050300</v>
      </c>
      <c r="I755" s="73">
        <f>I756</f>
        <v>15407200</v>
      </c>
      <c r="J755" s="17"/>
      <c r="N755" s="128"/>
    </row>
    <row r="756" spans="1:9" s="128" customFormat="1" ht="18" hidden="1" thickBot="1">
      <c r="A756" s="81" t="s">
        <v>250</v>
      </c>
      <c r="B756" s="90" t="s">
        <v>756</v>
      </c>
      <c r="C756" s="47" t="s">
        <v>149</v>
      </c>
      <c r="D756" s="47" t="s">
        <v>34</v>
      </c>
      <c r="E756" s="288" t="s">
        <v>443</v>
      </c>
      <c r="F756" s="271"/>
      <c r="G756" s="228">
        <f>G757+G760</f>
        <v>0</v>
      </c>
      <c r="H756" s="228">
        <f>H757+H760</f>
        <v>16050300</v>
      </c>
      <c r="I756" s="228">
        <f>I757+I760</f>
        <v>15407200</v>
      </c>
    </row>
    <row r="757" spans="1:14" s="128" customFormat="1" ht="51" hidden="1" thickBot="1">
      <c r="A757" s="331" t="s">
        <v>466</v>
      </c>
      <c r="B757" s="111" t="s">
        <v>756</v>
      </c>
      <c r="C757" s="56" t="s">
        <v>149</v>
      </c>
      <c r="D757" s="56" t="s">
        <v>34</v>
      </c>
      <c r="E757" s="338" t="s">
        <v>545</v>
      </c>
      <c r="F757" s="289"/>
      <c r="G757" s="68">
        <f aca="true" t="shared" si="92" ref="G757:I758">G758</f>
        <v>0</v>
      </c>
      <c r="H757" s="68">
        <f t="shared" si="92"/>
        <v>15850300</v>
      </c>
      <c r="I757" s="68">
        <f t="shared" si="92"/>
        <v>15207200</v>
      </c>
      <c r="N757"/>
    </row>
    <row r="758" spans="1:9" s="128" customFormat="1" ht="51" hidden="1" thickBot="1">
      <c r="A758" s="260" t="s">
        <v>544</v>
      </c>
      <c r="B758" s="111" t="s">
        <v>756</v>
      </c>
      <c r="C758" s="56" t="s">
        <v>149</v>
      </c>
      <c r="D758" s="56" t="s">
        <v>34</v>
      </c>
      <c r="E758" s="338" t="s">
        <v>712</v>
      </c>
      <c r="F758" s="268"/>
      <c r="G758" s="68">
        <f t="shared" si="92"/>
        <v>0</v>
      </c>
      <c r="H758" s="68">
        <f t="shared" si="92"/>
        <v>15850300</v>
      </c>
      <c r="I758" s="68">
        <f t="shared" si="92"/>
        <v>15207200</v>
      </c>
    </row>
    <row r="759" spans="1:9" s="128" customFormat="1" ht="33.75" hidden="1" thickBot="1">
      <c r="A759" s="260" t="s">
        <v>363</v>
      </c>
      <c r="B759" s="111" t="s">
        <v>756</v>
      </c>
      <c r="C759" s="56" t="s">
        <v>149</v>
      </c>
      <c r="D759" s="56" t="s">
        <v>34</v>
      </c>
      <c r="E759" s="338" t="s">
        <v>712</v>
      </c>
      <c r="F759" s="289">
        <v>540</v>
      </c>
      <c r="G759" s="68"/>
      <c r="H759" s="68">
        <f>10000000+5850300</f>
        <v>15850300</v>
      </c>
      <c r="I759" s="68">
        <f>10000000+5207200</f>
        <v>15207200</v>
      </c>
    </row>
    <row r="760" spans="1:9" s="128" customFormat="1" ht="17.25" hidden="1" thickBot="1">
      <c r="A760" s="261" t="s">
        <v>95</v>
      </c>
      <c r="B760" s="111" t="s">
        <v>756</v>
      </c>
      <c r="C760" s="56" t="s">
        <v>149</v>
      </c>
      <c r="D760" s="56" t="s">
        <v>34</v>
      </c>
      <c r="E760" s="337" t="s">
        <v>562</v>
      </c>
      <c r="F760" s="289"/>
      <c r="G760" s="68">
        <f aca="true" t="shared" si="93" ref="G760:I761">G761</f>
        <v>0</v>
      </c>
      <c r="H760" s="68">
        <f t="shared" si="93"/>
        <v>200000</v>
      </c>
      <c r="I760" s="68">
        <f t="shared" si="93"/>
        <v>200000</v>
      </c>
    </row>
    <row r="761" spans="1:9" s="128" customFormat="1" ht="72" customHeight="1" hidden="1">
      <c r="A761" s="260" t="s">
        <v>563</v>
      </c>
      <c r="B761" s="111" t="s">
        <v>756</v>
      </c>
      <c r="C761" s="56" t="s">
        <v>149</v>
      </c>
      <c r="D761" s="56" t="s">
        <v>34</v>
      </c>
      <c r="E761" s="337" t="s">
        <v>564</v>
      </c>
      <c r="F761" s="289"/>
      <c r="G761" s="68">
        <f t="shared" si="93"/>
        <v>0</v>
      </c>
      <c r="H761" s="68">
        <f t="shared" si="93"/>
        <v>200000</v>
      </c>
      <c r="I761" s="68">
        <f t="shared" si="93"/>
        <v>200000</v>
      </c>
    </row>
    <row r="762" spans="1:9" s="128" customFormat="1" ht="84" hidden="1" thickBot="1">
      <c r="A762" s="260" t="s">
        <v>161</v>
      </c>
      <c r="B762" s="111" t="s">
        <v>756</v>
      </c>
      <c r="C762" s="56" t="s">
        <v>149</v>
      </c>
      <c r="D762" s="56" t="s">
        <v>34</v>
      </c>
      <c r="E762" s="337" t="s">
        <v>564</v>
      </c>
      <c r="F762" s="289">
        <v>540</v>
      </c>
      <c r="G762" s="68"/>
      <c r="H762" s="68">
        <v>200000</v>
      </c>
      <c r="I762" s="68">
        <v>200000</v>
      </c>
    </row>
    <row r="763" spans="1:14" ht="17.25" hidden="1" thickBot="1">
      <c r="A763" s="261" t="s">
        <v>95</v>
      </c>
      <c r="B763" s="87" t="s">
        <v>756</v>
      </c>
      <c r="C763" s="88"/>
      <c r="D763" s="88"/>
      <c r="E763" s="88"/>
      <c r="F763" s="88"/>
      <c r="G763" s="89">
        <f>G764+G778+G790+G796</f>
        <v>0</v>
      </c>
      <c r="H763" s="89">
        <f>H764+H778+H790+H796</f>
        <v>30333600</v>
      </c>
      <c r="I763" s="89">
        <f>I764+I778+I790+I796</f>
        <v>30383600</v>
      </c>
      <c r="N763" s="128"/>
    </row>
    <row r="764" spans="1:14" ht="33.75" hidden="1" thickBot="1">
      <c r="A764" s="86" t="s">
        <v>238</v>
      </c>
      <c r="B764" s="90" t="s">
        <v>756</v>
      </c>
      <c r="C764" s="62" t="s">
        <v>25</v>
      </c>
      <c r="D764" s="62"/>
      <c r="E764" s="62"/>
      <c r="F764" s="62"/>
      <c r="G764" s="120">
        <f>G765</f>
        <v>0</v>
      </c>
      <c r="H764" s="120">
        <f>H765</f>
        <v>5128100</v>
      </c>
      <c r="I764" s="120">
        <f>I765</f>
        <v>5128100</v>
      </c>
      <c r="N764" s="128"/>
    </row>
    <row r="765" spans="1:9" ht="21" customHeight="1" hidden="1">
      <c r="A765" s="60" t="s">
        <v>119</v>
      </c>
      <c r="B765" s="90" t="s">
        <v>756</v>
      </c>
      <c r="C765" s="46" t="s">
        <v>25</v>
      </c>
      <c r="D765" s="46" t="s">
        <v>35</v>
      </c>
      <c r="E765" s="47"/>
      <c r="F765" s="47"/>
      <c r="G765" s="73">
        <f>G766+G775</f>
        <v>0</v>
      </c>
      <c r="H765" s="73">
        <f>H766+H775</f>
        <v>5128100</v>
      </c>
      <c r="I765" s="73">
        <f>I766+I775</f>
        <v>5128100</v>
      </c>
    </row>
    <row r="766" spans="1:14" s="128" customFormat="1" ht="18" hidden="1" thickBot="1">
      <c r="A766" s="45" t="s">
        <v>120</v>
      </c>
      <c r="B766" s="92" t="s">
        <v>756</v>
      </c>
      <c r="C766" s="46" t="s">
        <v>25</v>
      </c>
      <c r="D766" s="46" t="s">
        <v>35</v>
      </c>
      <c r="E766" s="347" t="s">
        <v>475</v>
      </c>
      <c r="F766" s="271"/>
      <c r="G766" s="228">
        <f>G767+G772</f>
        <v>0</v>
      </c>
      <c r="H766" s="228">
        <f>H767+H772</f>
        <v>5128100</v>
      </c>
      <c r="I766" s="228">
        <f>I767+I772</f>
        <v>5128100</v>
      </c>
      <c r="N766"/>
    </row>
    <row r="767" spans="1:14" s="128" customFormat="1" ht="33.75" hidden="1" thickBot="1">
      <c r="A767" s="329" t="s">
        <v>464</v>
      </c>
      <c r="B767" s="96" t="s">
        <v>756</v>
      </c>
      <c r="C767" s="42" t="s">
        <v>25</v>
      </c>
      <c r="D767" s="42" t="s">
        <v>35</v>
      </c>
      <c r="E767" s="367" t="s">
        <v>696</v>
      </c>
      <c r="F767" s="271"/>
      <c r="G767" s="386">
        <f>G768</f>
        <v>0</v>
      </c>
      <c r="H767" s="386">
        <f>H768</f>
        <v>4778100</v>
      </c>
      <c r="I767" s="386">
        <f>I768</f>
        <v>4778100</v>
      </c>
      <c r="N767"/>
    </row>
    <row r="768" spans="1:9" s="128" customFormat="1" ht="18" hidden="1" thickBot="1">
      <c r="A768" s="342" t="s">
        <v>698</v>
      </c>
      <c r="B768" s="93" t="s">
        <v>756</v>
      </c>
      <c r="C768" s="42" t="s">
        <v>25</v>
      </c>
      <c r="D768" s="42" t="s">
        <v>35</v>
      </c>
      <c r="E768" s="367" t="s">
        <v>699</v>
      </c>
      <c r="F768" s="289"/>
      <c r="G768" s="68">
        <f>G769+G770+G771</f>
        <v>0</v>
      </c>
      <c r="H768" s="68">
        <f>H769+H770+H771</f>
        <v>4778100</v>
      </c>
      <c r="I768" s="68">
        <f>I769+I770+I771</f>
        <v>4778100</v>
      </c>
    </row>
    <row r="769" spans="1:9" s="128" customFormat="1" ht="18" hidden="1" thickBot="1">
      <c r="A769" s="260" t="s">
        <v>296</v>
      </c>
      <c r="B769" s="93" t="s">
        <v>756</v>
      </c>
      <c r="C769" s="42" t="s">
        <v>25</v>
      </c>
      <c r="D769" s="42" t="s">
        <v>35</v>
      </c>
      <c r="E769" s="367" t="s">
        <v>699</v>
      </c>
      <c r="F769" s="268">
        <v>120</v>
      </c>
      <c r="G769" s="68"/>
      <c r="H769" s="68">
        <f>2927400+10000+884000+262100</f>
        <v>4083500</v>
      </c>
      <c r="I769" s="68">
        <f>2927400+10000+884000+262100</f>
        <v>4083500</v>
      </c>
    </row>
    <row r="770" spans="1:9" s="128" customFormat="1" ht="33.75" hidden="1" thickBot="1">
      <c r="A770" s="105" t="s">
        <v>294</v>
      </c>
      <c r="B770" s="93" t="s">
        <v>756</v>
      </c>
      <c r="C770" s="42" t="s">
        <v>25</v>
      </c>
      <c r="D770" s="42" t="s">
        <v>35</v>
      </c>
      <c r="E770" s="367" t="s">
        <v>699</v>
      </c>
      <c r="F770" s="268">
        <v>240</v>
      </c>
      <c r="G770" s="68"/>
      <c r="H770" s="68">
        <v>644600</v>
      </c>
      <c r="I770" s="68">
        <v>644600</v>
      </c>
    </row>
    <row r="771" spans="1:9" s="128" customFormat="1" ht="33.75" hidden="1" thickBot="1">
      <c r="A771" s="105" t="s">
        <v>297</v>
      </c>
      <c r="B771" s="93" t="s">
        <v>756</v>
      </c>
      <c r="C771" s="42" t="s">
        <v>25</v>
      </c>
      <c r="D771" s="42" t="s">
        <v>35</v>
      </c>
      <c r="E771" s="367" t="s">
        <v>699</v>
      </c>
      <c r="F771" s="268">
        <v>850</v>
      </c>
      <c r="G771" s="68"/>
      <c r="H771" s="68">
        <v>50000</v>
      </c>
      <c r="I771" s="68">
        <v>50000</v>
      </c>
    </row>
    <row r="772" spans="1:9" s="128" customFormat="1" ht="18" hidden="1" thickBot="1">
      <c r="A772" s="105" t="s">
        <v>299</v>
      </c>
      <c r="B772" s="93" t="s">
        <v>756</v>
      </c>
      <c r="C772" s="42" t="s">
        <v>25</v>
      </c>
      <c r="D772" s="42" t="s">
        <v>35</v>
      </c>
      <c r="E772" s="367" t="s">
        <v>697</v>
      </c>
      <c r="F772" s="271"/>
      <c r="G772" s="63">
        <f aca="true" t="shared" si="94" ref="G772:I773">G773</f>
        <v>0</v>
      </c>
      <c r="H772" s="63">
        <f t="shared" si="94"/>
        <v>350000</v>
      </c>
      <c r="I772" s="63">
        <f t="shared" si="94"/>
        <v>350000</v>
      </c>
    </row>
    <row r="773" spans="1:9" s="128" customFormat="1" ht="33.75" hidden="1" thickBot="1">
      <c r="A773" s="105" t="s">
        <v>700</v>
      </c>
      <c r="B773" s="93" t="s">
        <v>756</v>
      </c>
      <c r="C773" s="42" t="s">
        <v>25</v>
      </c>
      <c r="D773" s="42" t="s">
        <v>35</v>
      </c>
      <c r="E773" s="367" t="s">
        <v>701</v>
      </c>
      <c r="F773" s="271"/>
      <c r="G773" s="386">
        <f t="shared" si="94"/>
        <v>0</v>
      </c>
      <c r="H773" s="386">
        <f t="shared" si="94"/>
        <v>350000</v>
      </c>
      <c r="I773" s="386">
        <f t="shared" si="94"/>
        <v>350000</v>
      </c>
    </row>
    <row r="774" spans="1:9" s="128" customFormat="1" ht="33.75" hidden="1" thickBot="1">
      <c r="A774" s="41" t="s">
        <v>148</v>
      </c>
      <c r="B774" s="93" t="s">
        <v>756</v>
      </c>
      <c r="C774" s="42" t="s">
        <v>25</v>
      </c>
      <c r="D774" s="42" t="s">
        <v>35</v>
      </c>
      <c r="E774" s="367" t="s">
        <v>701</v>
      </c>
      <c r="F774" s="271">
        <v>240</v>
      </c>
      <c r="G774" s="386"/>
      <c r="H774" s="386">
        <v>350000</v>
      </c>
      <c r="I774" s="386">
        <v>350000</v>
      </c>
    </row>
    <row r="775" spans="1:14" s="1" customFormat="1" ht="54.75" customHeight="1" hidden="1">
      <c r="A775" s="105" t="s">
        <v>297</v>
      </c>
      <c r="B775" s="92" t="s">
        <v>756</v>
      </c>
      <c r="C775" s="46" t="s">
        <v>25</v>
      </c>
      <c r="D775" s="46" t="s">
        <v>35</v>
      </c>
      <c r="E775" s="295" t="s">
        <v>418</v>
      </c>
      <c r="F775" s="47"/>
      <c r="G775" s="73">
        <f aca="true" t="shared" si="95" ref="G775:I776">G776</f>
        <v>0</v>
      </c>
      <c r="H775" s="73">
        <f t="shared" si="95"/>
        <v>0</v>
      </c>
      <c r="I775" s="73">
        <f t="shared" si="95"/>
        <v>0</v>
      </c>
      <c r="N775" s="128"/>
    </row>
    <row r="776" spans="1:14" ht="15.75" customHeight="1" hidden="1">
      <c r="A776" s="45" t="s">
        <v>403</v>
      </c>
      <c r="B776" s="93" t="s">
        <v>756</v>
      </c>
      <c r="C776" s="43" t="s">
        <v>25</v>
      </c>
      <c r="D776" s="43" t="s">
        <v>35</v>
      </c>
      <c r="E776" s="43" t="s">
        <v>434</v>
      </c>
      <c r="F776" s="43"/>
      <c r="G776" s="68">
        <f t="shared" si="95"/>
        <v>0</v>
      </c>
      <c r="H776" s="68">
        <f t="shared" si="95"/>
        <v>0</v>
      </c>
      <c r="I776" s="68">
        <f t="shared" si="95"/>
        <v>0</v>
      </c>
      <c r="N776" s="128"/>
    </row>
    <row r="777" spans="1:14" ht="17.25" hidden="1" thickBot="1">
      <c r="A777" s="219" t="s">
        <v>375</v>
      </c>
      <c r="B777" s="93" t="s">
        <v>756</v>
      </c>
      <c r="C777" s="43" t="s">
        <v>25</v>
      </c>
      <c r="D777" s="43" t="s">
        <v>35</v>
      </c>
      <c r="E777" s="43" t="s">
        <v>434</v>
      </c>
      <c r="F777" s="43" t="s">
        <v>392</v>
      </c>
      <c r="G777" s="68"/>
      <c r="H777" s="68"/>
      <c r="I777" s="68"/>
      <c r="N777" s="1"/>
    </row>
    <row r="778" spans="1:9" ht="17.25" hidden="1" thickBot="1">
      <c r="A778" s="219" t="s">
        <v>393</v>
      </c>
      <c r="B778" s="426" t="s">
        <v>756</v>
      </c>
      <c r="C778" s="427" t="s">
        <v>28</v>
      </c>
      <c r="D778" s="427"/>
      <c r="E778" s="427"/>
      <c r="F778" s="427"/>
      <c r="G778" s="428">
        <f>G779+G785</f>
        <v>0</v>
      </c>
      <c r="H778" s="120">
        <f>H779+H785</f>
        <v>12668100</v>
      </c>
      <c r="I778" s="120">
        <f>I779+I785</f>
        <v>12718100</v>
      </c>
    </row>
    <row r="779" spans="1:9" ht="17.25" hidden="1" thickBot="1">
      <c r="A779" s="425" t="s">
        <v>121</v>
      </c>
      <c r="B779" s="430" t="s">
        <v>756</v>
      </c>
      <c r="C779" s="431" t="s">
        <v>28</v>
      </c>
      <c r="D779" s="431" t="s">
        <v>26</v>
      </c>
      <c r="E779" s="431"/>
      <c r="F779" s="432"/>
      <c r="G779" s="433">
        <f aca="true" t="shared" si="96" ref="G779:I783">G780</f>
        <v>0</v>
      </c>
      <c r="H779" s="73">
        <f t="shared" si="96"/>
        <v>12068100</v>
      </c>
      <c r="I779" s="73">
        <f t="shared" si="96"/>
        <v>12068100</v>
      </c>
    </row>
    <row r="780" spans="1:14" s="128" customFormat="1" ht="18" hidden="1" thickBot="1">
      <c r="A780" s="429" t="s">
        <v>173</v>
      </c>
      <c r="B780" s="430" t="s">
        <v>756</v>
      </c>
      <c r="C780" s="431" t="s">
        <v>28</v>
      </c>
      <c r="D780" s="431" t="s">
        <v>26</v>
      </c>
      <c r="E780" s="434" t="s">
        <v>438</v>
      </c>
      <c r="F780" s="435"/>
      <c r="G780" s="436">
        <f t="shared" si="96"/>
        <v>0</v>
      </c>
      <c r="H780" s="149">
        <f t="shared" si="96"/>
        <v>12068100</v>
      </c>
      <c r="I780" s="149">
        <f t="shared" si="96"/>
        <v>12068100</v>
      </c>
      <c r="N780"/>
    </row>
    <row r="781" spans="1:14" s="283" customFormat="1" ht="31.5" customHeight="1" hidden="1">
      <c r="A781" s="429" t="s">
        <v>311</v>
      </c>
      <c r="B781" s="430" t="s">
        <v>756</v>
      </c>
      <c r="C781" s="431" t="s">
        <v>28</v>
      </c>
      <c r="D781" s="431" t="s">
        <v>26</v>
      </c>
      <c r="E781" s="431" t="s">
        <v>488</v>
      </c>
      <c r="F781" s="437"/>
      <c r="G781" s="436">
        <f t="shared" si="96"/>
        <v>0</v>
      </c>
      <c r="H781" s="149">
        <f t="shared" si="96"/>
        <v>12068100</v>
      </c>
      <c r="I781" s="149">
        <f t="shared" si="96"/>
        <v>12068100</v>
      </c>
      <c r="N781"/>
    </row>
    <row r="782" spans="1:9" s="128" customFormat="1" ht="31.5" customHeight="1" hidden="1">
      <c r="A782" s="429" t="s">
        <v>356</v>
      </c>
      <c r="B782" s="439" t="s">
        <v>756</v>
      </c>
      <c r="C782" s="440" t="s">
        <v>28</v>
      </c>
      <c r="D782" s="440" t="s">
        <v>26</v>
      </c>
      <c r="E782" s="440" t="s">
        <v>594</v>
      </c>
      <c r="F782" s="435"/>
      <c r="G782" s="441">
        <f t="shared" si="96"/>
        <v>0</v>
      </c>
      <c r="H782" s="227">
        <f t="shared" si="96"/>
        <v>12068100</v>
      </c>
      <c r="I782" s="227">
        <f t="shared" si="96"/>
        <v>12068100</v>
      </c>
    </row>
    <row r="783" spans="1:14" s="128" customFormat="1" ht="30" customHeight="1" hidden="1">
      <c r="A783" s="438" t="s">
        <v>593</v>
      </c>
      <c r="B783" s="439" t="s">
        <v>756</v>
      </c>
      <c r="C783" s="440" t="s">
        <v>28</v>
      </c>
      <c r="D783" s="440" t="s">
        <v>26</v>
      </c>
      <c r="E783" s="440" t="s">
        <v>595</v>
      </c>
      <c r="F783" s="435"/>
      <c r="G783" s="441">
        <f t="shared" si="96"/>
        <v>0</v>
      </c>
      <c r="H783" s="227">
        <f t="shared" si="96"/>
        <v>12068100</v>
      </c>
      <c r="I783" s="227">
        <f t="shared" si="96"/>
        <v>12068100</v>
      </c>
      <c r="N783" s="283"/>
    </row>
    <row r="784" spans="1:9" s="128" customFormat="1" ht="33" customHeight="1" hidden="1" thickBot="1">
      <c r="A784" s="561" t="s">
        <v>872</v>
      </c>
      <c r="B784" s="559" t="s">
        <v>756</v>
      </c>
      <c r="C784" s="560" t="s">
        <v>149</v>
      </c>
      <c r="D784" s="154"/>
      <c r="E784" s="154"/>
      <c r="F784" s="512"/>
      <c r="G784" s="228">
        <f>G785</f>
        <v>0</v>
      </c>
      <c r="H784" s="227">
        <v>12068100</v>
      </c>
      <c r="I784" s="227">
        <v>12068100</v>
      </c>
    </row>
    <row r="785" spans="1:14" ht="25.5" customHeight="1" hidden="1" thickBot="1">
      <c r="A785" s="563" t="s">
        <v>873</v>
      </c>
      <c r="B785" s="551" t="s">
        <v>756</v>
      </c>
      <c r="C785" s="551">
        <v>14</v>
      </c>
      <c r="D785" s="551" t="s">
        <v>34</v>
      </c>
      <c r="E785" s="556"/>
      <c r="F785" s="553"/>
      <c r="G785" s="552">
        <f>G860</f>
        <v>0</v>
      </c>
      <c r="H785" s="511">
        <f aca="true" t="shared" si="97" ref="G785:I788">H786</f>
        <v>600000</v>
      </c>
      <c r="I785" s="120">
        <f t="shared" si="97"/>
        <v>650000</v>
      </c>
      <c r="N785" s="128"/>
    </row>
    <row r="786" spans="1:9" s="128" customFormat="1" ht="33.75" customHeight="1" hidden="1" thickBot="1">
      <c r="A786" s="563" t="s">
        <v>836</v>
      </c>
      <c r="B786" s="508" t="s">
        <v>756</v>
      </c>
      <c r="C786" s="508">
        <v>14</v>
      </c>
      <c r="D786" s="508">
        <v>3</v>
      </c>
      <c r="E786" s="540"/>
      <c r="F786" s="509">
        <v>540</v>
      </c>
      <c r="G786" s="510" t="s">
        <v>854</v>
      </c>
      <c r="H786" s="149">
        <f t="shared" si="97"/>
        <v>600000</v>
      </c>
      <c r="I786" s="149">
        <f t="shared" si="97"/>
        <v>650000</v>
      </c>
    </row>
    <row r="787" spans="1:14" s="128" customFormat="1" ht="17.25" customHeight="1" hidden="1" thickBot="1">
      <c r="A787" s="539" t="s">
        <v>866</v>
      </c>
      <c r="B787" s="443" t="s">
        <v>756</v>
      </c>
      <c r="C787" s="444" t="s">
        <v>28</v>
      </c>
      <c r="D787" s="444" t="s">
        <v>63</v>
      </c>
      <c r="E787" s="541"/>
      <c r="F787" s="445"/>
      <c r="G787" s="446">
        <f t="shared" si="97"/>
        <v>0</v>
      </c>
      <c r="H787" s="79">
        <f t="shared" si="97"/>
        <v>600000</v>
      </c>
      <c r="I787" s="79">
        <f t="shared" si="97"/>
        <v>650000</v>
      </c>
      <c r="N787"/>
    </row>
    <row r="788" spans="1:9" s="128" customFormat="1" ht="33.75" hidden="1" thickBot="1">
      <c r="A788" s="513" t="s">
        <v>702</v>
      </c>
      <c r="B788" s="443" t="s">
        <v>756</v>
      </c>
      <c r="C788" s="444" t="s">
        <v>28</v>
      </c>
      <c r="D788" s="444" t="s">
        <v>63</v>
      </c>
      <c r="E788" s="542"/>
      <c r="F788" s="445"/>
      <c r="G788" s="446">
        <f t="shared" si="97"/>
        <v>0</v>
      </c>
      <c r="H788" s="79">
        <f t="shared" si="97"/>
        <v>600000</v>
      </c>
      <c r="I788" s="79">
        <f t="shared" si="97"/>
        <v>650000</v>
      </c>
    </row>
    <row r="789" spans="1:9" s="128" customFormat="1" ht="34.5" customHeight="1" hidden="1" thickBot="1">
      <c r="A789" s="513" t="s">
        <v>703</v>
      </c>
      <c r="B789" s="443" t="s">
        <v>756</v>
      </c>
      <c r="C789" s="444" t="s">
        <v>28</v>
      </c>
      <c r="D789" s="444" t="s">
        <v>63</v>
      </c>
      <c r="E789" s="542"/>
      <c r="F789" s="442">
        <v>240</v>
      </c>
      <c r="G789" s="446"/>
      <c r="H789" s="79">
        <v>600000</v>
      </c>
      <c r="I789" s="79">
        <v>650000</v>
      </c>
    </row>
    <row r="790" spans="1:14" s="1" customFormat="1" ht="33.75" hidden="1" thickBot="1">
      <c r="A790" s="501" t="s">
        <v>297</v>
      </c>
      <c r="B790" s="95" t="s">
        <v>756</v>
      </c>
      <c r="C790" s="65" t="s">
        <v>24</v>
      </c>
      <c r="D790" s="65"/>
      <c r="E790" s="543"/>
      <c r="F790" s="154"/>
      <c r="G790" s="73">
        <f aca="true" t="shared" si="98" ref="G790:I794">G791</f>
        <v>0</v>
      </c>
      <c r="H790" s="73">
        <f t="shared" si="98"/>
        <v>400</v>
      </c>
      <c r="I790" s="73">
        <f t="shared" si="98"/>
        <v>400</v>
      </c>
      <c r="N790" s="128"/>
    </row>
    <row r="791" spans="1:14" ht="17.25" hidden="1" thickBot="1">
      <c r="A791" s="500" t="s">
        <v>53</v>
      </c>
      <c r="B791" s="95" t="s">
        <v>756</v>
      </c>
      <c r="C791" s="47" t="s">
        <v>24</v>
      </c>
      <c r="D791" s="47" t="s">
        <v>29</v>
      </c>
      <c r="E791" s="448"/>
      <c r="F791" s="72"/>
      <c r="G791" s="73">
        <f t="shared" si="98"/>
        <v>0</v>
      </c>
      <c r="H791" s="73">
        <f t="shared" si="98"/>
        <v>400</v>
      </c>
      <c r="I791" s="73">
        <f t="shared" si="98"/>
        <v>400</v>
      </c>
      <c r="N791" s="128"/>
    </row>
    <row r="792" spans="1:14" s="128" customFormat="1" ht="33.75" hidden="1" thickBot="1">
      <c r="A792" s="514" t="s">
        <v>269</v>
      </c>
      <c r="B792" s="95" t="s">
        <v>756</v>
      </c>
      <c r="C792" s="47" t="s">
        <v>24</v>
      </c>
      <c r="D792" s="47" t="s">
        <v>29</v>
      </c>
      <c r="E792" s="544"/>
      <c r="F792" s="271"/>
      <c r="G792" s="228">
        <f t="shared" si="98"/>
        <v>0</v>
      </c>
      <c r="H792" s="228">
        <f t="shared" si="98"/>
        <v>400</v>
      </c>
      <c r="I792" s="228">
        <f t="shared" si="98"/>
        <v>400</v>
      </c>
      <c r="N792" s="1"/>
    </row>
    <row r="793" spans="1:14" s="128" customFormat="1" ht="51" hidden="1" thickBot="1">
      <c r="A793" s="515" t="s">
        <v>466</v>
      </c>
      <c r="B793" s="96" t="s">
        <v>756</v>
      </c>
      <c r="C793" s="43" t="s">
        <v>24</v>
      </c>
      <c r="D793" s="43" t="s">
        <v>29</v>
      </c>
      <c r="E793" s="545"/>
      <c r="F793" s="289"/>
      <c r="G793" s="68">
        <f t="shared" si="98"/>
        <v>0</v>
      </c>
      <c r="H793" s="68">
        <f t="shared" si="98"/>
        <v>400</v>
      </c>
      <c r="I793" s="68">
        <f t="shared" si="98"/>
        <v>400</v>
      </c>
      <c r="N793"/>
    </row>
    <row r="794" spans="1:9" s="128" customFormat="1" ht="33.75" hidden="1" thickBot="1">
      <c r="A794" s="516" t="s">
        <v>691</v>
      </c>
      <c r="B794" s="96" t="s">
        <v>756</v>
      </c>
      <c r="C794" s="43" t="s">
        <v>24</v>
      </c>
      <c r="D794" s="43" t="s">
        <v>29</v>
      </c>
      <c r="E794" s="545"/>
      <c r="F794" s="289"/>
      <c r="G794" s="68">
        <f t="shared" si="98"/>
        <v>0</v>
      </c>
      <c r="H794" s="68">
        <f t="shared" si="98"/>
        <v>400</v>
      </c>
      <c r="I794" s="68">
        <f t="shared" si="98"/>
        <v>400</v>
      </c>
    </row>
    <row r="795" spans="1:9" s="128" customFormat="1" ht="33.75" hidden="1" thickBot="1">
      <c r="A795" s="516" t="s">
        <v>714</v>
      </c>
      <c r="B795" s="96" t="s">
        <v>756</v>
      </c>
      <c r="C795" s="43" t="s">
        <v>24</v>
      </c>
      <c r="D795" s="43" t="s">
        <v>29</v>
      </c>
      <c r="E795" s="545"/>
      <c r="F795" s="289">
        <v>240</v>
      </c>
      <c r="G795" s="227"/>
      <c r="H795" s="227">
        <v>400</v>
      </c>
      <c r="I795" s="227">
        <v>400</v>
      </c>
    </row>
    <row r="796" spans="1:14" ht="0.75" customHeight="1" hidden="1">
      <c r="A796" s="517" t="s">
        <v>297</v>
      </c>
      <c r="B796" s="92" t="s">
        <v>756</v>
      </c>
      <c r="C796" s="47" t="s">
        <v>32</v>
      </c>
      <c r="D796" s="47"/>
      <c r="E796" s="448"/>
      <c r="F796" s="47"/>
      <c r="G796" s="149">
        <f aca="true" t="shared" si="99" ref="G796:I799">G797</f>
        <v>0</v>
      </c>
      <c r="H796" s="149">
        <f t="shared" si="99"/>
        <v>12537000</v>
      </c>
      <c r="I796" s="149">
        <f t="shared" si="99"/>
        <v>12537000</v>
      </c>
      <c r="N796" s="128"/>
    </row>
    <row r="797" spans="1:14" s="25" customFormat="1" ht="17.25" hidden="1" thickBot="1">
      <c r="A797" s="500" t="s">
        <v>1</v>
      </c>
      <c r="B797" s="125" t="s">
        <v>756</v>
      </c>
      <c r="C797" s="72" t="s">
        <v>32</v>
      </c>
      <c r="D797" s="72" t="s">
        <v>28</v>
      </c>
      <c r="E797" s="448"/>
      <c r="F797" s="72"/>
      <c r="G797" s="73">
        <f t="shared" si="99"/>
        <v>0</v>
      </c>
      <c r="H797" s="73">
        <f t="shared" si="99"/>
        <v>12537000</v>
      </c>
      <c r="I797" s="73">
        <f t="shared" si="99"/>
        <v>12537000</v>
      </c>
      <c r="N797" s="128"/>
    </row>
    <row r="798" spans="1:14" s="128" customFormat="1" ht="17.25" hidden="1" thickBot="1">
      <c r="A798" s="500" t="s">
        <v>106</v>
      </c>
      <c r="B798" s="125" t="s">
        <v>756</v>
      </c>
      <c r="C798" s="72" t="s">
        <v>32</v>
      </c>
      <c r="D798" s="72" t="s">
        <v>28</v>
      </c>
      <c r="E798" s="546"/>
      <c r="F798" s="268"/>
      <c r="G798" s="149">
        <f t="shared" si="99"/>
        <v>0</v>
      </c>
      <c r="H798" s="149">
        <f t="shared" si="99"/>
        <v>12537000</v>
      </c>
      <c r="I798" s="149">
        <f t="shared" si="99"/>
        <v>12537000</v>
      </c>
      <c r="N798"/>
    </row>
    <row r="799" spans="1:14" s="283" customFormat="1" ht="33.75" hidden="1" thickBot="1">
      <c r="A799" s="500" t="s">
        <v>323</v>
      </c>
      <c r="B799" s="125" t="s">
        <v>756</v>
      </c>
      <c r="C799" s="72" t="s">
        <v>32</v>
      </c>
      <c r="D799" s="72" t="s">
        <v>28</v>
      </c>
      <c r="E799" s="448"/>
      <c r="F799" s="294"/>
      <c r="G799" s="149">
        <f t="shared" si="99"/>
        <v>0</v>
      </c>
      <c r="H799" s="149">
        <f t="shared" si="99"/>
        <v>12537000</v>
      </c>
      <c r="I799" s="149">
        <f t="shared" si="99"/>
        <v>12537000</v>
      </c>
      <c r="N799" s="25"/>
    </row>
    <row r="800" spans="1:14" s="283" customFormat="1" ht="33.75" hidden="1" thickBot="1">
      <c r="A800" s="518" t="s">
        <v>341</v>
      </c>
      <c r="B800" s="125" t="s">
        <v>756</v>
      </c>
      <c r="C800" s="72" t="s">
        <v>32</v>
      </c>
      <c r="D800" s="72" t="s">
        <v>28</v>
      </c>
      <c r="E800" s="448"/>
      <c r="F800" s="294"/>
      <c r="G800" s="149">
        <f>G801+G803</f>
        <v>0</v>
      </c>
      <c r="H800" s="149">
        <f>H801+H803</f>
        <v>12537000</v>
      </c>
      <c r="I800" s="149">
        <f>I801+I803</f>
        <v>12537000</v>
      </c>
      <c r="N800" s="128"/>
    </row>
    <row r="801" spans="1:9" s="283" customFormat="1" ht="33.75" hidden="1" thickBot="1">
      <c r="A801" s="519" t="s">
        <v>383</v>
      </c>
      <c r="B801" s="97" t="s">
        <v>756</v>
      </c>
      <c r="C801" s="53" t="s">
        <v>32</v>
      </c>
      <c r="D801" s="53" t="s">
        <v>28</v>
      </c>
      <c r="E801" s="449"/>
      <c r="F801" s="268"/>
      <c r="G801" s="227">
        <f>G802</f>
        <v>0</v>
      </c>
      <c r="H801" s="227">
        <f>H802</f>
        <v>0</v>
      </c>
      <c r="I801" s="227">
        <f>I802</f>
        <v>0</v>
      </c>
    </row>
    <row r="802" spans="1:9" s="283" customFormat="1" ht="51" hidden="1" thickBot="1">
      <c r="A802" s="501" t="s">
        <v>631</v>
      </c>
      <c r="B802" s="97" t="s">
        <v>756</v>
      </c>
      <c r="C802" s="53" t="s">
        <v>32</v>
      </c>
      <c r="D802" s="53" t="s">
        <v>28</v>
      </c>
      <c r="E802" s="449"/>
      <c r="F802" s="268">
        <v>310</v>
      </c>
      <c r="G802" s="227"/>
      <c r="H802" s="227"/>
      <c r="I802" s="227"/>
    </row>
    <row r="803" spans="1:9" s="283" customFormat="1" ht="17.25" hidden="1" thickBot="1">
      <c r="A803" s="501" t="s">
        <v>318</v>
      </c>
      <c r="B803" s="97" t="s">
        <v>756</v>
      </c>
      <c r="C803" s="53" t="s">
        <v>32</v>
      </c>
      <c r="D803" s="53" t="s">
        <v>28</v>
      </c>
      <c r="E803" s="449"/>
      <c r="F803" s="268"/>
      <c r="G803" s="227">
        <f>G804</f>
        <v>0</v>
      </c>
      <c r="H803" s="227">
        <f>H804</f>
        <v>12537000</v>
      </c>
      <c r="I803" s="227">
        <f>I804</f>
        <v>12537000</v>
      </c>
    </row>
    <row r="804" spans="1:9" s="283" customFormat="1" ht="51" hidden="1" thickBot="1">
      <c r="A804" s="501" t="s">
        <v>632</v>
      </c>
      <c r="B804" s="97" t="s">
        <v>756</v>
      </c>
      <c r="C804" s="53" t="s">
        <v>32</v>
      </c>
      <c r="D804" s="53" t="s">
        <v>28</v>
      </c>
      <c r="E804" s="449"/>
      <c r="F804" s="268">
        <v>310</v>
      </c>
      <c r="G804" s="227"/>
      <c r="H804" s="227">
        <v>12537000</v>
      </c>
      <c r="I804" s="227">
        <v>12537000</v>
      </c>
    </row>
    <row r="805" spans="1:14" ht="17.25" hidden="1" thickBot="1">
      <c r="A805" s="501" t="s">
        <v>318</v>
      </c>
      <c r="B805" s="192" t="s">
        <v>756</v>
      </c>
      <c r="C805" s="88"/>
      <c r="D805" s="88"/>
      <c r="E805" s="547"/>
      <c r="F805" s="88"/>
      <c r="G805" s="366"/>
      <c r="H805" s="366" t="e">
        <f>H823+H849+H855</f>
        <v>#REF!</v>
      </c>
      <c r="I805" s="366" t="e">
        <f>I823+I849+I855</f>
        <v>#REF!</v>
      </c>
      <c r="N805" s="283"/>
    </row>
    <row r="806" spans="1:14" ht="51" hidden="1" thickBot="1">
      <c r="A806" s="520" t="s">
        <v>239</v>
      </c>
      <c r="B806" s="95" t="s">
        <v>756</v>
      </c>
      <c r="C806" s="47" t="s">
        <v>25</v>
      </c>
      <c r="D806" s="47"/>
      <c r="E806" s="448"/>
      <c r="F806" s="47"/>
      <c r="G806" s="120">
        <f>G807</f>
        <v>0</v>
      </c>
      <c r="H806" s="120">
        <f>H807</f>
        <v>0</v>
      </c>
      <c r="I806" s="120">
        <f>I807</f>
        <v>0</v>
      </c>
      <c r="N806" s="283"/>
    </row>
    <row r="807" spans="1:9" ht="17.25" hidden="1" thickBot="1">
      <c r="A807" s="500" t="s">
        <v>119</v>
      </c>
      <c r="B807" s="95" t="s">
        <v>756</v>
      </c>
      <c r="C807" s="46" t="s">
        <v>25</v>
      </c>
      <c r="D807" s="46" t="s">
        <v>35</v>
      </c>
      <c r="E807" s="448"/>
      <c r="F807" s="47"/>
      <c r="G807" s="73">
        <f>G808+G818</f>
        <v>0</v>
      </c>
      <c r="H807" s="73">
        <f>H808+H818</f>
        <v>0</v>
      </c>
      <c r="I807" s="73">
        <f>I808+I818</f>
        <v>0</v>
      </c>
    </row>
    <row r="808" spans="1:9" ht="17.25" hidden="1" thickBot="1">
      <c r="A808" s="500" t="s">
        <v>120</v>
      </c>
      <c r="B808" s="96" t="s">
        <v>756</v>
      </c>
      <c r="C808" s="43" t="s">
        <v>25</v>
      </c>
      <c r="D808" s="42" t="s">
        <v>35</v>
      </c>
      <c r="E808" s="449"/>
      <c r="F808" s="42"/>
      <c r="G808" s="68">
        <f aca="true" t="shared" si="100" ref="G808:I810">G809</f>
        <v>0</v>
      </c>
      <c r="H808" s="68">
        <f t="shared" si="100"/>
        <v>0</v>
      </c>
      <c r="I808" s="68">
        <f t="shared" si="100"/>
        <v>0</v>
      </c>
    </row>
    <row r="809" spans="1:9" ht="33.75" hidden="1" thickBot="1">
      <c r="A809" s="501" t="s">
        <v>306</v>
      </c>
      <c r="B809" s="96" t="s">
        <v>756</v>
      </c>
      <c r="C809" s="70" t="s">
        <v>25</v>
      </c>
      <c r="D809" s="53" t="s">
        <v>35</v>
      </c>
      <c r="E809" s="449"/>
      <c r="F809" s="42"/>
      <c r="G809" s="68">
        <f t="shared" si="100"/>
        <v>0</v>
      </c>
      <c r="H809" s="68">
        <f t="shared" si="100"/>
        <v>0</v>
      </c>
      <c r="I809" s="68">
        <f t="shared" si="100"/>
        <v>0</v>
      </c>
    </row>
    <row r="810" spans="1:9" ht="17.25" hidden="1" thickBot="1">
      <c r="A810" s="519" t="s">
        <v>307</v>
      </c>
      <c r="B810" s="96" t="s">
        <v>756</v>
      </c>
      <c r="C810" s="70" t="s">
        <v>25</v>
      </c>
      <c r="D810" s="53" t="s">
        <v>35</v>
      </c>
      <c r="E810" s="449"/>
      <c r="F810" s="42"/>
      <c r="G810" s="79">
        <f t="shared" si="100"/>
        <v>0</v>
      </c>
      <c r="H810" s="79">
        <f t="shared" si="100"/>
        <v>0</v>
      </c>
      <c r="I810" s="79">
        <f t="shared" si="100"/>
        <v>0</v>
      </c>
    </row>
    <row r="811" spans="1:9" ht="33.75" hidden="1" thickBot="1">
      <c r="A811" s="521" t="s">
        <v>351</v>
      </c>
      <c r="B811" s="96" t="s">
        <v>756</v>
      </c>
      <c r="C811" s="70" t="s">
        <v>25</v>
      </c>
      <c r="D811" s="53" t="s">
        <v>35</v>
      </c>
      <c r="E811" s="449"/>
      <c r="F811" s="43" t="s">
        <v>298</v>
      </c>
      <c r="G811" s="68"/>
      <c r="H811" s="68"/>
      <c r="I811" s="68"/>
    </row>
    <row r="812" spans="1:9" ht="33.75" hidden="1" thickBot="1">
      <c r="A812" s="522" t="s">
        <v>297</v>
      </c>
      <c r="B812" s="125" t="s">
        <v>756</v>
      </c>
      <c r="C812" s="72" t="s">
        <v>34</v>
      </c>
      <c r="D812" s="72"/>
      <c r="E812" s="448"/>
      <c r="F812" s="72"/>
      <c r="G812" s="149">
        <f aca="true" t="shared" si="101" ref="G812:I816">G813</f>
        <v>0</v>
      </c>
      <c r="H812" s="149">
        <f t="shared" si="101"/>
        <v>0</v>
      </c>
      <c r="I812" s="149">
        <f t="shared" si="101"/>
        <v>0</v>
      </c>
    </row>
    <row r="813" spans="1:9" ht="17.25" hidden="1" thickBot="1">
      <c r="A813" s="500" t="s">
        <v>77</v>
      </c>
      <c r="B813" s="125" t="s">
        <v>756</v>
      </c>
      <c r="C813" s="71" t="s">
        <v>34</v>
      </c>
      <c r="D813" s="71" t="s">
        <v>30</v>
      </c>
      <c r="E813" s="448"/>
      <c r="F813" s="72"/>
      <c r="G813" s="76">
        <f t="shared" si="101"/>
        <v>0</v>
      </c>
      <c r="H813" s="76">
        <f t="shared" si="101"/>
        <v>0</v>
      </c>
      <c r="I813" s="76">
        <f t="shared" si="101"/>
        <v>0</v>
      </c>
    </row>
    <row r="814" spans="1:9" ht="17.25" hidden="1" thickBot="1">
      <c r="A814" s="500" t="s">
        <v>78</v>
      </c>
      <c r="B814" s="96" t="s">
        <v>756</v>
      </c>
      <c r="C814" s="43" t="s">
        <v>34</v>
      </c>
      <c r="D814" s="42" t="s">
        <v>30</v>
      </c>
      <c r="E814" s="449"/>
      <c r="F814" s="43"/>
      <c r="G814" s="68">
        <f t="shared" si="101"/>
        <v>0</v>
      </c>
      <c r="H814" s="68">
        <f t="shared" si="101"/>
        <v>0</v>
      </c>
      <c r="I814" s="68">
        <f t="shared" si="101"/>
        <v>0</v>
      </c>
    </row>
    <row r="815" spans="1:9" ht="51" hidden="1" thickBot="1">
      <c r="A815" s="501" t="s">
        <v>309</v>
      </c>
      <c r="B815" s="96" t="s">
        <v>756</v>
      </c>
      <c r="C815" s="43" t="s">
        <v>34</v>
      </c>
      <c r="D815" s="42" t="s">
        <v>30</v>
      </c>
      <c r="E815" s="449"/>
      <c r="F815" s="43"/>
      <c r="G815" s="68">
        <f t="shared" si="101"/>
        <v>0</v>
      </c>
      <c r="H815" s="68">
        <f t="shared" si="101"/>
        <v>0</v>
      </c>
      <c r="I815" s="68">
        <f t="shared" si="101"/>
        <v>0</v>
      </c>
    </row>
    <row r="816" spans="1:9" ht="17.25" hidden="1" thickBot="1">
      <c r="A816" s="523" t="s">
        <v>364</v>
      </c>
      <c r="B816" s="96" t="s">
        <v>756</v>
      </c>
      <c r="C816" s="53" t="s">
        <v>34</v>
      </c>
      <c r="D816" s="70" t="s">
        <v>30</v>
      </c>
      <c r="E816" s="449"/>
      <c r="F816" s="53"/>
      <c r="G816" s="68">
        <f t="shared" si="101"/>
        <v>0</v>
      </c>
      <c r="H816" s="68">
        <f t="shared" si="101"/>
        <v>0</v>
      </c>
      <c r="I816" s="68">
        <f t="shared" si="101"/>
        <v>0</v>
      </c>
    </row>
    <row r="817" spans="1:9" ht="17.25" hidden="1" thickBot="1">
      <c r="A817" s="523" t="s">
        <v>365</v>
      </c>
      <c r="B817" s="96" t="s">
        <v>756</v>
      </c>
      <c r="C817" s="53" t="s">
        <v>34</v>
      </c>
      <c r="D817" s="70" t="s">
        <v>30</v>
      </c>
      <c r="E817" s="449"/>
      <c r="F817" s="53" t="s">
        <v>298</v>
      </c>
      <c r="G817" s="68">
        <f>15000-15000</f>
        <v>0</v>
      </c>
      <c r="H817" s="68">
        <f>15000-15000</f>
        <v>0</v>
      </c>
      <c r="I817" s="68">
        <f>15000-15000</f>
        <v>0</v>
      </c>
    </row>
    <row r="818" spans="1:9" ht="34.5" customHeight="1" hidden="1">
      <c r="A818" s="522" t="s">
        <v>297</v>
      </c>
      <c r="B818" s="96" t="s">
        <v>756</v>
      </c>
      <c r="C818" s="42" t="s">
        <v>25</v>
      </c>
      <c r="D818" s="42" t="s">
        <v>35</v>
      </c>
      <c r="E818" s="543"/>
      <c r="F818" s="154"/>
      <c r="G818" s="63">
        <f>G821+G819</f>
        <v>0</v>
      </c>
      <c r="H818" s="63">
        <f>H821+H819</f>
        <v>0</v>
      </c>
      <c r="I818" s="63">
        <f>I821+I819</f>
        <v>0</v>
      </c>
    </row>
    <row r="819" spans="1:9" ht="33.75" hidden="1" thickBot="1">
      <c r="A819" s="524" t="s">
        <v>302</v>
      </c>
      <c r="B819" s="96" t="s">
        <v>756</v>
      </c>
      <c r="C819" s="42" t="s">
        <v>25</v>
      </c>
      <c r="D819" s="42" t="s">
        <v>35</v>
      </c>
      <c r="E819" s="543"/>
      <c r="F819" s="43"/>
      <c r="G819" s="68">
        <f>G820</f>
        <v>0</v>
      </c>
      <c r="H819" s="68">
        <f>H820</f>
        <v>0</v>
      </c>
      <c r="I819" s="68">
        <f>I820</f>
        <v>0</v>
      </c>
    </row>
    <row r="820" spans="1:9" ht="17.25" hidden="1" thickBot="1">
      <c r="A820" s="522" t="s">
        <v>408</v>
      </c>
      <c r="B820" s="96" t="s">
        <v>756</v>
      </c>
      <c r="C820" s="42" t="s">
        <v>25</v>
      </c>
      <c r="D820" s="42" t="s">
        <v>35</v>
      </c>
      <c r="E820" s="449"/>
      <c r="F820" s="43" t="s">
        <v>298</v>
      </c>
      <c r="G820" s="68"/>
      <c r="H820" s="68"/>
      <c r="I820" s="68"/>
    </row>
    <row r="821" spans="1:9" ht="33.75" hidden="1" thickBot="1">
      <c r="A821" s="522" t="s">
        <v>297</v>
      </c>
      <c r="B821" s="96" t="s">
        <v>756</v>
      </c>
      <c r="C821" s="42" t="s">
        <v>25</v>
      </c>
      <c r="D821" s="42" t="s">
        <v>35</v>
      </c>
      <c r="E821" s="543"/>
      <c r="F821" s="53"/>
      <c r="G821" s="68">
        <f>G822</f>
        <v>0</v>
      </c>
      <c r="H821" s="68">
        <f>H822</f>
        <v>0</v>
      </c>
      <c r="I821" s="68">
        <f>I822</f>
        <v>0</v>
      </c>
    </row>
    <row r="822" spans="1:9" ht="33.75" hidden="1" thickBot="1">
      <c r="A822" s="521" t="s">
        <v>405</v>
      </c>
      <c r="B822" s="96" t="s">
        <v>756</v>
      </c>
      <c r="C822" s="42" t="s">
        <v>25</v>
      </c>
      <c r="D822" s="42" t="s">
        <v>35</v>
      </c>
      <c r="E822" s="449"/>
      <c r="F822" s="53" t="s">
        <v>298</v>
      </c>
      <c r="G822" s="68"/>
      <c r="H822" s="68"/>
      <c r="I822" s="68"/>
    </row>
    <row r="823" spans="1:9" ht="33.75" hidden="1" thickBot="1">
      <c r="A823" s="522" t="s">
        <v>297</v>
      </c>
      <c r="B823" s="90" t="s">
        <v>756</v>
      </c>
      <c r="C823" s="75" t="s">
        <v>28</v>
      </c>
      <c r="D823" s="75"/>
      <c r="E823" s="529"/>
      <c r="F823" s="75"/>
      <c r="G823" s="120">
        <f>G824+G832+G844</f>
        <v>0</v>
      </c>
      <c r="H823" s="120">
        <f>H824+H832+H844</f>
        <v>6463800</v>
      </c>
      <c r="I823" s="120">
        <f>I824+I832+I844</f>
        <v>6463800</v>
      </c>
    </row>
    <row r="824" spans="1:9" ht="17.25" hidden="1" thickBot="1">
      <c r="A824" s="525" t="s">
        <v>62</v>
      </c>
      <c r="B824" s="90" t="s">
        <v>756</v>
      </c>
      <c r="C824" s="101" t="s">
        <v>28</v>
      </c>
      <c r="D824" s="101" t="s">
        <v>25</v>
      </c>
      <c r="E824" s="529"/>
      <c r="F824" s="75"/>
      <c r="G824" s="76">
        <f aca="true" t="shared" si="102" ref="G824:I827">G825</f>
        <v>0</v>
      </c>
      <c r="H824" s="76">
        <f t="shared" si="102"/>
        <v>5765800</v>
      </c>
      <c r="I824" s="76">
        <f t="shared" si="102"/>
        <v>5765800</v>
      </c>
    </row>
    <row r="825" spans="1:14" s="128" customFormat="1" ht="17.25" hidden="1" thickBot="1">
      <c r="A825" s="500" t="s">
        <v>126</v>
      </c>
      <c r="B825" s="90" t="s">
        <v>756</v>
      </c>
      <c r="C825" s="101" t="s">
        <v>28</v>
      </c>
      <c r="D825" s="101" t="s">
        <v>25</v>
      </c>
      <c r="E825" s="546"/>
      <c r="F825" s="270"/>
      <c r="G825" s="120">
        <f t="shared" si="102"/>
        <v>0</v>
      </c>
      <c r="H825" s="120">
        <f t="shared" si="102"/>
        <v>5765800</v>
      </c>
      <c r="I825" s="120">
        <f t="shared" si="102"/>
        <v>5765800</v>
      </c>
      <c r="N825"/>
    </row>
    <row r="826" spans="1:14" s="283" customFormat="1" ht="41.25" customHeight="1" hidden="1">
      <c r="A826" s="525" t="s">
        <v>349</v>
      </c>
      <c r="B826" s="90" t="s">
        <v>756</v>
      </c>
      <c r="C826" s="101" t="s">
        <v>28</v>
      </c>
      <c r="D826" s="101" t="s">
        <v>25</v>
      </c>
      <c r="E826" s="448"/>
      <c r="F826" s="294"/>
      <c r="G826" s="149">
        <f t="shared" si="102"/>
        <v>0</v>
      </c>
      <c r="H826" s="149">
        <f t="shared" si="102"/>
        <v>5765800</v>
      </c>
      <c r="I826" s="149">
        <f t="shared" si="102"/>
        <v>5765800</v>
      </c>
      <c r="N826"/>
    </row>
    <row r="827" spans="1:9" s="128" customFormat="1" ht="33.75" hidden="1" thickBot="1">
      <c r="A827" s="500" t="s">
        <v>680</v>
      </c>
      <c r="B827" s="111" t="s">
        <v>756</v>
      </c>
      <c r="C827" s="77" t="s">
        <v>28</v>
      </c>
      <c r="D827" s="77" t="s">
        <v>25</v>
      </c>
      <c r="E827" s="449"/>
      <c r="F827" s="268"/>
      <c r="G827" s="227">
        <f t="shared" si="102"/>
        <v>0</v>
      </c>
      <c r="H827" s="227">
        <f t="shared" si="102"/>
        <v>5765800</v>
      </c>
      <c r="I827" s="227">
        <f t="shared" si="102"/>
        <v>5765800</v>
      </c>
    </row>
    <row r="828" spans="1:14" s="128" customFormat="1" ht="17.25" hidden="1" thickBot="1">
      <c r="A828" s="501" t="s">
        <v>369</v>
      </c>
      <c r="B828" s="111" t="s">
        <v>756</v>
      </c>
      <c r="C828" s="77" t="s">
        <v>28</v>
      </c>
      <c r="D828" s="77" t="s">
        <v>25</v>
      </c>
      <c r="E828" s="449"/>
      <c r="F828" s="268"/>
      <c r="G828" s="391">
        <f>G829+G830+G831</f>
        <v>0</v>
      </c>
      <c r="H828" s="391">
        <f>H829+H830+H831</f>
        <v>5765800</v>
      </c>
      <c r="I828" s="391">
        <f>I829+I830+I831</f>
        <v>5765800</v>
      </c>
      <c r="N828" s="283"/>
    </row>
    <row r="829" spans="1:9" s="128" customFormat="1" ht="17.25" hidden="1" thickBot="1">
      <c r="A829" s="501" t="s">
        <v>296</v>
      </c>
      <c r="B829" s="111" t="s">
        <v>756</v>
      </c>
      <c r="C829" s="77" t="s">
        <v>28</v>
      </c>
      <c r="D829" s="77" t="s">
        <v>25</v>
      </c>
      <c r="E829" s="449"/>
      <c r="F829" s="268">
        <v>120</v>
      </c>
      <c r="G829" s="227"/>
      <c r="H829" s="227">
        <f>3023500+913100+14000+270800</f>
        <v>4221400</v>
      </c>
      <c r="I829" s="227">
        <f>3023500+913100+14000+270800</f>
        <v>4221400</v>
      </c>
    </row>
    <row r="830" spans="1:9" s="128" customFormat="1" ht="33.75" hidden="1" thickBot="1">
      <c r="A830" s="501" t="s">
        <v>294</v>
      </c>
      <c r="B830" s="111" t="s">
        <v>756</v>
      </c>
      <c r="C830" s="77" t="s">
        <v>28</v>
      </c>
      <c r="D830" s="77" t="s">
        <v>25</v>
      </c>
      <c r="E830" s="449"/>
      <c r="F830" s="268">
        <v>240</v>
      </c>
      <c r="G830" s="227"/>
      <c r="H830" s="227">
        <v>1518500</v>
      </c>
      <c r="I830" s="227">
        <v>1518500</v>
      </c>
    </row>
    <row r="831" spans="1:9" s="128" customFormat="1" ht="33.75" hidden="1" thickBot="1">
      <c r="A831" s="501" t="s">
        <v>297</v>
      </c>
      <c r="B831" s="111" t="s">
        <v>756</v>
      </c>
      <c r="C831" s="77" t="s">
        <v>28</v>
      </c>
      <c r="D831" s="77" t="s">
        <v>25</v>
      </c>
      <c r="E831" s="449"/>
      <c r="F831" s="268">
        <v>850</v>
      </c>
      <c r="G831" s="227"/>
      <c r="H831" s="227">
        <v>25900</v>
      </c>
      <c r="I831" s="227">
        <v>25900</v>
      </c>
    </row>
    <row r="832" spans="1:14" ht="17.25" hidden="1" thickBot="1">
      <c r="A832" s="501" t="s">
        <v>299</v>
      </c>
      <c r="B832" s="92" t="s">
        <v>756</v>
      </c>
      <c r="C832" s="47" t="s">
        <v>28</v>
      </c>
      <c r="D832" s="47" t="s">
        <v>29</v>
      </c>
      <c r="E832" s="448"/>
      <c r="F832" s="47"/>
      <c r="G832" s="149">
        <f aca="true" t="shared" si="103" ref="G832:I834">G833</f>
        <v>0</v>
      </c>
      <c r="H832" s="149">
        <f t="shared" si="103"/>
        <v>678000</v>
      </c>
      <c r="I832" s="149">
        <f t="shared" si="103"/>
        <v>678000</v>
      </c>
      <c r="N832" s="128"/>
    </row>
    <row r="833" spans="1:9" s="128" customFormat="1" ht="17.25" hidden="1" thickBot="1">
      <c r="A833" s="500" t="s">
        <v>122</v>
      </c>
      <c r="B833" s="95" t="s">
        <v>756</v>
      </c>
      <c r="C833" s="47" t="s">
        <v>28</v>
      </c>
      <c r="D833" s="47" t="s">
        <v>29</v>
      </c>
      <c r="E833" s="546"/>
      <c r="F833" s="270"/>
      <c r="G833" s="120">
        <f t="shared" si="103"/>
        <v>0</v>
      </c>
      <c r="H833" s="120">
        <f t="shared" si="103"/>
        <v>678000</v>
      </c>
      <c r="I833" s="120">
        <f t="shared" si="103"/>
        <v>678000</v>
      </c>
    </row>
    <row r="834" spans="1:14" s="283" customFormat="1" ht="51" hidden="1" thickBot="1">
      <c r="A834" s="526" t="s">
        <v>349</v>
      </c>
      <c r="B834" s="94" t="s">
        <v>756</v>
      </c>
      <c r="C834" s="47" t="s">
        <v>28</v>
      </c>
      <c r="D834" s="47" t="s">
        <v>29</v>
      </c>
      <c r="E834" s="448"/>
      <c r="F834" s="294"/>
      <c r="G834" s="149">
        <f t="shared" si="103"/>
        <v>0</v>
      </c>
      <c r="H834" s="149">
        <f t="shared" si="103"/>
        <v>678000</v>
      </c>
      <c r="I834" s="149">
        <f t="shared" si="103"/>
        <v>678000</v>
      </c>
      <c r="N834"/>
    </row>
    <row r="835" spans="1:9" s="128" customFormat="1" ht="33.75" hidden="1" thickBot="1">
      <c r="A835" s="527" t="s">
        <v>680</v>
      </c>
      <c r="B835" s="124" t="s">
        <v>756</v>
      </c>
      <c r="C835" s="43" t="s">
        <v>28</v>
      </c>
      <c r="D835" s="43" t="s">
        <v>29</v>
      </c>
      <c r="E835" s="449"/>
      <c r="F835" s="268"/>
      <c r="G835" s="227">
        <f>G836+G839+G841</f>
        <v>0</v>
      </c>
      <c r="H835" s="227">
        <f>H836+H839+H841</f>
        <v>678000</v>
      </c>
      <c r="I835" s="227">
        <f>I836+I839+I841</f>
        <v>678000</v>
      </c>
    </row>
    <row r="836" spans="1:14" s="128" customFormat="1" ht="33.75" hidden="1" thickBot="1">
      <c r="A836" s="486" t="s">
        <v>681</v>
      </c>
      <c r="B836" s="124" t="s">
        <v>756</v>
      </c>
      <c r="C836" s="43" t="s">
        <v>28</v>
      </c>
      <c r="D836" s="43" t="s">
        <v>29</v>
      </c>
      <c r="E836" s="449"/>
      <c r="F836" s="268"/>
      <c r="G836" s="227">
        <f>G837</f>
        <v>0</v>
      </c>
      <c r="H836" s="227">
        <f>H837</f>
        <v>100000</v>
      </c>
      <c r="I836" s="227">
        <f>I837</f>
        <v>100000</v>
      </c>
      <c r="N836" s="283"/>
    </row>
    <row r="837" spans="1:9" s="128" customFormat="1" ht="32.25" customHeight="1" hidden="1">
      <c r="A837" s="528" t="s">
        <v>390</v>
      </c>
      <c r="B837" s="124" t="s">
        <v>756</v>
      </c>
      <c r="C837" s="43" t="s">
        <v>28</v>
      </c>
      <c r="D837" s="43" t="s">
        <v>29</v>
      </c>
      <c r="E837" s="449"/>
      <c r="F837" s="268">
        <v>240</v>
      </c>
      <c r="G837" s="227"/>
      <c r="H837" s="227">
        <v>100000</v>
      </c>
      <c r="I837" s="227">
        <v>100000</v>
      </c>
    </row>
    <row r="838" spans="1:9" s="128" customFormat="1" ht="33.75" hidden="1" thickBot="1">
      <c r="A838" s="485" t="s">
        <v>297</v>
      </c>
      <c r="B838" s="124" t="s">
        <v>756</v>
      </c>
      <c r="C838" s="43" t="s">
        <v>28</v>
      </c>
      <c r="D838" s="43" t="s">
        <v>29</v>
      </c>
      <c r="E838" s="449"/>
      <c r="F838" s="268"/>
      <c r="G838" s="227">
        <f>G839+G841</f>
        <v>0</v>
      </c>
      <c r="H838" s="227">
        <f>H839+H841</f>
        <v>578000</v>
      </c>
      <c r="I838" s="227">
        <f>I839+I841</f>
        <v>578000</v>
      </c>
    </row>
    <row r="839" spans="1:9" s="128" customFormat="1" ht="17.25" hidden="1" thickBot="1">
      <c r="A839" s="485" t="s">
        <v>495</v>
      </c>
      <c r="B839" s="124" t="s">
        <v>756</v>
      </c>
      <c r="C839" s="43" t="s">
        <v>28</v>
      </c>
      <c r="D839" s="43" t="s">
        <v>29</v>
      </c>
      <c r="E839" s="449"/>
      <c r="F839" s="268"/>
      <c r="G839" s="227">
        <f>G840</f>
        <v>0</v>
      </c>
      <c r="H839" s="227">
        <f>H840</f>
        <v>158000</v>
      </c>
      <c r="I839" s="227">
        <f>I840</f>
        <v>158000</v>
      </c>
    </row>
    <row r="840" spans="1:9" s="128" customFormat="1" ht="17.25" hidden="1" thickBot="1">
      <c r="A840" s="485" t="s">
        <v>496</v>
      </c>
      <c r="B840" s="124" t="s">
        <v>756</v>
      </c>
      <c r="C840" s="43" t="s">
        <v>28</v>
      </c>
      <c r="D840" s="43" t="s">
        <v>29</v>
      </c>
      <c r="E840" s="449"/>
      <c r="F840" s="268">
        <v>240</v>
      </c>
      <c r="G840" s="227"/>
      <c r="H840" s="227">
        <v>158000</v>
      </c>
      <c r="I840" s="227">
        <v>158000</v>
      </c>
    </row>
    <row r="841" spans="1:9" s="128" customFormat="1" ht="33.75" hidden="1" thickBot="1">
      <c r="A841" s="485" t="s">
        <v>297</v>
      </c>
      <c r="B841" s="111" t="s">
        <v>756</v>
      </c>
      <c r="C841" s="43" t="s">
        <v>28</v>
      </c>
      <c r="D841" s="43" t="s">
        <v>29</v>
      </c>
      <c r="E841" s="449"/>
      <c r="F841" s="268"/>
      <c r="G841" s="227">
        <f>G842+G843</f>
        <v>0</v>
      </c>
      <c r="H841" s="227">
        <f>H842+H843</f>
        <v>420000</v>
      </c>
      <c r="I841" s="227">
        <f>I842+I843</f>
        <v>420000</v>
      </c>
    </row>
    <row r="842" spans="1:9" s="128" customFormat="1" ht="33.75" hidden="1" thickBot="1">
      <c r="A842" s="501" t="s">
        <v>384</v>
      </c>
      <c r="B842" s="111" t="s">
        <v>756</v>
      </c>
      <c r="C842" s="43" t="s">
        <v>28</v>
      </c>
      <c r="D842" s="43" t="s">
        <v>29</v>
      </c>
      <c r="E842" s="449"/>
      <c r="F842" s="268">
        <v>120</v>
      </c>
      <c r="G842" s="227"/>
      <c r="H842" s="227">
        <v>328600</v>
      </c>
      <c r="I842" s="227">
        <v>328600</v>
      </c>
    </row>
    <row r="843" spans="1:9" s="128" customFormat="1" ht="33.75" hidden="1" thickBot="1">
      <c r="A843" s="501" t="s">
        <v>294</v>
      </c>
      <c r="B843" s="111" t="s">
        <v>756</v>
      </c>
      <c r="C843" s="43" t="s">
        <v>28</v>
      </c>
      <c r="D843" s="43" t="s">
        <v>29</v>
      </c>
      <c r="E843" s="449"/>
      <c r="F843" s="268">
        <v>240</v>
      </c>
      <c r="G843" s="227"/>
      <c r="H843" s="227">
        <v>91400</v>
      </c>
      <c r="I843" s="227">
        <v>91400</v>
      </c>
    </row>
    <row r="844" spans="1:14" ht="33.75" hidden="1" thickBot="1">
      <c r="A844" s="501" t="s">
        <v>297</v>
      </c>
      <c r="B844" s="95" t="s">
        <v>756</v>
      </c>
      <c r="C844" s="47" t="s">
        <v>28</v>
      </c>
      <c r="D844" s="47" t="s">
        <v>63</v>
      </c>
      <c r="E844" s="448"/>
      <c r="F844" s="47"/>
      <c r="G844" s="120">
        <f>G845</f>
        <v>0</v>
      </c>
      <c r="H844" s="120">
        <f aca="true" t="shared" si="104" ref="H844:I847">H845</f>
        <v>20000</v>
      </c>
      <c r="I844" s="120">
        <f t="shared" si="104"/>
        <v>20000</v>
      </c>
      <c r="N844" s="128"/>
    </row>
    <row r="845" spans="1:9" s="128" customFormat="1" ht="17.25" hidden="1" thickBot="1">
      <c r="A845" s="500" t="s">
        <v>36</v>
      </c>
      <c r="B845" s="94" t="s">
        <v>756</v>
      </c>
      <c r="C845" s="47" t="s">
        <v>28</v>
      </c>
      <c r="D845" s="47" t="s">
        <v>63</v>
      </c>
      <c r="E845" s="548"/>
      <c r="F845" s="294"/>
      <c r="G845" s="149">
        <f>G846</f>
        <v>0</v>
      </c>
      <c r="H845" s="149">
        <f t="shared" si="104"/>
        <v>20000</v>
      </c>
      <c r="I845" s="149">
        <f t="shared" si="104"/>
        <v>20000</v>
      </c>
    </row>
    <row r="846" spans="1:14" s="128" customFormat="1" ht="33.75" hidden="1" thickBot="1">
      <c r="A846" s="500" t="s">
        <v>671</v>
      </c>
      <c r="B846" s="124" t="s">
        <v>756</v>
      </c>
      <c r="C846" s="43" t="s">
        <v>28</v>
      </c>
      <c r="D846" s="43" t="s">
        <v>63</v>
      </c>
      <c r="E846" s="449"/>
      <c r="F846" s="268"/>
      <c r="G846" s="227">
        <f>G847</f>
        <v>0</v>
      </c>
      <c r="H846" s="227">
        <f t="shared" si="104"/>
        <v>20000</v>
      </c>
      <c r="I846" s="227">
        <f t="shared" si="104"/>
        <v>20000</v>
      </c>
      <c r="N846"/>
    </row>
    <row r="847" spans="1:9" s="128" customFormat="1" ht="37.5" customHeight="1" hidden="1" thickBot="1">
      <c r="A847" s="501" t="s">
        <v>672</v>
      </c>
      <c r="B847" s="124" t="s">
        <v>756</v>
      </c>
      <c r="C847" s="43" t="s">
        <v>28</v>
      </c>
      <c r="D847" s="43" t="s">
        <v>63</v>
      </c>
      <c r="E847" s="449"/>
      <c r="F847" s="268"/>
      <c r="G847" s="227">
        <f>G848</f>
        <v>0</v>
      </c>
      <c r="H847" s="227">
        <f t="shared" si="104"/>
        <v>20000</v>
      </c>
      <c r="I847" s="227">
        <f t="shared" si="104"/>
        <v>20000</v>
      </c>
    </row>
    <row r="848" spans="1:9" s="128" customFormat="1" ht="30" customHeight="1" hidden="1" thickBot="1">
      <c r="A848" s="501" t="s">
        <v>314</v>
      </c>
      <c r="B848" s="124" t="s">
        <v>756</v>
      </c>
      <c r="C848" s="43" t="s">
        <v>28</v>
      </c>
      <c r="D848" s="43" t="s">
        <v>63</v>
      </c>
      <c r="E848" s="449"/>
      <c r="F848" s="268">
        <v>240</v>
      </c>
      <c r="G848" s="227"/>
      <c r="H848" s="227">
        <v>20000</v>
      </c>
      <c r="I848" s="227">
        <v>20000</v>
      </c>
    </row>
    <row r="849" spans="1:14" s="1" customFormat="1" ht="33.75" hidden="1" thickBot="1">
      <c r="A849" s="501" t="s">
        <v>297</v>
      </c>
      <c r="B849" s="212" t="s">
        <v>756</v>
      </c>
      <c r="C849" s="65" t="s">
        <v>24</v>
      </c>
      <c r="D849" s="65"/>
      <c r="E849" s="543"/>
      <c r="F849" s="154"/>
      <c r="G849" s="73">
        <f aca="true" t="shared" si="105" ref="G849:I853">G850</f>
        <v>0</v>
      </c>
      <c r="H849" s="73">
        <f t="shared" si="105"/>
        <v>400</v>
      </c>
      <c r="I849" s="73">
        <f t="shared" si="105"/>
        <v>400</v>
      </c>
      <c r="N849" s="128"/>
    </row>
    <row r="850" spans="1:14" ht="17.25" hidden="1" thickBot="1">
      <c r="A850" s="500" t="s">
        <v>53</v>
      </c>
      <c r="B850" s="95" t="s">
        <v>756</v>
      </c>
      <c r="C850" s="47" t="s">
        <v>24</v>
      </c>
      <c r="D850" s="47" t="s">
        <v>29</v>
      </c>
      <c r="E850" s="448"/>
      <c r="F850" s="72"/>
      <c r="G850" s="73">
        <f t="shared" si="105"/>
        <v>0</v>
      </c>
      <c r="H850" s="73">
        <f t="shared" si="105"/>
        <v>400</v>
      </c>
      <c r="I850" s="73">
        <f t="shared" si="105"/>
        <v>400</v>
      </c>
      <c r="N850" s="128"/>
    </row>
    <row r="851" spans="1:14" s="128" customFormat="1" ht="33.75" hidden="1" thickBot="1">
      <c r="A851" s="514" t="s">
        <v>269</v>
      </c>
      <c r="B851" s="95" t="s">
        <v>756</v>
      </c>
      <c r="C851" s="47" t="s">
        <v>24</v>
      </c>
      <c r="D851" s="47" t="s">
        <v>29</v>
      </c>
      <c r="E851" s="544"/>
      <c r="F851" s="271"/>
      <c r="G851" s="386">
        <f t="shared" si="105"/>
        <v>0</v>
      </c>
      <c r="H851" s="386">
        <f t="shared" si="105"/>
        <v>400</v>
      </c>
      <c r="I851" s="386">
        <f t="shared" si="105"/>
        <v>400</v>
      </c>
      <c r="N851" s="1"/>
    </row>
    <row r="852" spans="1:14" s="128" customFormat="1" ht="51" hidden="1" thickBot="1">
      <c r="A852" s="515" t="s">
        <v>466</v>
      </c>
      <c r="B852" s="96" t="s">
        <v>756</v>
      </c>
      <c r="C852" s="43" t="s">
        <v>24</v>
      </c>
      <c r="D852" s="43" t="s">
        <v>29</v>
      </c>
      <c r="E852" s="545"/>
      <c r="F852" s="289"/>
      <c r="G852" s="68">
        <f t="shared" si="105"/>
        <v>0</v>
      </c>
      <c r="H852" s="68">
        <f t="shared" si="105"/>
        <v>400</v>
      </c>
      <c r="I852" s="68">
        <f t="shared" si="105"/>
        <v>400</v>
      </c>
      <c r="N852"/>
    </row>
    <row r="853" spans="1:9" s="128" customFormat="1" ht="33.75" hidden="1" thickBot="1">
      <c r="A853" s="516" t="s">
        <v>691</v>
      </c>
      <c r="B853" s="96" t="s">
        <v>756</v>
      </c>
      <c r="C853" s="43" t="s">
        <v>24</v>
      </c>
      <c r="D853" s="43" t="s">
        <v>29</v>
      </c>
      <c r="E853" s="545"/>
      <c r="F853" s="289"/>
      <c r="G853" s="68">
        <f t="shared" si="105"/>
        <v>0</v>
      </c>
      <c r="H853" s="68">
        <f t="shared" si="105"/>
        <v>400</v>
      </c>
      <c r="I853" s="68">
        <f t="shared" si="105"/>
        <v>400</v>
      </c>
    </row>
    <row r="854" spans="1:9" s="128" customFormat="1" ht="33.75" hidden="1" thickBot="1">
      <c r="A854" s="516" t="s">
        <v>714</v>
      </c>
      <c r="B854" s="96" t="s">
        <v>756</v>
      </c>
      <c r="C854" s="43" t="s">
        <v>24</v>
      </c>
      <c r="D854" s="43" t="s">
        <v>29</v>
      </c>
      <c r="E854" s="545"/>
      <c r="F854" s="289">
        <v>240</v>
      </c>
      <c r="G854" s="227"/>
      <c r="H854" s="227">
        <v>400</v>
      </c>
      <c r="I854" s="227">
        <v>400</v>
      </c>
    </row>
    <row r="855" spans="1:14" ht="33.75" hidden="1" thickBot="1">
      <c r="A855" s="517" t="s">
        <v>297</v>
      </c>
      <c r="B855" s="92" t="s">
        <v>756</v>
      </c>
      <c r="C855" s="47" t="s">
        <v>32</v>
      </c>
      <c r="D855" s="47"/>
      <c r="E855" s="448"/>
      <c r="F855" s="47"/>
      <c r="G855" s="149">
        <f aca="true" t="shared" si="106" ref="G855:I858">G856</f>
        <v>0</v>
      </c>
      <c r="H855" s="149" t="e">
        <f t="shared" si="106"/>
        <v>#REF!</v>
      </c>
      <c r="I855" s="149" t="e">
        <f t="shared" si="106"/>
        <v>#REF!</v>
      </c>
      <c r="N855" s="128"/>
    </row>
    <row r="856" spans="1:14" ht="17.25" hidden="1" thickBot="1">
      <c r="A856" s="500" t="s">
        <v>1</v>
      </c>
      <c r="B856" s="95" t="s">
        <v>756</v>
      </c>
      <c r="C856" s="47" t="s">
        <v>32</v>
      </c>
      <c r="D856" s="47" t="s">
        <v>34</v>
      </c>
      <c r="E856" s="448"/>
      <c r="F856" s="72"/>
      <c r="G856" s="149">
        <f t="shared" si="106"/>
        <v>0</v>
      </c>
      <c r="H856" s="149" t="e">
        <f t="shared" si="106"/>
        <v>#REF!</v>
      </c>
      <c r="I856" s="149" t="e">
        <f t="shared" si="106"/>
        <v>#REF!</v>
      </c>
      <c r="N856" s="128"/>
    </row>
    <row r="857" spans="1:14" s="128" customFormat="1" ht="17.25" hidden="1" thickBot="1">
      <c r="A857" s="500" t="s">
        <v>169</v>
      </c>
      <c r="B857" s="95" t="s">
        <v>756</v>
      </c>
      <c r="C857" s="47" t="s">
        <v>32</v>
      </c>
      <c r="D857" s="47" t="s">
        <v>34</v>
      </c>
      <c r="E857" s="546"/>
      <c r="F857" s="270"/>
      <c r="G857" s="120">
        <f t="shared" si="106"/>
        <v>0</v>
      </c>
      <c r="H857" s="120" t="e">
        <f t="shared" si="106"/>
        <v>#REF!</v>
      </c>
      <c r="I857" s="120" t="e">
        <f t="shared" si="106"/>
        <v>#REF!</v>
      </c>
      <c r="N857"/>
    </row>
    <row r="858" spans="1:14" s="128" customFormat="1" ht="51" hidden="1" thickBot="1">
      <c r="A858" s="525" t="s">
        <v>349</v>
      </c>
      <c r="B858" s="95" t="s">
        <v>756</v>
      </c>
      <c r="C858" s="47" t="s">
        <v>32</v>
      </c>
      <c r="D858" s="47" t="s">
        <v>34</v>
      </c>
      <c r="E858" s="448"/>
      <c r="F858" s="268"/>
      <c r="G858" s="149">
        <f t="shared" si="106"/>
        <v>0</v>
      </c>
      <c r="H858" s="149" t="e">
        <f t="shared" si="106"/>
        <v>#REF!</v>
      </c>
      <c r="I858" s="149" t="e">
        <f t="shared" si="106"/>
        <v>#REF!</v>
      </c>
      <c r="N858"/>
    </row>
    <row r="859" spans="1:9" s="128" customFormat="1" ht="2.25" customHeight="1" hidden="1">
      <c r="A859" s="500" t="s">
        <v>350</v>
      </c>
      <c r="B859" s="96" t="s">
        <v>756</v>
      </c>
      <c r="C859" s="43" t="s">
        <v>32</v>
      </c>
      <c r="D859" s="43" t="s">
        <v>34</v>
      </c>
      <c r="E859" s="449"/>
      <c r="F859" s="268"/>
      <c r="G859" s="227">
        <f>G863</f>
        <v>0</v>
      </c>
      <c r="H859" s="227" t="e">
        <f>H863</f>
        <v>#REF!</v>
      </c>
      <c r="I859" s="227" t="e">
        <f>I863</f>
        <v>#REF!</v>
      </c>
    </row>
    <row r="860" spans="1:9" s="128" customFormat="1" ht="56.25" customHeight="1" hidden="1" thickBot="1">
      <c r="A860" s="562" t="s">
        <v>836</v>
      </c>
      <c r="B860" s="96" t="s">
        <v>756</v>
      </c>
      <c r="C860" s="43" t="s">
        <v>149</v>
      </c>
      <c r="D860" s="43" t="s">
        <v>34</v>
      </c>
      <c r="E860" s="491" t="s">
        <v>433</v>
      </c>
      <c r="F860" s="268"/>
      <c r="G860" s="227">
        <f>G861</f>
        <v>0</v>
      </c>
      <c r="H860" s="227"/>
      <c r="I860" s="227"/>
    </row>
    <row r="861" spans="1:9" s="128" customFormat="1" ht="24" customHeight="1" hidden="1" thickBot="1">
      <c r="A861" s="563" t="s">
        <v>120</v>
      </c>
      <c r="B861" s="96" t="s">
        <v>756</v>
      </c>
      <c r="C861" s="43" t="s">
        <v>149</v>
      </c>
      <c r="D861" s="43" t="s">
        <v>34</v>
      </c>
      <c r="E861" s="491" t="s">
        <v>871</v>
      </c>
      <c r="F861" s="268"/>
      <c r="G861" s="227">
        <f>G862</f>
        <v>0</v>
      </c>
      <c r="H861" s="227"/>
      <c r="I861" s="227"/>
    </row>
    <row r="862" spans="1:9" s="128" customFormat="1" ht="30" customHeight="1" hidden="1" thickBot="1">
      <c r="A862" s="563" t="s">
        <v>874</v>
      </c>
      <c r="B862" s="96" t="s">
        <v>756</v>
      </c>
      <c r="C862" s="43" t="s">
        <v>149</v>
      </c>
      <c r="D862" s="43" t="s">
        <v>34</v>
      </c>
      <c r="E862" s="491" t="s">
        <v>871</v>
      </c>
      <c r="F862" s="268"/>
      <c r="G862" s="227">
        <f>G863</f>
        <v>0</v>
      </c>
      <c r="H862" s="227"/>
      <c r="I862" s="227"/>
    </row>
    <row r="863" spans="1:9" s="128" customFormat="1" ht="24" customHeight="1" hidden="1" thickBot="1">
      <c r="A863" s="563" t="s">
        <v>95</v>
      </c>
      <c r="B863" s="96" t="s">
        <v>756</v>
      </c>
      <c r="C863" s="43" t="s">
        <v>149</v>
      </c>
      <c r="D863" s="43" t="s">
        <v>34</v>
      </c>
      <c r="E863" s="491" t="s">
        <v>871</v>
      </c>
      <c r="F863" s="268">
        <v>540</v>
      </c>
      <c r="G863" s="227"/>
      <c r="H863" s="227" t="e">
        <f>#REF!</f>
        <v>#REF!</v>
      </c>
      <c r="I863" s="227" t="e">
        <f>#REF!</f>
        <v>#REF!</v>
      </c>
    </row>
    <row r="864" spans="1:14" ht="28.5" customHeight="1" thickBot="1">
      <c r="A864" s="86" t="s">
        <v>23</v>
      </c>
      <c r="B864" s="192"/>
      <c r="C864" s="223"/>
      <c r="D864" s="223"/>
      <c r="E864" s="223"/>
      <c r="F864" s="223"/>
      <c r="G864" s="89">
        <f>G45+G106+G113+G135+G187+G232+G495+G573+G588</f>
        <v>225699527.16</v>
      </c>
      <c r="H864" s="89" t="e">
        <f>H20+H44+H296+H432+H605+H659+H763+H805</f>
        <v>#REF!</v>
      </c>
      <c r="I864" s="89" t="e">
        <f>I20+I44+I296+I432+I605+I659+I763+I805</f>
        <v>#REF!</v>
      </c>
      <c r="N864" s="128"/>
    </row>
    <row r="865" spans="2:14" ht="18.75" customHeight="1">
      <c r="B865" s="15"/>
      <c r="N865" s="128"/>
    </row>
    <row r="866" spans="1:11" ht="16.5" hidden="1">
      <c r="A866" s="128" t="s">
        <v>856</v>
      </c>
      <c r="G866" s="20">
        <v>288892000</v>
      </c>
      <c r="H866" s="20" t="e">
        <f>303335200+#REF!</f>
        <v>#REF!</v>
      </c>
      <c r="I866" s="20" t="e">
        <f>314147600+#REF!</f>
        <v>#REF!</v>
      </c>
      <c r="J866" s="17"/>
      <c r="K866" s="17"/>
    </row>
    <row r="867" spans="5:9" ht="16.5" hidden="1">
      <c r="E867" s="635" t="s">
        <v>724</v>
      </c>
      <c r="F867" s="635"/>
      <c r="G867" s="636"/>
      <c r="H867" s="388" t="e">
        <f>(H866-#REF!)*2.5%</f>
        <v>#REF!</v>
      </c>
      <c r="I867" s="388" t="e">
        <f>(I866-#REF!)*5%</f>
        <v>#REF!</v>
      </c>
    </row>
    <row r="868" spans="7:9" ht="16.5" hidden="1">
      <c r="G868" s="389"/>
      <c r="H868" s="390">
        <v>7583000</v>
      </c>
      <c r="I868" s="390">
        <v>15707000</v>
      </c>
    </row>
    <row r="869" spans="7:10" ht="16.5" hidden="1">
      <c r="G869" s="20" t="e">
        <f>G864-G871</f>
        <v>#REF!</v>
      </c>
      <c r="H869" s="20" t="e">
        <f>H866-H868-H864</f>
        <v>#REF!</v>
      </c>
      <c r="I869" s="20" t="e">
        <f>I866-I868-I864</f>
        <v>#REF!</v>
      </c>
      <c r="J869" s="17"/>
    </row>
    <row r="870" ht="16.5" hidden="1">
      <c r="G870" s="20" t="e">
        <f>#REF!+#REF!</f>
        <v>#REF!</v>
      </c>
    </row>
    <row r="871" ht="16.5" hidden="1">
      <c r="G871" s="20" t="e">
        <f>G866+G870</f>
        <v>#REF!</v>
      </c>
    </row>
    <row r="872" ht="16.5" hidden="1"/>
    <row r="873" ht="16.5" hidden="1"/>
    <row r="875" ht="27" customHeight="1"/>
  </sheetData>
  <sheetProtection/>
  <mergeCells count="6">
    <mergeCell ref="A15:I15"/>
    <mergeCell ref="A16:I16"/>
    <mergeCell ref="A17:I17"/>
    <mergeCell ref="E867:G867"/>
    <mergeCell ref="B2:G2"/>
    <mergeCell ref="B3:G3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view="pageBreakPreview" zoomScale="70" zoomScaleNormal="90" zoomScaleSheetLayoutView="70" zoomScalePageLayoutView="0" workbookViewId="0" topLeftCell="A1">
      <selection activeCell="G15" sqref="G15"/>
    </sheetView>
  </sheetViews>
  <sheetFormatPr defaultColWidth="9.00390625" defaultRowHeight="12.75"/>
  <cols>
    <col min="1" max="1" width="78.625" style="246" customWidth="1"/>
    <col min="2" max="2" width="16.875" style="7" customWidth="1"/>
    <col min="3" max="3" width="17.875" style="7" customWidth="1"/>
    <col min="4" max="4" width="20.125" style="20" customWidth="1"/>
    <col min="5" max="5" width="20.00390625" style="20" hidden="1" customWidth="1"/>
    <col min="6" max="6" width="20.50390625" style="20" hidden="1" customWidth="1"/>
    <col min="7" max="7" width="13.625" style="0" customWidth="1"/>
    <col min="8" max="8" width="10.00390625" style="0" customWidth="1"/>
    <col min="9" max="9" width="9.875" style="0" customWidth="1"/>
  </cols>
  <sheetData>
    <row r="1" spans="2:7" ht="16.5">
      <c r="B1" s="13" t="s">
        <v>1003</v>
      </c>
      <c r="C1" s="13"/>
      <c r="D1" s="13"/>
      <c r="E1" s="13"/>
      <c r="F1" s="479"/>
      <c r="G1" s="479"/>
    </row>
    <row r="2" spans="2:7" ht="16.5">
      <c r="B2" s="13" t="s">
        <v>1027</v>
      </c>
      <c r="C2" s="13"/>
      <c r="D2" s="13"/>
      <c r="E2" s="13"/>
      <c r="F2" s="13"/>
      <c r="G2" s="13"/>
    </row>
    <row r="3" spans="2:8" ht="33" customHeight="1">
      <c r="B3" s="638" t="s">
        <v>985</v>
      </c>
      <c r="C3" s="638"/>
      <c r="D3" s="638"/>
      <c r="E3" s="638"/>
      <c r="F3" s="638"/>
      <c r="G3" s="638"/>
      <c r="H3" s="638"/>
    </row>
    <row r="4" spans="2:7" ht="16.5" customHeight="1">
      <c r="B4" s="13" t="s">
        <v>754</v>
      </c>
      <c r="C4" s="13"/>
      <c r="D4" s="13"/>
      <c r="E4" s="13"/>
      <c r="F4" s="13"/>
      <c r="G4" s="13"/>
    </row>
    <row r="5" spans="2:7" ht="16.5">
      <c r="B5" s="13" t="s">
        <v>950</v>
      </c>
      <c r="C5" s="13"/>
      <c r="D5" s="13"/>
      <c r="E5" s="13"/>
      <c r="F5" s="13"/>
      <c r="G5" s="13"/>
    </row>
    <row r="6" spans="2:7" ht="16.5">
      <c r="B6" s="13" t="s">
        <v>942</v>
      </c>
      <c r="C6" s="13"/>
      <c r="D6" s="13"/>
      <c r="E6" s="13"/>
      <c r="F6" s="479"/>
      <c r="G6" s="479"/>
    </row>
    <row r="7" spans="2:7" ht="16.5">
      <c r="B7" s="13" t="s">
        <v>982</v>
      </c>
      <c r="C7" s="13"/>
      <c r="D7" s="13"/>
      <c r="E7" s="13"/>
      <c r="F7" s="479"/>
      <c r="G7" s="479"/>
    </row>
    <row r="8" spans="2:7" ht="16.5">
      <c r="B8" s="13" t="s">
        <v>246</v>
      </c>
      <c r="C8" s="13"/>
      <c r="D8" s="13"/>
      <c r="E8" s="13"/>
      <c r="F8" s="479"/>
      <c r="G8" s="479"/>
    </row>
    <row r="9" spans="2:7" ht="16.5">
      <c r="B9" s="13" t="s">
        <v>750</v>
      </c>
      <c r="C9" s="13"/>
      <c r="D9" s="13"/>
      <c r="E9" s="13"/>
      <c r="F9" s="479"/>
      <c r="G9" s="479"/>
    </row>
    <row r="10" spans="2:7" ht="16.5">
      <c r="B10" s="13" t="s">
        <v>753</v>
      </c>
      <c r="C10" s="13"/>
      <c r="D10" s="13"/>
      <c r="E10" s="13"/>
      <c r="F10" s="479"/>
      <c r="G10" s="479"/>
    </row>
    <row r="11" spans="2:7" ht="16.5">
      <c r="B11" s="13" t="s">
        <v>954</v>
      </c>
      <c r="C11" s="13"/>
      <c r="D11" s="13"/>
      <c r="E11" s="13"/>
      <c r="F11" s="479"/>
      <c r="G11" s="479"/>
    </row>
    <row r="12" spans="2:7" ht="16.5">
      <c r="B12" s="13" t="s">
        <v>975</v>
      </c>
      <c r="C12" s="13"/>
      <c r="D12" s="13"/>
      <c r="E12" s="13"/>
      <c r="F12" s="479"/>
      <c r="G12" s="479"/>
    </row>
    <row r="13" spans="2:7" ht="16.5">
      <c r="B13" s="13"/>
      <c r="C13" s="13"/>
      <c r="D13" s="13"/>
      <c r="E13" s="13"/>
      <c r="F13" s="13"/>
      <c r="G13" s="479"/>
    </row>
    <row r="14" spans="1:6" ht="18">
      <c r="A14" s="128"/>
      <c r="B14" s="14"/>
      <c r="C14" s="8"/>
      <c r="D14" s="8"/>
      <c r="E14" s="8"/>
      <c r="F14" s="8"/>
    </row>
    <row r="15" spans="1:6" ht="49.5" customHeight="1">
      <c r="A15" s="639" t="s">
        <v>953</v>
      </c>
      <c r="B15" s="639"/>
      <c r="C15" s="639"/>
      <c r="D15" s="639"/>
      <c r="E15"/>
      <c r="F15"/>
    </row>
    <row r="16" spans="1:6" ht="16.5">
      <c r="A16" s="633" t="s">
        <v>47</v>
      </c>
      <c r="B16" s="633"/>
      <c r="C16" s="633"/>
      <c r="D16" s="633"/>
      <c r="E16"/>
      <c r="F16"/>
    </row>
    <row r="17" spans="2:6" ht="18" thickBot="1">
      <c r="B17" s="6" t="s">
        <v>47</v>
      </c>
      <c r="C17" s="5"/>
      <c r="D17" s="19" t="s">
        <v>823</v>
      </c>
      <c r="E17" s="19"/>
      <c r="F17" s="19" t="s">
        <v>0</v>
      </c>
    </row>
    <row r="18" spans="1:10" ht="37.5" thickBot="1">
      <c r="A18" s="243" t="s">
        <v>48</v>
      </c>
      <c r="B18" s="244" t="s">
        <v>49</v>
      </c>
      <c r="C18" s="244" t="s">
        <v>50</v>
      </c>
      <c r="D18" s="236" t="s">
        <v>912</v>
      </c>
      <c r="E18" s="236" t="s">
        <v>410</v>
      </c>
      <c r="F18" s="236" t="s">
        <v>444</v>
      </c>
      <c r="J18" s="2"/>
    </row>
    <row r="19" spans="1:6" ht="20.25" customHeight="1">
      <c r="A19" s="60" t="s">
        <v>119</v>
      </c>
      <c r="B19" s="62" t="s">
        <v>25</v>
      </c>
      <c r="C19" s="62"/>
      <c r="D19" s="91">
        <f>D20+D22+D25</f>
        <v>7888001</v>
      </c>
      <c r="E19" s="91">
        <f>E20+E21+E22+E23+E24+E25+E26</f>
        <v>52104700</v>
      </c>
      <c r="F19" s="91">
        <f>F20+F21+F22+F23+F24+F25+F26</f>
        <v>51861200</v>
      </c>
    </row>
    <row r="20" spans="1:10" s="25" customFormat="1" ht="38.25" customHeight="1">
      <c r="A20" s="41" t="s">
        <v>56</v>
      </c>
      <c r="B20" s="42" t="s">
        <v>25</v>
      </c>
      <c r="C20" s="43" t="s">
        <v>30</v>
      </c>
      <c r="D20" s="68">
        <f>'Ведом. 2023'!G46</f>
        <v>1603758</v>
      </c>
      <c r="E20" s="68">
        <f>'Ведом. 2023'!H46</f>
        <v>1553000</v>
      </c>
      <c r="F20" s="68">
        <f>'Ведом. 2023'!I46</f>
        <v>1553000</v>
      </c>
      <c r="J20" s="358"/>
    </row>
    <row r="21" spans="1:6" s="25" customFormat="1" ht="0.75" customHeight="1" hidden="1">
      <c r="A21" s="41" t="s">
        <v>248</v>
      </c>
      <c r="B21" s="42" t="s">
        <v>25</v>
      </c>
      <c r="C21" s="43" t="s">
        <v>34</v>
      </c>
      <c r="D21" s="44"/>
      <c r="E21" s="44">
        <f>'Ведом. 2023'!H22</f>
        <v>3186700</v>
      </c>
      <c r="F21" s="44">
        <f>'Ведом. 2023'!I22</f>
        <v>3186700</v>
      </c>
    </row>
    <row r="22" spans="1:6" s="25" customFormat="1" ht="51.75" customHeight="1">
      <c r="A22" s="41" t="s">
        <v>177</v>
      </c>
      <c r="B22" s="42" t="s">
        <v>25</v>
      </c>
      <c r="C22" s="42" t="s">
        <v>28</v>
      </c>
      <c r="D22" s="68">
        <f>'Ведом. 2023'!G51</f>
        <v>6134243</v>
      </c>
      <c r="E22" s="68">
        <f>'Ведом. 2023'!H51</f>
        <v>20043100</v>
      </c>
      <c r="F22" s="68">
        <f>'Ведом. 2023'!I51</f>
        <v>20043100</v>
      </c>
    </row>
    <row r="23" spans="1:6" s="25" customFormat="1" ht="2.25" customHeight="1" hidden="1">
      <c r="A23" s="41" t="s">
        <v>147</v>
      </c>
      <c r="B23" s="42" t="s">
        <v>25</v>
      </c>
      <c r="C23" s="42" t="s">
        <v>31</v>
      </c>
      <c r="D23" s="68"/>
      <c r="E23" s="68">
        <f>'Ведом. 2023'!H31+'Ведом. 2023'!H661</f>
        <v>8816600</v>
      </c>
      <c r="F23" s="68">
        <f>'Ведом. 2023'!I31+'Ведом. 2023'!I661</f>
        <v>8816600</v>
      </c>
    </row>
    <row r="24" spans="1:6" s="25" customFormat="1" ht="16.5" hidden="1">
      <c r="A24" s="359" t="s">
        <v>79</v>
      </c>
      <c r="B24" s="42" t="s">
        <v>25</v>
      </c>
      <c r="C24" s="42" t="s">
        <v>24</v>
      </c>
      <c r="D24" s="68"/>
      <c r="E24" s="68">
        <f>'Ведом. 2023'!H72</f>
        <v>300000</v>
      </c>
      <c r="F24" s="68">
        <f>'Ведом. 2023'!I72</f>
        <v>0</v>
      </c>
    </row>
    <row r="25" spans="1:6" s="4" customFormat="1" ht="18" customHeight="1">
      <c r="A25" s="50" t="s">
        <v>242</v>
      </c>
      <c r="B25" s="51" t="s">
        <v>25</v>
      </c>
      <c r="C25" s="51" t="s">
        <v>33</v>
      </c>
      <c r="D25" s="227">
        <f>'Ведом. 2023'!G79</f>
        <v>150000</v>
      </c>
      <c r="E25" s="227">
        <f>'Ведом. 2023'!H79</f>
        <v>300000</v>
      </c>
      <c r="F25" s="227">
        <f>'Ведом. 2023'!I79</f>
        <v>300000</v>
      </c>
    </row>
    <row r="26" spans="1:6" s="25" customFormat="1" ht="16.5" hidden="1">
      <c r="A26" s="41" t="s">
        <v>120</v>
      </c>
      <c r="B26" s="42" t="s">
        <v>25</v>
      </c>
      <c r="C26" s="42" t="s">
        <v>35</v>
      </c>
      <c r="D26" s="68"/>
      <c r="E26" s="68">
        <f>'Ведом. 2023'!H84+'Ведом. 2023'!H607+'Ведом. 2023'!H765</f>
        <v>17905300</v>
      </c>
      <c r="F26" s="68">
        <f>'Ведом. 2023'!I84+'Ведом. 2023'!I607+'Ведом. 2023'!I765</f>
        <v>17961800</v>
      </c>
    </row>
    <row r="27" spans="1:6" ht="21.75" customHeight="1">
      <c r="A27" s="153" t="s">
        <v>182</v>
      </c>
      <c r="B27" s="122" t="s">
        <v>30</v>
      </c>
      <c r="C27" s="121"/>
      <c r="D27" s="123">
        <f>D28</f>
        <v>412500</v>
      </c>
      <c r="E27" s="123">
        <f>E28</f>
        <v>0</v>
      </c>
      <c r="F27" s="123">
        <f>F28</f>
        <v>0</v>
      </c>
    </row>
    <row r="28" spans="1:6" s="25" customFormat="1" ht="21.75" customHeight="1">
      <c r="A28" s="74" t="s">
        <v>183</v>
      </c>
      <c r="B28" s="112" t="s">
        <v>30</v>
      </c>
      <c r="C28" s="56" t="s">
        <v>34</v>
      </c>
      <c r="D28" s="66">
        <f>'Ведом. 2023'!G107</f>
        <v>412500</v>
      </c>
      <c r="E28" s="66">
        <f>'Ведом. 2023'!H669</f>
        <v>0</v>
      </c>
      <c r="F28" s="66">
        <f>'Ведом. 2023'!I669</f>
        <v>0</v>
      </c>
    </row>
    <row r="29" spans="1:6" ht="18.75" customHeight="1">
      <c r="A29" s="45" t="s">
        <v>77</v>
      </c>
      <c r="B29" s="47" t="s">
        <v>34</v>
      </c>
      <c r="C29" s="47"/>
      <c r="D29" s="58">
        <f>D30+D31+D32</f>
        <v>447959</v>
      </c>
      <c r="E29" s="58">
        <f>E30+E31</f>
        <v>302000</v>
      </c>
      <c r="F29" s="58">
        <f>F30+F31</f>
        <v>317000</v>
      </c>
    </row>
    <row r="30" spans="1:6" s="25" customFormat="1" ht="19.5" customHeight="1" hidden="1">
      <c r="A30" s="74" t="s">
        <v>78</v>
      </c>
      <c r="B30" s="112" t="s">
        <v>34</v>
      </c>
      <c r="C30" s="112" t="s">
        <v>30</v>
      </c>
      <c r="D30" s="57">
        <f>'Ведом. 2023'!G114</f>
        <v>0</v>
      </c>
      <c r="E30" s="57">
        <f>'Ведом. 2023'!H114</f>
        <v>5000</v>
      </c>
      <c r="F30" s="57">
        <f>'Ведом. 2023'!I114</f>
        <v>30000</v>
      </c>
    </row>
    <row r="31" spans="1:6" s="25" customFormat="1" ht="37.5" customHeight="1">
      <c r="A31" s="357" t="s">
        <v>178</v>
      </c>
      <c r="B31" s="59" t="s">
        <v>34</v>
      </c>
      <c r="C31" s="59" t="s">
        <v>32</v>
      </c>
      <c r="D31" s="63">
        <f>'Ведом. 2023'!G120+'Ведом. 2023'!G675</f>
        <v>173469</v>
      </c>
      <c r="E31" s="63">
        <f>'Ведом. 2023'!H120+'Ведом. 2023'!H675</f>
        <v>297000</v>
      </c>
      <c r="F31" s="63">
        <f>'Ведом. 2023'!I120+'Ведом. 2023'!I675</f>
        <v>287000</v>
      </c>
    </row>
    <row r="32" spans="1:6" s="25" customFormat="1" ht="24" customHeight="1">
      <c r="A32" s="105" t="s">
        <v>186</v>
      </c>
      <c r="B32" s="59" t="s">
        <v>34</v>
      </c>
      <c r="C32" s="59" t="s">
        <v>32</v>
      </c>
      <c r="D32" s="63">
        <f>'Ведом. 2023'!G129</f>
        <v>274490</v>
      </c>
      <c r="E32" s="63"/>
      <c r="F32" s="63"/>
    </row>
    <row r="33" spans="1:6" ht="24.75" customHeight="1">
      <c r="A33" s="45" t="s">
        <v>121</v>
      </c>
      <c r="B33" s="47" t="s">
        <v>28</v>
      </c>
      <c r="C33" s="47"/>
      <c r="D33" s="149">
        <f>D37+D38</f>
        <v>193567191</v>
      </c>
      <c r="E33" s="149">
        <f>E34+E35+E36+E37+E38</f>
        <v>21881300</v>
      </c>
      <c r="F33" s="149">
        <f>F34+F35+F36+F37+F38</f>
        <v>21941300</v>
      </c>
    </row>
    <row r="34" spans="1:6" s="25" customFormat="1" ht="0.75" customHeight="1" hidden="1">
      <c r="A34" s="41" t="s">
        <v>126</v>
      </c>
      <c r="B34" s="77" t="s">
        <v>28</v>
      </c>
      <c r="C34" s="77" t="s">
        <v>25</v>
      </c>
      <c r="D34" s="79"/>
      <c r="E34" s="79">
        <f>'Ведом. 2023'!H824</f>
        <v>5765800</v>
      </c>
      <c r="F34" s="79">
        <f>'Ведом. 2023'!I824</f>
        <v>5765800</v>
      </c>
    </row>
    <row r="35" spans="1:6" s="25" customFormat="1" ht="16.5" hidden="1">
      <c r="A35" s="41" t="s">
        <v>122</v>
      </c>
      <c r="B35" s="43" t="s">
        <v>28</v>
      </c>
      <c r="C35" s="43" t="s">
        <v>29</v>
      </c>
      <c r="D35" s="52"/>
      <c r="E35" s="52">
        <f>'Ведом. 2023'!H832</f>
        <v>678000</v>
      </c>
      <c r="F35" s="52">
        <f>'Ведом. 2023'!I832</f>
        <v>678000</v>
      </c>
    </row>
    <row r="36" spans="1:6" s="25" customFormat="1" ht="19.5" customHeight="1" hidden="1">
      <c r="A36" s="41" t="s">
        <v>18</v>
      </c>
      <c r="B36" s="43" t="s">
        <v>28</v>
      </c>
      <c r="C36" s="43" t="s">
        <v>27</v>
      </c>
      <c r="D36" s="227"/>
      <c r="E36" s="227">
        <f>'Ведом. 2023'!H619</f>
        <v>2144400</v>
      </c>
      <c r="F36" s="227">
        <f>'Ведом. 2023'!I619</f>
        <v>2144400</v>
      </c>
    </row>
    <row r="37" spans="1:6" s="25" customFormat="1" ht="21.75" customHeight="1">
      <c r="A37" s="41" t="s">
        <v>173</v>
      </c>
      <c r="B37" s="43" t="s">
        <v>28</v>
      </c>
      <c r="C37" s="53" t="s">
        <v>26</v>
      </c>
      <c r="D37" s="68">
        <f>'Ведом. 2023'!G136</f>
        <v>190054261</v>
      </c>
      <c r="E37" s="68">
        <f>'Ведом. 2023'!H779</f>
        <v>12068100</v>
      </c>
      <c r="F37" s="68">
        <f>'Ведом. 2023'!I779</f>
        <v>12068100</v>
      </c>
    </row>
    <row r="38" spans="1:6" s="25" customFormat="1" ht="20.25" customHeight="1">
      <c r="A38" s="356" t="s">
        <v>36</v>
      </c>
      <c r="B38" s="56" t="s">
        <v>28</v>
      </c>
      <c r="C38" s="78" t="s">
        <v>63</v>
      </c>
      <c r="D38" s="119">
        <f>'Ведом. 2023'!G170</f>
        <v>3512930</v>
      </c>
      <c r="E38" s="119">
        <f>'Ведом. 2023'!H170+'Ведом. 2023'!H681+'Ведом. 2023'!H785+'Ведом. 2023'!H844</f>
        <v>1225000</v>
      </c>
      <c r="F38" s="119">
        <f>'Ведом. 2023'!I170+'Ведом. 2023'!I681+'Ведом. 2023'!I785+'Ведом. 2023'!I844</f>
        <v>1285000</v>
      </c>
    </row>
    <row r="39" spans="1:6" s="1" customFormat="1" ht="18" customHeight="1">
      <c r="A39" s="45" t="s">
        <v>123</v>
      </c>
      <c r="B39" s="47" t="s">
        <v>29</v>
      </c>
      <c r="C39" s="47"/>
      <c r="D39" s="58">
        <f>D40+D41+D42</f>
        <v>12702566.18</v>
      </c>
      <c r="E39" s="58">
        <f>E40+E41+E42</f>
        <v>2439500</v>
      </c>
      <c r="F39" s="58">
        <f>F40+F41+F42</f>
        <v>2417000</v>
      </c>
    </row>
    <row r="40" spans="1:6" s="25" customFormat="1" ht="21" customHeight="1">
      <c r="A40" s="354" t="s">
        <v>124</v>
      </c>
      <c r="B40" s="355" t="s">
        <v>29</v>
      </c>
      <c r="C40" s="133" t="s">
        <v>25</v>
      </c>
      <c r="D40" s="587">
        <f>'Ведом. 2023'!G188</f>
        <v>1387.8</v>
      </c>
      <c r="E40" s="222">
        <f>'Ведом. 2023'!H692</f>
        <v>20000</v>
      </c>
      <c r="F40" s="222">
        <f>'Ведом. 2023'!I692</f>
        <v>20000</v>
      </c>
    </row>
    <row r="41" spans="1:6" s="25" customFormat="1" ht="20.25" customHeight="1">
      <c r="A41" s="41" t="s">
        <v>125</v>
      </c>
      <c r="B41" s="42" t="s">
        <v>29</v>
      </c>
      <c r="C41" s="42" t="s">
        <v>30</v>
      </c>
      <c r="D41" s="52">
        <f>'Ведом. 2023'!G197</f>
        <v>21967.91</v>
      </c>
      <c r="E41" s="52">
        <f>'Ведом. 2023'!H198+'Ведом. 2023'!H698</f>
        <v>2340000</v>
      </c>
      <c r="F41" s="52">
        <f>'Ведом. 2023'!I198+'Ведом. 2023'!I698</f>
        <v>2340000</v>
      </c>
    </row>
    <row r="42" spans="1:6" s="25" customFormat="1" ht="21" customHeight="1">
      <c r="A42" s="41" t="s">
        <v>54</v>
      </c>
      <c r="B42" s="43" t="s">
        <v>29</v>
      </c>
      <c r="C42" s="43" t="s">
        <v>34</v>
      </c>
      <c r="D42" s="52">
        <f>'Ведом. 2023'!G198</f>
        <v>12679210.469999999</v>
      </c>
      <c r="E42" s="52">
        <f>'Ведом. 2023'!H718</f>
        <v>79500</v>
      </c>
      <c r="F42" s="52">
        <f>'Ведом. 2023'!I718</f>
        <v>57000</v>
      </c>
    </row>
    <row r="43" spans="1:6" ht="21.75" customHeight="1">
      <c r="A43" s="45" t="s">
        <v>53</v>
      </c>
      <c r="B43" s="47" t="s">
        <v>24</v>
      </c>
      <c r="C43" s="47"/>
      <c r="D43" s="58">
        <f>D44+D45+D46+D47+D48</f>
        <v>60000</v>
      </c>
      <c r="E43" s="58">
        <f>E44+E45+E46+E47+E48</f>
        <v>581625200</v>
      </c>
      <c r="F43" s="58">
        <f>F44+F45+F46+F47+F48</f>
        <v>584584200</v>
      </c>
    </row>
    <row r="44" spans="1:6" ht="16.5" hidden="1">
      <c r="A44" s="360" t="s">
        <v>22</v>
      </c>
      <c r="B44" s="42" t="s">
        <v>24</v>
      </c>
      <c r="C44" s="53" t="s">
        <v>25</v>
      </c>
      <c r="D44" s="68"/>
      <c r="E44" s="68">
        <f>'Ведом. 2023'!H298+'Ведом. 2023'!H626</f>
        <v>113443400</v>
      </c>
      <c r="F44" s="68">
        <f>'Ведом. 2023'!I298+'Ведом. 2023'!I626</f>
        <v>113491600</v>
      </c>
    </row>
    <row r="45" spans="1:6" s="25" customFormat="1" ht="16.5" hidden="1">
      <c r="A45" s="49" t="s">
        <v>2</v>
      </c>
      <c r="B45" s="70" t="s">
        <v>24</v>
      </c>
      <c r="C45" s="70" t="s">
        <v>30</v>
      </c>
      <c r="D45" s="68"/>
      <c r="E45" s="68">
        <f>'Ведом. 2023'!H310+'Ведом. 2023'!H434+'Ведом. 2023'!H632</f>
        <v>438133900</v>
      </c>
      <c r="F45" s="68">
        <f>'Ведом. 2023'!I310+'Ведом. 2023'!I434+'Ведом. 2023'!I632</f>
        <v>440987700</v>
      </c>
    </row>
    <row r="46" spans="1:6" s="25" customFormat="1" ht="19.5" customHeight="1">
      <c r="A46" s="353" t="s">
        <v>269</v>
      </c>
      <c r="B46" s="54" t="s">
        <v>24</v>
      </c>
      <c r="C46" s="54" t="s">
        <v>29</v>
      </c>
      <c r="D46" s="68">
        <f>'Ведом. 2023'!G39+'Ведом. 2023'!G232+'Ведом. 2023'!G345+'Ведом. 2023'!G463+'Ведом. 2023'!G638+'Ведом. 2023'!G729+'Ведом. 2023'!G791+'Ведом. 2023'!G850</f>
        <v>60000</v>
      </c>
      <c r="E46" s="68">
        <f>'Ведом. 2023'!H39+'Ведом. 2023'!H232+'Ведом. 2023'!H345+'Ведом. 2023'!H463+'Ведом. 2023'!H638+'Ведом. 2023'!H729+'Ведом. 2023'!H791+'Ведом. 2023'!H850</f>
        <v>10000</v>
      </c>
      <c r="F46" s="68">
        <f>'Ведом. 2023'!I39+'Ведом. 2023'!I232+'Ведом. 2023'!I345+'Ведом. 2023'!I463+'Ведом. 2023'!I638+'Ведом. 2023'!I729+'Ведом. 2023'!I791+'Ведом. 2023'!I850</f>
        <v>10000</v>
      </c>
    </row>
    <row r="47" spans="1:6" s="25" customFormat="1" ht="1.5" customHeight="1" hidden="1">
      <c r="A47" s="41" t="s">
        <v>134</v>
      </c>
      <c r="B47" s="42" t="s">
        <v>24</v>
      </c>
      <c r="C47" s="43" t="s">
        <v>24</v>
      </c>
      <c r="D47" s="68"/>
      <c r="E47" s="68">
        <f>'Ведом. 2023'!H350+'Ведом. 2023'!H468</f>
        <v>4447700</v>
      </c>
      <c r="F47" s="68">
        <f>'Ведом. 2023'!I350+'Ведом. 2023'!I468</f>
        <v>3873700</v>
      </c>
    </row>
    <row r="48" spans="1:6" s="25" customFormat="1" ht="16.5" hidden="1">
      <c r="A48" s="41" t="s">
        <v>137</v>
      </c>
      <c r="B48" s="42" t="s">
        <v>24</v>
      </c>
      <c r="C48" s="43" t="s">
        <v>26</v>
      </c>
      <c r="D48" s="68"/>
      <c r="E48" s="68">
        <f>'Ведом. 2023'!H237+'Ведом. 2023'!H358</f>
        <v>25590200</v>
      </c>
      <c r="F48" s="68">
        <f>'Ведом. 2023'!I237+'Ведом. 2023'!I358</f>
        <v>26221200</v>
      </c>
    </row>
    <row r="49" spans="1:6" ht="21.75" customHeight="1">
      <c r="A49" s="45" t="s">
        <v>266</v>
      </c>
      <c r="B49" s="47" t="s">
        <v>27</v>
      </c>
      <c r="C49" s="47"/>
      <c r="D49" s="58">
        <f>D50+D51</f>
        <v>9485700</v>
      </c>
      <c r="E49" s="58" t="e">
        <f>E50+E51</f>
        <v>#REF!</v>
      </c>
      <c r="F49" s="58" t="e">
        <f>F50+F51</f>
        <v>#REF!</v>
      </c>
    </row>
    <row r="50" spans="1:6" ht="20.25" customHeight="1">
      <c r="A50" s="105" t="s">
        <v>186</v>
      </c>
      <c r="B50" s="112" t="s">
        <v>27</v>
      </c>
      <c r="C50" s="112" t="s">
        <v>25</v>
      </c>
      <c r="D50" s="57">
        <f>'Ведом. 2023'!G496</f>
        <v>6537300</v>
      </c>
      <c r="E50" s="57" t="e">
        <f>'Ведом. 2023'!H496+'Ведом. 2023'!H644+'Ведом. 2023'!H737</f>
        <v>#REF!</v>
      </c>
      <c r="F50" s="57" t="e">
        <f>'Ведом. 2023'!I496+'Ведом. 2023'!I644+'Ведом. 2023'!I737</f>
        <v>#REF!</v>
      </c>
    </row>
    <row r="51" spans="1:6" ht="23.25" customHeight="1">
      <c r="A51" s="41" t="s">
        <v>176</v>
      </c>
      <c r="B51" s="43" t="s">
        <v>27</v>
      </c>
      <c r="C51" s="43" t="s">
        <v>28</v>
      </c>
      <c r="D51" s="227">
        <f>'Ведом. 2023'!G551</f>
        <v>2948400</v>
      </c>
      <c r="E51" s="227">
        <f>'Ведом. 2023'!H551</f>
        <v>11617100</v>
      </c>
      <c r="F51" s="227">
        <f>'Ведом. 2023'!I551</f>
        <v>12077100</v>
      </c>
    </row>
    <row r="52" spans="1:6" ht="16.5" hidden="1">
      <c r="A52" s="69" t="s">
        <v>179</v>
      </c>
      <c r="B52" s="72" t="s">
        <v>26</v>
      </c>
      <c r="C52" s="53"/>
      <c r="D52" s="73"/>
      <c r="E52" s="73">
        <f>E53</f>
        <v>785000</v>
      </c>
      <c r="F52" s="73">
        <f>F53</f>
        <v>785000</v>
      </c>
    </row>
    <row r="53" spans="1:6" s="25" customFormat="1" ht="16.5" hidden="1">
      <c r="A53" s="49" t="s">
        <v>180</v>
      </c>
      <c r="B53" s="53" t="s">
        <v>26</v>
      </c>
      <c r="C53" s="53" t="s">
        <v>26</v>
      </c>
      <c r="D53" s="227"/>
      <c r="E53" s="227">
        <f>'Ведом. 2023'!H244</f>
        <v>785000</v>
      </c>
      <c r="F53" s="227">
        <f>'Ведом. 2023'!I244</f>
        <v>785000</v>
      </c>
    </row>
    <row r="54" spans="1:6" ht="18.75" customHeight="1">
      <c r="A54" s="45" t="s">
        <v>1</v>
      </c>
      <c r="B54" s="47" t="s">
        <v>32</v>
      </c>
      <c r="C54" s="47"/>
      <c r="D54" s="149">
        <f>D55+D56</f>
        <v>1035609.98</v>
      </c>
      <c r="E54" s="149" t="e">
        <f>E55+E56+E57+E58</f>
        <v>#REF!</v>
      </c>
      <c r="F54" s="149" t="e">
        <f>F55+F56+F57+F58</f>
        <v>#REF!</v>
      </c>
    </row>
    <row r="55" spans="1:6" s="351" customFormat="1" ht="18" customHeight="1">
      <c r="A55" s="221" t="s">
        <v>109</v>
      </c>
      <c r="B55" s="77" t="s">
        <v>32</v>
      </c>
      <c r="C55" s="78" t="s">
        <v>25</v>
      </c>
      <c r="D55" s="79">
        <f>'Ведом. 2023'!G574</f>
        <v>972700</v>
      </c>
      <c r="E55" s="79">
        <f>'Ведом. 2023'!H255</f>
        <v>2500000</v>
      </c>
      <c r="F55" s="79">
        <f>'Ведом. 2023'!I255</f>
        <v>2500000</v>
      </c>
    </row>
    <row r="56" spans="1:6" s="25" customFormat="1" ht="21" customHeight="1">
      <c r="A56" s="41" t="s">
        <v>169</v>
      </c>
      <c r="B56" s="43" t="s">
        <v>32</v>
      </c>
      <c r="C56" s="43" t="s">
        <v>34</v>
      </c>
      <c r="D56" s="227">
        <f>'Ведом. 2023'!G579</f>
        <v>62909.979999999996</v>
      </c>
      <c r="E56" s="227" t="e">
        <f>'Ведом. 2023'!H261+'Ведом. 2023'!H579+'Ведом. 2023'!H856</f>
        <v>#REF!</v>
      </c>
      <c r="F56" s="227" t="e">
        <f>'Ведом. 2023'!I261+'Ведом. 2023'!I579+'Ведом. 2023'!I856</f>
        <v>#REF!</v>
      </c>
    </row>
    <row r="57" spans="1:6" s="25" customFormat="1" ht="16.5" hidden="1">
      <c r="A57" s="245" t="s">
        <v>106</v>
      </c>
      <c r="B57" s="78" t="s">
        <v>32</v>
      </c>
      <c r="C57" s="78" t="s">
        <v>28</v>
      </c>
      <c r="D57" s="79"/>
      <c r="E57" s="79">
        <f>'Ведом. 2023'!H419+'Ведом. 2023'!H797</f>
        <v>58246000</v>
      </c>
      <c r="F57" s="79">
        <f>'Ведом. 2023'!I419+'Ведом. 2023'!I797</f>
        <v>58246000</v>
      </c>
    </row>
    <row r="58" spans="1:6" s="25" customFormat="1" ht="16.5" hidden="1">
      <c r="A58" s="41" t="s">
        <v>21</v>
      </c>
      <c r="B58" s="43">
        <v>10</v>
      </c>
      <c r="C58" s="43" t="s">
        <v>31</v>
      </c>
      <c r="D58" s="68"/>
      <c r="E58" s="68">
        <f>'Ведом. 2023'!H274</f>
        <v>1369000</v>
      </c>
      <c r="F58" s="68">
        <f>'Ведом. 2023'!I274</f>
        <v>1376000</v>
      </c>
    </row>
    <row r="59" spans="1:6" ht="21.75" customHeight="1">
      <c r="A59" s="107" t="s">
        <v>45</v>
      </c>
      <c r="B59" s="47" t="s">
        <v>33</v>
      </c>
      <c r="C59" s="47"/>
      <c r="D59" s="149">
        <f>D60</f>
        <v>100000</v>
      </c>
      <c r="E59" s="149">
        <f>E60</f>
        <v>180000</v>
      </c>
      <c r="F59" s="149">
        <f>F60</f>
        <v>180000</v>
      </c>
    </row>
    <row r="60" spans="1:6" s="25" customFormat="1" ht="27" customHeight="1">
      <c r="A60" s="105" t="s">
        <v>181</v>
      </c>
      <c r="B60" s="43" t="s">
        <v>33</v>
      </c>
      <c r="C60" s="42" t="s">
        <v>25</v>
      </c>
      <c r="D60" s="68">
        <f>'Ведом. 2023'!G589+'Ведом. 2023'!G654</f>
        <v>100000</v>
      </c>
      <c r="E60" s="68">
        <f>'Ведом. 2023'!H589+'Ведом. 2023'!H654</f>
        <v>180000</v>
      </c>
      <c r="F60" s="68">
        <f>'Ведом. 2023'!I589+'Ведом. 2023'!I654</f>
        <v>180000</v>
      </c>
    </row>
    <row r="61" spans="1:6" ht="5.25" customHeight="1" hidden="1" thickBot="1">
      <c r="A61" s="45" t="s">
        <v>174</v>
      </c>
      <c r="B61" s="47" t="s">
        <v>63</v>
      </c>
      <c r="C61" s="47"/>
      <c r="D61" s="73"/>
      <c r="E61" s="73">
        <f>E62</f>
        <v>4185000</v>
      </c>
      <c r="F61" s="73">
        <f>F62</f>
        <v>4185000</v>
      </c>
    </row>
    <row r="62" spans="1:6" s="25" customFormat="1" ht="17.25" hidden="1" thickBot="1">
      <c r="A62" s="352" t="s">
        <v>168</v>
      </c>
      <c r="B62" s="43" t="s">
        <v>63</v>
      </c>
      <c r="C62" s="43" t="s">
        <v>30</v>
      </c>
      <c r="D62" s="68"/>
      <c r="E62" s="68">
        <f>'Ведом. 2023'!H290</f>
        <v>4185000</v>
      </c>
      <c r="F62" s="68">
        <f>'Ведом. 2023'!I290</f>
        <v>4185000</v>
      </c>
    </row>
    <row r="63" spans="1:6" ht="17.25" hidden="1" thickBot="1">
      <c r="A63" s="150" t="s">
        <v>210</v>
      </c>
      <c r="B63" s="72" t="s">
        <v>35</v>
      </c>
      <c r="C63" s="72"/>
      <c r="D63" s="149"/>
      <c r="E63" s="149">
        <f>E64</f>
        <v>1400000</v>
      </c>
      <c r="F63" s="149">
        <f>F64</f>
        <v>1400000</v>
      </c>
    </row>
    <row r="64" spans="1:6" s="25" customFormat="1" ht="17.25" hidden="1" thickBot="1">
      <c r="A64" s="67" t="s">
        <v>211</v>
      </c>
      <c r="B64" s="43" t="s">
        <v>35</v>
      </c>
      <c r="C64" s="43" t="s">
        <v>25</v>
      </c>
      <c r="D64" s="68"/>
      <c r="E64" s="68">
        <f>'Ведом. 2023'!H744</f>
        <v>1400000</v>
      </c>
      <c r="F64" s="68">
        <f>'Ведом. 2023'!I744</f>
        <v>1400000</v>
      </c>
    </row>
    <row r="65" spans="1:6" ht="0.75" customHeight="1" thickBot="1">
      <c r="A65" s="45" t="s">
        <v>251</v>
      </c>
      <c r="B65" s="47" t="s">
        <v>149</v>
      </c>
      <c r="C65" s="47"/>
      <c r="D65" s="58">
        <f>D67</f>
        <v>0</v>
      </c>
      <c r="E65" s="58">
        <f>E66+E67</f>
        <v>52800300</v>
      </c>
      <c r="F65" s="58">
        <f>F66+F67</f>
        <v>52157200</v>
      </c>
    </row>
    <row r="66" spans="1:6" s="25" customFormat="1" ht="12" customHeight="1" hidden="1">
      <c r="A66" s="74" t="s">
        <v>249</v>
      </c>
      <c r="B66" s="56" t="s">
        <v>149</v>
      </c>
      <c r="C66" s="56" t="s">
        <v>25</v>
      </c>
      <c r="D66" s="57"/>
      <c r="E66" s="57">
        <f>'Ведом. 2023'!H750</f>
        <v>36750000</v>
      </c>
      <c r="F66" s="57">
        <f>'Ведом. 2023'!I750</f>
        <v>36750000</v>
      </c>
    </row>
    <row r="67" spans="1:6" s="25" customFormat="1" ht="24.75" customHeight="1" hidden="1" thickBot="1">
      <c r="A67" s="564" t="s">
        <v>95</v>
      </c>
      <c r="B67" s="43" t="s">
        <v>149</v>
      </c>
      <c r="C67" s="43" t="s">
        <v>34</v>
      </c>
      <c r="D67" s="44">
        <f>'Ведом. 2023'!G785</f>
        <v>0</v>
      </c>
      <c r="E67" s="44">
        <f>'Ведом. 2023'!H755</f>
        <v>16050300</v>
      </c>
      <c r="F67" s="44">
        <f>'Ведом. 2023'!I755</f>
        <v>15407200</v>
      </c>
    </row>
    <row r="68" spans="1:6" ht="27" customHeight="1" thickBot="1">
      <c r="A68" s="86" t="s">
        <v>23</v>
      </c>
      <c r="B68" s="223"/>
      <c r="C68" s="223"/>
      <c r="D68" s="89">
        <f>D19+D27+D29+D33+D39+D43+D49+D54+D59+D65</f>
        <v>225699527.16</v>
      </c>
      <c r="E68" s="89" t="e">
        <f>E19+E27+E29+E33+E39+E43+E49+E52+E54+E59+E61+E63+E65</f>
        <v>#REF!</v>
      </c>
      <c r="F68" s="89" t="e">
        <f>F19+F27+F29+F33+F39+F43+F49+F52+F54+F59+F61+F63+F65</f>
        <v>#REF!</v>
      </c>
    </row>
    <row r="69" ht="16.5">
      <c r="A69" s="128"/>
    </row>
    <row r="70" spans="1:6" ht="16.5">
      <c r="A70" s="128"/>
      <c r="E70" s="20" t="e">
        <f>E68-'Ведом. 2023'!H864</f>
        <v>#REF!</v>
      </c>
      <c r="F70" s="20" t="e">
        <f>F68-'Ведом. 2023'!I864</f>
        <v>#REF!</v>
      </c>
    </row>
    <row r="71" ht="16.5">
      <c r="A71" s="128"/>
    </row>
  </sheetData>
  <sheetProtection/>
  <mergeCells count="3">
    <mergeCell ref="A15:D15"/>
    <mergeCell ref="A16:D16"/>
    <mergeCell ref="B3:H3"/>
  </mergeCells>
  <printOptions/>
  <pageMargins left="0.7874015748031497" right="0" top="0.3937007874015748" bottom="0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9"/>
  <sheetViews>
    <sheetView tabSelected="1" view="pageBreakPreview" zoomScale="70" zoomScaleSheetLayoutView="70" zoomScalePageLayoutView="0" workbookViewId="0" topLeftCell="A1">
      <selection activeCell="B3" sqref="B3:G3"/>
    </sheetView>
  </sheetViews>
  <sheetFormatPr defaultColWidth="60.125" defaultRowHeight="12.75"/>
  <cols>
    <col min="1" max="1" width="97.375" style="128" customWidth="1"/>
    <col min="2" max="2" width="21.625" style="285" customWidth="1"/>
    <col min="3" max="3" width="20.125" style="281" customWidth="1"/>
    <col min="4" max="4" width="30.00390625" style="282" customWidth="1"/>
    <col min="5" max="5" width="17.875" style="282" hidden="1" customWidth="1"/>
    <col min="6" max="6" width="0.12890625" style="282" customWidth="1"/>
    <col min="7" max="16384" width="60.125" style="128" customWidth="1"/>
  </cols>
  <sheetData>
    <row r="1" spans="2:7" ht="16.5">
      <c r="B1" s="478" t="s">
        <v>813</v>
      </c>
      <c r="C1" s="140"/>
      <c r="D1" s="480"/>
      <c r="E1" s="480"/>
      <c r="F1" s="480"/>
      <c r="G1" s="138"/>
    </row>
    <row r="2" spans="2:7" ht="16.5">
      <c r="B2" s="13" t="s">
        <v>1028</v>
      </c>
      <c r="C2" s="13"/>
      <c r="D2" s="13"/>
      <c r="E2" s="13"/>
      <c r="F2" s="13"/>
      <c r="G2" s="13"/>
    </row>
    <row r="3" spans="2:7" ht="16.5">
      <c r="B3" s="638" t="s">
        <v>986</v>
      </c>
      <c r="C3" s="638"/>
      <c r="D3" s="638"/>
      <c r="E3" s="638"/>
      <c r="F3" s="638"/>
      <c r="G3" s="638"/>
    </row>
    <row r="4" spans="2:7" ht="16.5">
      <c r="B4" s="13" t="s">
        <v>754</v>
      </c>
      <c r="C4" s="13"/>
      <c r="D4" s="13"/>
      <c r="E4" s="13"/>
      <c r="F4" s="13"/>
      <c r="G4" s="13"/>
    </row>
    <row r="5" spans="2:7" ht="16.5">
      <c r="B5" s="13" t="s">
        <v>950</v>
      </c>
      <c r="C5" s="13"/>
      <c r="D5" s="13"/>
      <c r="E5" s="13"/>
      <c r="F5" s="13"/>
      <c r="G5" s="13"/>
    </row>
    <row r="6" spans="2:7" ht="16.5">
      <c r="B6" s="478" t="s">
        <v>385</v>
      </c>
      <c r="C6" s="140"/>
      <c r="D6" s="480"/>
      <c r="E6" s="480"/>
      <c r="F6" s="480"/>
      <c r="G6" s="138"/>
    </row>
    <row r="7" spans="2:7" ht="16.5">
      <c r="B7" s="478" t="s">
        <v>982</v>
      </c>
      <c r="C7" s="140"/>
      <c r="D7" s="480"/>
      <c r="E7" s="480"/>
      <c r="F7" s="480"/>
      <c r="G7" s="138"/>
    </row>
    <row r="8" spans="2:7" ht="16.5">
      <c r="B8" s="478" t="s">
        <v>246</v>
      </c>
      <c r="C8" s="140"/>
      <c r="D8" s="480"/>
      <c r="E8" s="480"/>
      <c r="F8" s="480"/>
      <c r="G8" s="138"/>
    </row>
    <row r="9" spans="2:7" ht="16.5">
      <c r="B9" s="478" t="s">
        <v>750</v>
      </c>
      <c r="C9" s="140"/>
      <c r="D9" s="480"/>
      <c r="E9" s="480"/>
      <c r="F9" s="480"/>
      <c r="G9" s="138"/>
    </row>
    <row r="10" spans="2:7" ht="16.5">
      <c r="B10" s="478" t="s">
        <v>753</v>
      </c>
      <c r="C10" s="140"/>
      <c r="D10" s="480"/>
      <c r="E10" s="480"/>
      <c r="F10" s="480"/>
      <c r="G10" s="138"/>
    </row>
    <row r="11" spans="2:7" ht="16.5">
      <c r="B11" s="478" t="s">
        <v>954</v>
      </c>
      <c r="C11" s="140"/>
      <c r="D11" s="480"/>
      <c r="E11" s="480"/>
      <c r="F11" s="480"/>
      <c r="G11" s="138"/>
    </row>
    <row r="12" spans="2:7" ht="16.5">
      <c r="B12" s="478" t="s">
        <v>975</v>
      </c>
      <c r="C12" s="140"/>
      <c r="D12" s="480"/>
      <c r="E12" s="480"/>
      <c r="F12" s="480"/>
      <c r="G12" s="138"/>
    </row>
    <row r="14" spans="1:6" ht="16.5">
      <c r="A14" s="633" t="s">
        <v>456</v>
      </c>
      <c r="B14" s="633"/>
      <c r="C14" s="633"/>
      <c r="D14" s="633"/>
      <c r="E14" s="128"/>
      <c r="F14" s="128"/>
    </row>
    <row r="15" spans="1:6" ht="16.5">
      <c r="A15" s="633" t="s">
        <v>755</v>
      </c>
      <c r="B15" s="633"/>
      <c r="C15" s="633"/>
      <c r="D15" s="633"/>
      <c r="E15" s="128"/>
      <c r="F15" s="128"/>
    </row>
    <row r="16" spans="1:6" ht="16.5">
      <c r="A16" s="633" t="s">
        <v>455</v>
      </c>
      <c r="B16" s="633"/>
      <c r="C16" s="633"/>
      <c r="D16" s="633"/>
      <c r="E16" s="128"/>
      <c r="F16" s="128"/>
    </row>
    <row r="17" spans="1:6" ht="16.5">
      <c r="A17" s="640" t="s">
        <v>956</v>
      </c>
      <c r="B17" s="640"/>
      <c r="C17" s="640"/>
      <c r="D17" s="640"/>
      <c r="E17" s="128"/>
      <c r="F17" s="128"/>
    </row>
    <row r="19" ht="17.25" thickBot="1">
      <c r="D19" s="282" t="s">
        <v>823</v>
      </c>
    </row>
    <row r="20" spans="1:6" s="283" customFormat="1" ht="39" customHeight="1" thickBot="1">
      <c r="A20" s="375" t="s">
        <v>48</v>
      </c>
      <c r="B20" s="376" t="s">
        <v>51</v>
      </c>
      <c r="C20" s="377" t="s">
        <v>52</v>
      </c>
      <c r="D20" s="482" t="s">
        <v>955</v>
      </c>
      <c r="E20" s="400" t="s">
        <v>410</v>
      </c>
      <c r="F20" s="400" t="s">
        <v>444</v>
      </c>
    </row>
    <row r="21" spans="1:6" ht="23.25" customHeight="1" thickBot="1">
      <c r="A21" s="378" t="s">
        <v>447</v>
      </c>
      <c r="B21" s="379"/>
      <c r="C21" s="380"/>
      <c r="D21" s="381">
        <f>D22+D31+D48+D67+D71+D75+D79+D88+D103+D113+D117</f>
        <v>213989596.16</v>
      </c>
      <c r="E21" s="382" t="e">
        <f>E22+#REF!+#REF!+#REF!+E88+#REF!+#REF!+#REF!+#REF!+#REF!+#REF!+#REF!+#REF!+#REF!+#REF!+#REF!+#REF!+#REF!+#REF!+#REF!</f>
        <v>#REF!</v>
      </c>
      <c r="F21" s="381" t="e">
        <f>F22+#REF!+#REF!+#REF!+F88+#REF!+#REF!+#REF!+#REF!+#REF!+#REF!+#REF!+#REF!+#REF!+#REF!+#REF!+#REF!+#REF!+#REF!+#REF!</f>
        <v>#REF!</v>
      </c>
    </row>
    <row r="22" spans="1:6" ht="36" customHeight="1">
      <c r="A22" s="153" t="s">
        <v>876</v>
      </c>
      <c r="B22" s="344" t="s">
        <v>767</v>
      </c>
      <c r="C22" s="277"/>
      <c r="D22" s="318">
        <f>D23+D27</f>
        <v>80000</v>
      </c>
      <c r="E22" s="306" t="e">
        <f>#REF!+#REF!</f>
        <v>#REF!</v>
      </c>
      <c r="F22" s="318" t="e">
        <f>#REF!+#REF!</f>
        <v>#REF!</v>
      </c>
    </row>
    <row r="23" spans="1:6" ht="33.75" customHeight="1">
      <c r="A23" s="108" t="s">
        <v>315</v>
      </c>
      <c r="B23" s="224" t="s">
        <v>779</v>
      </c>
      <c r="C23" s="275"/>
      <c r="D23" s="311">
        <f>D24</f>
        <v>70000</v>
      </c>
      <c r="E23" s="305"/>
      <c r="F23" s="312"/>
    </row>
    <row r="24" spans="1:6" ht="21" customHeight="1">
      <c r="A24" s="105" t="s">
        <v>664</v>
      </c>
      <c r="B24" s="225" t="s">
        <v>780</v>
      </c>
      <c r="C24" s="274"/>
      <c r="D24" s="312">
        <f>D25</f>
        <v>70000</v>
      </c>
      <c r="E24" s="305"/>
      <c r="F24" s="312"/>
    </row>
    <row r="25" spans="1:6" ht="22.5" customHeight="1">
      <c r="A25" s="105" t="s">
        <v>316</v>
      </c>
      <c r="B25" s="225" t="s">
        <v>781</v>
      </c>
      <c r="C25" s="274"/>
      <c r="D25" s="312">
        <f>D26</f>
        <v>70000</v>
      </c>
      <c r="E25" s="305"/>
      <c r="F25" s="312"/>
    </row>
    <row r="26" spans="1:6" ht="21" customHeight="1">
      <c r="A26" s="105" t="s">
        <v>297</v>
      </c>
      <c r="B26" s="225" t="s">
        <v>781</v>
      </c>
      <c r="C26" s="274">
        <v>240</v>
      </c>
      <c r="D26" s="312">
        <f>'Ведом. 2023'!G211</f>
        <v>70000</v>
      </c>
      <c r="E26" s="305"/>
      <c r="F26" s="312"/>
    </row>
    <row r="27" spans="1:6" ht="36" customHeight="1">
      <c r="A27" s="108" t="s">
        <v>782</v>
      </c>
      <c r="B27" s="224" t="s">
        <v>783</v>
      </c>
      <c r="C27" s="275"/>
      <c r="D27" s="311">
        <f>D28</f>
        <v>10000</v>
      </c>
      <c r="E27" s="305"/>
      <c r="F27" s="312"/>
    </row>
    <row r="28" spans="1:6" ht="24.75" customHeight="1">
      <c r="A28" s="105" t="s">
        <v>760</v>
      </c>
      <c r="B28" s="225" t="s">
        <v>784</v>
      </c>
      <c r="C28" s="274"/>
      <c r="D28" s="312">
        <f>D29</f>
        <v>10000</v>
      </c>
      <c r="E28" s="305"/>
      <c r="F28" s="312"/>
    </row>
    <row r="29" spans="1:6" ht="26.25" customHeight="1">
      <c r="A29" s="105" t="s">
        <v>347</v>
      </c>
      <c r="B29" s="225" t="s">
        <v>785</v>
      </c>
      <c r="C29" s="274"/>
      <c r="D29" s="312">
        <f>D30</f>
        <v>10000</v>
      </c>
      <c r="E29" s="305"/>
      <c r="F29" s="312"/>
    </row>
    <row r="30" spans="1:6" ht="31.5" customHeight="1">
      <c r="A30" s="105" t="s">
        <v>297</v>
      </c>
      <c r="B30" s="225" t="s">
        <v>785</v>
      </c>
      <c r="C30" s="274">
        <v>240</v>
      </c>
      <c r="D30" s="312">
        <f>'Ведом. 2023'!G215</f>
        <v>10000</v>
      </c>
      <c r="E30" s="305"/>
      <c r="F30" s="312"/>
    </row>
    <row r="31" spans="1:6" ht="51" customHeight="1">
      <c r="A31" s="108" t="s">
        <v>884</v>
      </c>
      <c r="B31" s="47" t="s">
        <v>764</v>
      </c>
      <c r="C31" s="274"/>
      <c r="D31" s="311">
        <f>D33+D35+D40+D45</f>
        <v>597959</v>
      </c>
      <c r="E31" s="305" t="e">
        <f>E32</f>
        <v>#REF!</v>
      </c>
      <c r="F31" s="312" t="e">
        <f>F32</f>
        <v>#REF!</v>
      </c>
    </row>
    <row r="32" spans="1:6" ht="21.75" customHeight="1">
      <c r="A32" s="105" t="s">
        <v>526</v>
      </c>
      <c r="B32" s="225" t="s">
        <v>765</v>
      </c>
      <c r="C32" s="274"/>
      <c r="D32" s="341">
        <f>D33</f>
        <v>100000</v>
      </c>
      <c r="E32" s="383" t="e">
        <f>E33+E34+#REF!</f>
        <v>#REF!</v>
      </c>
      <c r="F32" s="341" t="e">
        <f>F33+F34+#REF!</f>
        <v>#REF!</v>
      </c>
    </row>
    <row r="33" spans="1:6" ht="33">
      <c r="A33" s="105" t="s">
        <v>758</v>
      </c>
      <c r="B33" s="225" t="s">
        <v>771</v>
      </c>
      <c r="C33" s="274"/>
      <c r="D33" s="312">
        <f>D34</f>
        <v>100000</v>
      </c>
      <c r="E33" s="305">
        <f>'Ведом. 2023'!H829</f>
        <v>4221400</v>
      </c>
      <c r="F33" s="312">
        <f>'Ведом. 2023'!I829</f>
        <v>4221400</v>
      </c>
    </row>
    <row r="34" spans="1:6" ht="23.25" customHeight="1">
      <c r="A34" s="105" t="s">
        <v>297</v>
      </c>
      <c r="B34" s="225" t="s">
        <v>771</v>
      </c>
      <c r="C34" s="274">
        <v>240</v>
      </c>
      <c r="D34" s="312">
        <f>'Ведом. 2023'!G124</f>
        <v>100000</v>
      </c>
      <c r="E34" s="305">
        <f>'Ведом. 2023'!H830</f>
        <v>1518500</v>
      </c>
      <c r="F34" s="312">
        <f>'Ведом. 2023'!I830</f>
        <v>1518500</v>
      </c>
    </row>
    <row r="35" spans="1:6" ht="21" customHeight="1">
      <c r="A35" s="105" t="s">
        <v>526</v>
      </c>
      <c r="B35" s="491" t="s">
        <v>765</v>
      </c>
      <c r="C35" s="274"/>
      <c r="D35" s="312">
        <f>D36+D38</f>
        <v>73469</v>
      </c>
      <c r="E35" s="305"/>
      <c r="F35" s="312"/>
    </row>
    <row r="36" spans="1:6" ht="41.25" customHeight="1">
      <c r="A36" s="566" t="s">
        <v>898</v>
      </c>
      <c r="B36" s="53" t="s">
        <v>897</v>
      </c>
      <c r="C36" s="274"/>
      <c r="D36" s="312">
        <f>D37</f>
        <v>72000</v>
      </c>
      <c r="E36" s="305"/>
      <c r="F36" s="312"/>
    </row>
    <row r="37" spans="1:6" ht="21.75" customHeight="1">
      <c r="A37" s="105" t="s">
        <v>297</v>
      </c>
      <c r="B37" s="53" t="s">
        <v>897</v>
      </c>
      <c r="C37" s="274">
        <v>240</v>
      </c>
      <c r="D37" s="312">
        <f>'Ведом. 2023'!G126</f>
        <v>72000</v>
      </c>
      <c r="E37" s="305"/>
      <c r="F37" s="312"/>
    </row>
    <row r="38" spans="1:6" ht="33" customHeight="1">
      <c r="A38" s="566" t="s">
        <v>898</v>
      </c>
      <c r="B38" s="53"/>
      <c r="C38" s="274"/>
      <c r="D38" s="312">
        <f>D39</f>
        <v>1469</v>
      </c>
      <c r="E38" s="305"/>
      <c r="F38" s="312"/>
    </row>
    <row r="39" spans="1:6" ht="22.5" customHeight="1">
      <c r="A39" s="105" t="s">
        <v>297</v>
      </c>
      <c r="B39" s="53" t="s">
        <v>909</v>
      </c>
      <c r="C39" s="274">
        <v>240</v>
      </c>
      <c r="D39" s="312">
        <f>'Ведом. 2023'!G128</f>
        <v>1469</v>
      </c>
      <c r="E39" s="305"/>
      <c r="F39" s="312"/>
    </row>
    <row r="40" spans="1:6" ht="19.5" customHeight="1">
      <c r="A40" s="105" t="s">
        <v>526</v>
      </c>
      <c r="B40" s="491" t="s">
        <v>765</v>
      </c>
      <c r="C40" s="274"/>
      <c r="D40" s="312">
        <f>D41+D43</f>
        <v>274490</v>
      </c>
      <c r="E40" s="305"/>
      <c r="F40" s="312"/>
    </row>
    <row r="41" spans="1:6" ht="27.75" customHeight="1">
      <c r="A41" s="105" t="s">
        <v>855</v>
      </c>
      <c r="B41" s="53" t="s">
        <v>896</v>
      </c>
      <c r="C41" s="274"/>
      <c r="D41" s="312">
        <f>D42</f>
        <v>269000</v>
      </c>
      <c r="E41" s="305"/>
      <c r="F41" s="312"/>
    </row>
    <row r="42" spans="1:6" ht="18" customHeight="1">
      <c r="A42" s="105" t="s">
        <v>297</v>
      </c>
      <c r="B42" s="53" t="s">
        <v>896</v>
      </c>
      <c r="C42" s="274">
        <v>240</v>
      </c>
      <c r="D42" s="312">
        <f>'Ведом. 2023'!G132</f>
        <v>269000</v>
      </c>
      <c r="E42" s="305"/>
      <c r="F42" s="312"/>
    </row>
    <row r="43" spans="1:6" ht="25.5" customHeight="1">
      <c r="A43" s="105" t="s">
        <v>855</v>
      </c>
      <c r="B43" s="53" t="s">
        <v>908</v>
      </c>
      <c r="C43" s="274"/>
      <c r="D43" s="312">
        <f>D44</f>
        <v>5490</v>
      </c>
      <c r="E43" s="305"/>
      <c r="F43" s="312"/>
    </row>
    <row r="44" spans="1:6" ht="25.5" customHeight="1">
      <c r="A44" s="105" t="s">
        <v>297</v>
      </c>
      <c r="B44" s="53" t="s">
        <v>908</v>
      </c>
      <c r="C44" s="274">
        <v>240</v>
      </c>
      <c r="D44" s="312">
        <f>'Ведом. 2023'!G134</f>
        <v>5490</v>
      </c>
      <c r="E44" s="305"/>
      <c r="F44" s="312"/>
    </row>
    <row r="45" spans="1:6" ht="24" customHeight="1">
      <c r="A45" s="105" t="s">
        <v>526</v>
      </c>
      <c r="B45" s="225" t="s">
        <v>765</v>
      </c>
      <c r="C45" s="274"/>
      <c r="D45" s="312">
        <f>D46</f>
        <v>150000</v>
      </c>
      <c r="E45" s="305"/>
      <c r="F45" s="312"/>
    </row>
    <row r="46" spans="1:6" ht="21.75" customHeight="1">
      <c r="A46" s="105" t="s">
        <v>243</v>
      </c>
      <c r="B46" s="225" t="s">
        <v>766</v>
      </c>
      <c r="C46" s="274"/>
      <c r="D46" s="312">
        <f>D47</f>
        <v>150000</v>
      </c>
      <c r="E46" s="305"/>
      <c r="F46" s="312"/>
    </row>
    <row r="47" spans="1:6" ht="16.5">
      <c r="A47" s="105" t="s">
        <v>303</v>
      </c>
      <c r="B47" s="225" t="s">
        <v>766</v>
      </c>
      <c r="C47" s="274">
        <v>870</v>
      </c>
      <c r="D47" s="312">
        <f>'Ведом. 2023'!G83</f>
        <v>150000</v>
      </c>
      <c r="E47" s="305"/>
      <c r="F47" s="312"/>
    </row>
    <row r="48" spans="1:6" ht="18.75" customHeight="1">
      <c r="A48" s="108" t="s">
        <v>885</v>
      </c>
      <c r="B48" s="224" t="s">
        <v>772</v>
      </c>
      <c r="C48" s="275"/>
      <c r="D48" s="311">
        <f>D49</f>
        <v>148083261</v>
      </c>
      <c r="E48" s="305"/>
      <c r="F48" s="312"/>
    </row>
    <row r="49" spans="1:6" ht="33">
      <c r="A49" s="325" t="s">
        <v>593</v>
      </c>
      <c r="B49" s="225" t="s">
        <v>773</v>
      </c>
      <c r="C49" s="274"/>
      <c r="D49" s="312">
        <f>D50+D53+D56+D58+D60+D62+D64</f>
        <v>148083261</v>
      </c>
      <c r="E49" s="305"/>
      <c r="F49" s="312"/>
    </row>
    <row r="50" spans="1:6" ht="33.75" customHeight="1">
      <c r="A50" s="325" t="s">
        <v>357</v>
      </c>
      <c r="B50" s="225" t="s">
        <v>774</v>
      </c>
      <c r="C50" s="274"/>
      <c r="D50" s="312">
        <f>D51+D52</f>
        <v>5976900</v>
      </c>
      <c r="E50" s="305"/>
      <c r="F50" s="312"/>
    </row>
    <row r="51" spans="1:6" ht="25.5" customHeight="1">
      <c r="A51" s="105" t="s">
        <v>297</v>
      </c>
      <c r="B51" s="225" t="s">
        <v>774</v>
      </c>
      <c r="C51" s="274">
        <v>240</v>
      </c>
      <c r="D51" s="312">
        <f>'Ведом. 2023'!G140</f>
        <v>5111900</v>
      </c>
      <c r="E51" s="305"/>
      <c r="F51" s="312"/>
    </row>
    <row r="52" spans="1:6" ht="25.5" customHeight="1">
      <c r="A52" s="105" t="s">
        <v>921</v>
      </c>
      <c r="B52" s="225" t="s">
        <v>774</v>
      </c>
      <c r="C52" s="274">
        <v>440</v>
      </c>
      <c r="D52" s="312">
        <f>'Ведом. 2023'!G143</f>
        <v>865000</v>
      </c>
      <c r="E52" s="305"/>
      <c r="F52" s="312"/>
    </row>
    <row r="53" spans="1:6" ht="25.5" customHeight="1">
      <c r="A53" s="108" t="s">
        <v>858</v>
      </c>
      <c r="B53" s="225" t="s">
        <v>861</v>
      </c>
      <c r="C53" s="274"/>
      <c r="D53" s="312">
        <f>D54</f>
        <v>8672000</v>
      </c>
      <c r="E53" s="305"/>
      <c r="F53" s="312"/>
    </row>
    <row r="54" spans="1:6" ht="36" customHeight="1">
      <c r="A54" s="105" t="s">
        <v>859</v>
      </c>
      <c r="B54" s="225" t="s">
        <v>860</v>
      </c>
      <c r="C54" s="274"/>
      <c r="D54" s="312">
        <f>D55</f>
        <v>8672000</v>
      </c>
      <c r="E54" s="305"/>
      <c r="F54" s="312"/>
    </row>
    <row r="55" spans="1:6" ht="24.75" customHeight="1">
      <c r="A55" s="105" t="s">
        <v>297</v>
      </c>
      <c r="B55" s="225" t="s">
        <v>860</v>
      </c>
      <c r="C55" s="274">
        <v>240</v>
      </c>
      <c r="D55" s="312">
        <f>'Ведом. 2023'!G144</f>
        <v>8672000</v>
      </c>
      <c r="E55" s="305"/>
      <c r="F55" s="312"/>
    </row>
    <row r="56" spans="1:6" ht="67.5" customHeight="1">
      <c r="A56" s="568" t="s">
        <v>900</v>
      </c>
      <c r="B56" s="491" t="s">
        <v>899</v>
      </c>
      <c r="C56" s="274"/>
      <c r="D56" s="312">
        <f>D57</f>
        <v>10000000</v>
      </c>
      <c r="E56" s="305"/>
      <c r="F56" s="312"/>
    </row>
    <row r="57" spans="1:6" ht="21" customHeight="1">
      <c r="A57" s="105" t="s">
        <v>297</v>
      </c>
      <c r="B57" s="491" t="s">
        <v>899</v>
      </c>
      <c r="C57" s="274">
        <v>240</v>
      </c>
      <c r="D57" s="312">
        <f>'Ведом. 2023'!G153</f>
        <v>10000000</v>
      </c>
      <c r="E57" s="305"/>
      <c r="F57" s="312"/>
    </row>
    <row r="58" spans="1:6" ht="70.5" customHeight="1">
      <c r="A58" s="568" t="s">
        <v>900</v>
      </c>
      <c r="B58" s="491" t="s">
        <v>910</v>
      </c>
      <c r="C58" s="274"/>
      <c r="D58" s="312">
        <f>D59</f>
        <v>101015</v>
      </c>
      <c r="E58" s="305"/>
      <c r="F58" s="312"/>
    </row>
    <row r="59" spans="1:6" ht="32.25" customHeight="1">
      <c r="A59" s="105" t="s">
        <v>297</v>
      </c>
      <c r="B59" s="491" t="s">
        <v>910</v>
      </c>
      <c r="C59" s="274">
        <v>240</v>
      </c>
      <c r="D59" s="312">
        <f>'Ведом. 2023'!G155</f>
        <v>101015</v>
      </c>
      <c r="E59" s="305"/>
      <c r="F59" s="312"/>
    </row>
    <row r="60" spans="1:6" ht="50.25" customHeight="1">
      <c r="A60" s="105" t="s">
        <v>968</v>
      </c>
      <c r="B60" s="491" t="s">
        <v>967</v>
      </c>
      <c r="C60" s="577"/>
      <c r="D60" s="554">
        <f>D61</f>
        <v>5000000</v>
      </c>
      <c r="E60" s="305"/>
      <c r="F60" s="312"/>
    </row>
    <row r="61" spans="1:6" ht="27" customHeight="1">
      <c r="A61" s="105" t="s">
        <v>297</v>
      </c>
      <c r="B61" s="491" t="s">
        <v>967</v>
      </c>
      <c r="C61" s="577">
        <v>240</v>
      </c>
      <c r="D61" s="554">
        <f>'Ведом. 2023'!G164</f>
        <v>5000000</v>
      </c>
      <c r="E61" s="305"/>
      <c r="F61" s="312"/>
    </row>
    <row r="62" spans="1:6" ht="32.25" customHeight="1">
      <c r="A62" s="105" t="s">
        <v>968</v>
      </c>
      <c r="B62" s="491" t="s">
        <v>972</v>
      </c>
      <c r="C62" s="577"/>
      <c r="D62" s="554">
        <f>D63</f>
        <v>50517</v>
      </c>
      <c r="E62" s="305"/>
      <c r="F62" s="312"/>
    </row>
    <row r="63" spans="1:6" ht="31.5" customHeight="1">
      <c r="A63" s="105" t="s">
        <v>297</v>
      </c>
      <c r="B63" s="491" t="s">
        <v>972</v>
      </c>
      <c r="C63" s="577">
        <v>240</v>
      </c>
      <c r="D63" s="554">
        <f>'Ведом. 2023'!G166</f>
        <v>50517</v>
      </c>
      <c r="E63" s="305"/>
      <c r="F63" s="312"/>
    </row>
    <row r="64" spans="1:6" ht="33" customHeight="1">
      <c r="A64" s="105" t="s">
        <v>940</v>
      </c>
      <c r="B64" s="491" t="s">
        <v>944</v>
      </c>
      <c r="C64" s="274"/>
      <c r="D64" s="312">
        <f>D65</f>
        <v>118282829</v>
      </c>
      <c r="E64" s="305"/>
      <c r="F64" s="312"/>
    </row>
    <row r="65" spans="1:6" ht="34.5" customHeight="1">
      <c r="A65" s="598" t="s">
        <v>943</v>
      </c>
      <c r="B65" s="491" t="s">
        <v>944</v>
      </c>
      <c r="C65" s="274"/>
      <c r="D65" s="312">
        <f>D66</f>
        <v>118282829</v>
      </c>
      <c r="E65" s="305"/>
      <c r="F65" s="312"/>
    </row>
    <row r="66" spans="1:6" ht="23.25" customHeight="1">
      <c r="A66" s="105" t="s">
        <v>921</v>
      </c>
      <c r="B66" s="491" t="s">
        <v>944</v>
      </c>
      <c r="C66" s="274">
        <v>400</v>
      </c>
      <c r="D66" s="312">
        <f>'Ведом. 2023'!G156</f>
        <v>118282829</v>
      </c>
      <c r="E66" s="305"/>
      <c r="F66" s="312"/>
    </row>
    <row r="67" spans="1:6" ht="33">
      <c r="A67" s="108" t="s">
        <v>878</v>
      </c>
      <c r="B67" s="47" t="s">
        <v>775</v>
      </c>
      <c r="C67" s="274"/>
      <c r="D67" s="311">
        <f>D68</f>
        <v>13500</v>
      </c>
      <c r="E67" s="305"/>
      <c r="F67" s="312"/>
    </row>
    <row r="68" spans="1:6" ht="20.25" customHeight="1">
      <c r="A68" s="105" t="s">
        <v>494</v>
      </c>
      <c r="B68" s="225" t="s">
        <v>776</v>
      </c>
      <c r="C68" s="274"/>
      <c r="D68" s="312">
        <f>D69</f>
        <v>13500</v>
      </c>
      <c r="E68" s="305"/>
      <c r="F68" s="312"/>
    </row>
    <row r="69" spans="1:6" ht="21.75" customHeight="1">
      <c r="A69" s="105" t="s">
        <v>449</v>
      </c>
      <c r="B69" s="225" t="s">
        <v>777</v>
      </c>
      <c r="C69" s="274"/>
      <c r="D69" s="312">
        <f>D70</f>
        <v>13500</v>
      </c>
      <c r="E69" s="305"/>
      <c r="F69" s="312"/>
    </row>
    <row r="70" spans="1:6" ht="24" customHeight="1">
      <c r="A70" s="105" t="s">
        <v>297</v>
      </c>
      <c r="B70" s="225" t="s">
        <v>777</v>
      </c>
      <c r="C70" s="274">
        <v>240</v>
      </c>
      <c r="D70" s="312">
        <f>'Ведом. 2023'!G174</f>
        <v>13500</v>
      </c>
      <c r="E70" s="305"/>
      <c r="F70" s="312"/>
    </row>
    <row r="71" spans="1:6" ht="36" customHeight="1">
      <c r="A71" s="622" t="s">
        <v>988</v>
      </c>
      <c r="B71" s="224" t="s">
        <v>778</v>
      </c>
      <c r="C71" s="274"/>
      <c r="D71" s="311">
        <f>D72</f>
        <v>1387.8</v>
      </c>
      <c r="E71" s="305"/>
      <c r="F71" s="312"/>
    </row>
    <row r="72" spans="1:6" ht="33.75" customHeight="1">
      <c r="A72" s="499" t="s">
        <v>914</v>
      </c>
      <c r="B72" s="592" t="s">
        <v>987</v>
      </c>
      <c r="C72" s="274"/>
      <c r="D72" s="312">
        <f>D73</f>
        <v>1387.8</v>
      </c>
      <c r="E72" s="305"/>
      <c r="F72" s="312"/>
    </row>
    <row r="73" spans="1:6" ht="33" customHeight="1">
      <c r="A73" s="598" t="s">
        <v>943</v>
      </c>
      <c r="B73" s="592" t="s">
        <v>987</v>
      </c>
      <c r="C73" s="274"/>
      <c r="D73" s="312">
        <f>D74</f>
        <v>1387.8</v>
      </c>
      <c r="E73" s="305"/>
      <c r="F73" s="312"/>
    </row>
    <row r="74" spans="1:6" ht="24" customHeight="1">
      <c r="A74" s="105" t="s">
        <v>921</v>
      </c>
      <c r="B74" s="592" t="s">
        <v>987</v>
      </c>
      <c r="C74" s="274">
        <v>400</v>
      </c>
      <c r="D74" s="312">
        <f>'Ведом. 2023'!G192</f>
        <v>1387.8</v>
      </c>
      <c r="E74" s="305"/>
      <c r="F74" s="312"/>
    </row>
    <row r="75" spans="1:6" ht="41.25" customHeight="1">
      <c r="A75" s="108" t="s">
        <v>901</v>
      </c>
      <c r="B75" s="572" t="s">
        <v>790</v>
      </c>
      <c r="C75" s="275"/>
      <c r="D75" s="311">
        <f>D76</f>
        <v>550000</v>
      </c>
      <c r="E75" s="305"/>
      <c r="F75" s="312"/>
    </row>
    <row r="76" spans="1:6" ht="33">
      <c r="A76" s="67" t="s">
        <v>529</v>
      </c>
      <c r="B76" s="569" t="s">
        <v>902</v>
      </c>
      <c r="C76" s="274"/>
      <c r="D76" s="312">
        <f>D77</f>
        <v>550000</v>
      </c>
      <c r="E76" s="305"/>
      <c r="F76" s="312"/>
    </row>
    <row r="77" spans="1:6" ht="25.5" customHeight="1">
      <c r="A77" s="67" t="s">
        <v>402</v>
      </c>
      <c r="B77" s="569" t="s">
        <v>903</v>
      </c>
      <c r="C77" s="274"/>
      <c r="D77" s="312">
        <f>D78</f>
        <v>550000</v>
      </c>
      <c r="E77" s="305"/>
      <c r="F77" s="312"/>
    </row>
    <row r="78" spans="1:6" ht="20.25" customHeight="1">
      <c r="A78" s="105" t="s">
        <v>297</v>
      </c>
      <c r="B78" s="569" t="s">
        <v>903</v>
      </c>
      <c r="C78" s="278">
        <v>240</v>
      </c>
      <c r="D78" s="457">
        <f>'Ведом. 2023'!G203</f>
        <v>550000</v>
      </c>
      <c r="E78" s="305"/>
      <c r="F78" s="312"/>
    </row>
    <row r="79" spans="1:6" ht="19.5" customHeight="1">
      <c r="A79" s="465" t="s">
        <v>932</v>
      </c>
      <c r="B79" s="47" t="s">
        <v>778</v>
      </c>
      <c r="C79" s="275"/>
      <c r="D79" s="311">
        <f>D80+D82+D84+D86</f>
        <v>12049210.469999999</v>
      </c>
      <c r="E79" s="305"/>
      <c r="F79" s="312"/>
    </row>
    <row r="80" spans="1:6" ht="36.75" customHeight="1">
      <c r="A80" s="456" t="s">
        <v>791</v>
      </c>
      <c r="B80" s="43" t="s">
        <v>800</v>
      </c>
      <c r="C80" s="274"/>
      <c r="D80" s="312">
        <f>D81</f>
        <v>4934282.71</v>
      </c>
      <c r="E80" s="305"/>
      <c r="F80" s="312"/>
    </row>
    <row r="81" spans="1:6" ht="24" customHeight="1">
      <c r="A81" s="105" t="s">
        <v>297</v>
      </c>
      <c r="B81" s="43" t="s">
        <v>800</v>
      </c>
      <c r="C81" s="274">
        <v>240</v>
      </c>
      <c r="D81" s="312">
        <f>'Ведом. 2023'!G219</f>
        <v>4934282.71</v>
      </c>
      <c r="E81" s="305"/>
      <c r="F81" s="312"/>
    </row>
    <row r="82" spans="1:6" ht="20.25" customHeight="1">
      <c r="A82" s="456" t="s">
        <v>792</v>
      </c>
      <c r="B82" s="43" t="s">
        <v>801</v>
      </c>
      <c r="C82" s="274"/>
      <c r="D82" s="312">
        <f>D83</f>
        <v>400000</v>
      </c>
      <c r="E82" s="305"/>
      <c r="F82" s="312"/>
    </row>
    <row r="83" spans="1:6" ht="24.75" customHeight="1">
      <c r="A83" s="105" t="s">
        <v>297</v>
      </c>
      <c r="B83" s="43" t="s">
        <v>801</v>
      </c>
      <c r="C83" s="274">
        <v>240</v>
      </c>
      <c r="D83" s="312">
        <f>'Ведом. 2023'!G225</f>
        <v>400000</v>
      </c>
      <c r="E83" s="305"/>
      <c r="F83" s="312"/>
    </row>
    <row r="84" spans="1:6" ht="22.5" customHeight="1">
      <c r="A84" s="456" t="s">
        <v>793</v>
      </c>
      <c r="B84" s="43" t="s">
        <v>802</v>
      </c>
      <c r="C84" s="274"/>
      <c r="D84" s="312">
        <f>D85</f>
        <v>5714927.76</v>
      </c>
      <c r="E84" s="305"/>
      <c r="F84" s="312"/>
    </row>
    <row r="85" spans="1:6" ht="30.75" customHeight="1">
      <c r="A85" s="105" t="s">
        <v>297</v>
      </c>
      <c r="B85" s="43" t="s">
        <v>802</v>
      </c>
      <c r="C85" s="274">
        <v>240</v>
      </c>
      <c r="D85" s="312">
        <f>'Ведом. 2023'!G227</f>
        <v>5714927.76</v>
      </c>
      <c r="E85" s="305"/>
      <c r="F85" s="312"/>
    </row>
    <row r="86" spans="1:6" ht="30.75" customHeight="1">
      <c r="A86" s="621" t="s">
        <v>1022</v>
      </c>
      <c r="B86" s="43" t="s">
        <v>1018</v>
      </c>
      <c r="C86" s="274"/>
      <c r="D86" s="312">
        <f>D87</f>
        <v>1000000</v>
      </c>
      <c r="E86" s="305"/>
      <c r="F86" s="312"/>
    </row>
    <row r="87" spans="1:6" ht="30.75" customHeight="1">
      <c r="A87" s="105" t="s">
        <v>297</v>
      </c>
      <c r="B87" s="43" t="s">
        <v>1018</v>
      </c>
      <c r="C87" s="274">
        <v>240</v>
      </c>
      <c r="D87" s="312">
        <f>'Ведом. 2023'!G231</f>
        <v>1000000</v>
      </c>
      <c r="E87" s="305"/>
      <c r="F87" s="312"/>
    </row>
    <row r="88" spans="1:6" ht="24.75" customHeight="1">
      <c r="A88" s="69" t="s">
        <v>881</v>
      </c>
      <c r="B88" s="464" t="s">
        <v>786</v>
      </c>
      <c r="C88" s="278"/>
      <c r="D88" s="460">
        <f>D89</f>
        <v>9485700</v>
      </c>
      <c r="E88" s="304" t="e">
        <f>E89+#REF!+#REF!+#REF!</f>
        <v>#REF!</v>
      </c>
      <c r="F88" s="311" t="e">
        <f>F89+#REF!+#REF!+#REF!</f>
        <v>#REF!</v>
      </c>
    </row>
    <row r="89" spans="1:7" s="283" customFormat="1" ht="19.5" customHeight="1">
      <c r="A89" s="458" t="s">
        <v>762</v>
      </c>
      <c r="B89" s="461" t="s">
        <v>803</v>
      </c>
      <c r="C89" s="462"/>
      <c r="D89" s="460">
        <f>D90+D98</f>
        <v>9485700</v>
      </c>
      <c r="E89" s="304" t="e">
        <f>E90</f>
        <v>#REF!</v>
      </c>
      <c r="F89" s="311" t="e">
        <f>F90</f>
        <v>#REF!</v>
      </c>
      <c r="G89" s="169"/>
    </row>
    <row r="90" spans="1:6" ht="21" customHeight="1">
      <c r="A90" s="484" t="s">
        <v>597</v>
      </c>
      <c r="B90" s="266" t="s">
        <v>810</v>
      </c>
      <c r="C90" s="278"/>
      <c r="D90" s="457">
        <f>D91+D96</f>
        <v>6537300</v>
      </c>
      <c r="E90" s="305" t="e">
        <f>#REF!+E95</f>
        <v>#REF!</v>
      </c>
      <c r="F90" s="312" t="e">
        <f>#REF!+F95</f>
        <v>#REF!</v>
      </c>
    </row>
    <row r="91" spans="1:6" ht="36.75" customHeight="1">
      <c r="A91" s="49" t="s">
        <v>763</v>
      </c>
      <c r="B91" s="266" t="s">
        <v>804</v>
      </c>
      <c r="C91" s="278"/>
      <c r="D91" s="457">
        <f>D92+D93+D94+D95</f>
        <v>6357300</v>
      </c>
      <c r="E91" s="305">
        <f>'Ведом. 2023'!H505</f>
        <v>10269100</v>
      </c>
      <c r="F91" s="312">
        <f>'Ведом. 2023'!I505</f>
        <v>10269100</v>
      </c>
    </row>
    <row r="92" spans="1:6" ht="20.25" customHeight="1">
      <c r="A92" s="49" t="s">
        <v>305</v>
      </c>
      <c r="B92" s="266" t="s">
        <v>804</v>
      </c>
      <c r="C92" s="278">
        <v>110</v>
      </c>
      <c r="D92" s="457">
        <f>'Ведом. 2023'!G506</f>
        <v>4048300</v>
      </c>
      <c r="E92" s="305"/>
      <c r="F92" s="312"/>
    </row>
    <row r="93" spans="1:6" ht="19.5" customHeight="1">
      <c r="A93" s="49" t="s">
        <v>297</v>
      </c>
      <c r="B93" s="266" t="s">
        <v>804</v>
      </c>
      <c r="C93" s="278">
        <v>240</v>
      </c>
      <c r="D93" s="457">
        <f>'Ведом. 2023'!G507</f>
        <v>2279000</v>
      </c>
      <c r="E93" s="305"/>
      <c r="F93" s="312"/>
    </row>
    <row r="94" spans="1:6" ht="19.5" customHeight="1">
      <c r="A94" s="49" t="s">
        <v>393</v>
      </c>
      <c r="B94" s="266" t="s">
        <v>804</v>
      </c>
      <c r="C94" s="278">
        <v>830</v>
      </c>
      <c r="D94" s="457">
        <f>'Ведом. 2023'!G508</f>
        <v>5000</v>
      </c>
      <c r="E94" s="305"/>
      <c r="F94" s="312"/>
    </row>
    <row r="95" spans="1:6" ht="21" customHeight="1">
      <c r="A95" s="373" t="s">
        <v>299</v>
      </c>
      <c r="B95" s="266" t="s">
        <v>804</v>
      </c>
      <c r="C95" s="278">
        <v>850</v>
      </c>
      <c r="D95" s="457">
        <f>'Ведом. 2023'!G509</f>
        <v>25000</v>
      </c>
      <c r="E95" s="305" t="e">
        <f>#REF!</f>
        <v>#REF!</v>
      </c>
      <c r="F95" s="312" t="e">
        <f>#REF!</f>
        <v>#REF!</v>
      </c>
    </row>
    <row r="96" spans="1:6" ht="20.25" customHeight="1">
      <c r="A96" s="362" t="s">
        <v>825</v>
      </c>
      <c r="B96" s="461" t="s">
        <v>824</v>
      </c>
      <c r="C96" s="462"/>
      <c r="D96" s="460">
        <f>D97</f>
        <v>180000</v>
      </c>
      <c r="E96" s="305"/>
      <c r="F96" s="312"/>
    </row>
    <row r="97" spans="1:6" ht="22.5" customHeight="1">
      <c r="A97" s="49" t="s">
        <v>297</v>
      </c>
      <c r="B97" s="266" t="s">
        <v>824</v>
      </c>
      <c r="C97" s="278">
        <v>240</v>
      </c>
      <c r="D97" s="457">
        <f>'Ведом. 2023'!G543</f>
        <v>180000</v>
      </c>
      <c r="E97" s="305"/>
      <c r="F97" s="312"/>
    </row>
    <row r="98" spans="1:6" ht="18" customHeight="1">
      <c r="A98" s="459" t="s">
        <v>617</v>
      </c>
      <c r="B98" s="461" t="s">
        <v>805</v>
      </c>
      <c r="C98" s="462"/>
      <c r="D98" s="460">
        <f>D99</f>
        <v>2948400</v>
      </c>
      <c r="E98" s="305" t="e">
        <f>'Ведом. 2023'!#REF!</f>
        <v>#REF!</v>
      </c>
      <c r="F98" s="312" t="e">
        <f>'Ведом. 2023'!#REF!</f>
        <v>#REF!</v>
      </c>
    </row>
    <row r="99" spans="1:6" ht="38.25" customHeight="1">
      <c r="A99" s="50" t="s">
        <v>340</v>
      </c>
      <c r="B99" s="266" t="s">
        <v>805</v>
      </c>
      <c r="C99" s="278"/>
      <c r="D99" s="457">
        <f>D100+D101+D102</f>
        <v>2948400</v>
      </c>
      <c r="E99" s="305" t="e">
        <f>E100</f>
        <v>#REF!</v>
      </c>
      <c r="F99" s="312" t="e">
        <f>F100</f>
        <v>#REF!</v>
      </c>
    </row>
    <row r="100" spans="1:6" ht="20.25" customHeight="1">
      <c r="A100" s="49" t="s">
        <v>294</v>
      </c>
      <c r="B100" s="266" t="s">
        <v>805</v>
      </c>
      <c r="C100" s="278">
        <v>120</v>
      </c>
      <c r="D100" s="457">
        <f>'Ведом. 2023'!G570</f>
        <v>2673400</v>
      </c>
      <c r="E100" s="305" t="e">
        <f>'Ведом. 2023'!#REF!</f>
        <v>#REF!</v>
      </c>
      <c r="F100" s="312" t="e">
        <f>'Ведом. 2023'!#REF!</f>
        <v>#REF!</v>
      </c>
    </row>
    <row r="101" spans="1:6" ht="15" customHeight="1">
      <c r="A101" s="50" t="s">
        <v>297</v>
      </c>
      <c r="B101" s="266" t="s">
        <v>805</v>
      </c>
      <c r="C101" s="278">
        <v>240</v>
      </c>
      <c r="D101" s="457">
        <f>'Ведом. 2023'!G571</f>
        <v>270000</v>
      </c>
      <c r="E101" s="305">
        <f>E102</f>
        <v>50000</v>
      </c>
      <c r="F101" s="312">
        <f>F102</f>
        <v>60000</v>
      </c>
    </row>
    <row r="102" spans="1:6" ht="16.5">
      <c r="A102" s="49" t="s">
        <v>299</v>
      </c>
      <c r="B102" s="266" t="s">
        <v>805</v>
      </c>
      <c r="C102" s="278">
        <v>850</v>
      </c>
      <c r="D102" s="457">
        <f>'Ведом. 2023'!G572</f>
        <v>5000</v>
      </c>
      <c r="E102" s="305">
        <f>'Ведом. 2023'!H649</f>
        <v>50000</v>
      </c>
      <c r="F102" s="312">
        <f>'Ведом. 2023'!I649</f>
        <v>60000</v>
      </c>
    </row>
    <row r="103" spans="1:6" ht="36.75" customHeight="1">
      <c r="A103" s="190" t="s">
        <v>882</v>
      </c>
      <c r="B103" s="461" t="s">
        <v>789</v>
      </c>
      <c r="C103" s="278"/>
      <c r="D103" s="460">
        <f>D104+D107+D110</f>
        <v>1035609.98</v>
      </c>
      <c r="E103" s="305" t="e">
        <f>E104</f>
        <v>#REF!</v>
      </c>
      <c r="F103" s="312" t="e">
        <f>F104</f>
        <v>#REF!</v>
      </c>
    </row>
    <row r="104" spans="1:6" ht="21.75" customHeight="1">
      <c r="A104" s="49" t="s">
        <v>641</v>
      </c>
      <c r="B104" s="266" t="s">
        <v>806</v>
      </c>
      <c r="C104" s="278"/>
      <c r="D104" s="457">
        <f>D105</f>
        <v>972700</v>
      </c>
      <c r="E104" s="305" t="e">
        <f>'Ведом. 2023'!#REF!</f>
        <v>#REF!</v>
      </c>
      <c r="F104" s="312" t="e">
        <f>'Ведом. 2023'!#REF!</f>
        <v>#REF!</v>
      </c>
    </row>
    <row r="105" spans="1:6" ht="17.25" customHeight="1">
      <c r="A105" s="102" t="s">
        <v>643</v>
      </c>
      <c r="B105" s="225" t="s">
        <v>806</v>
      </c>
      <c r="C105" s="274"/>
      <c r="D105" s="312">
        <f>D106</f>
        <v>972700</v>
      </c>
      <c r="E105" s="305" t="e">
        <f>E106+#REF!+E110+#REF!</f>
        <v>#REF!</v>
      </c>
      <c r="F105" s="312" t="e">
        <f>F106+#REF!+F110+#REF!</f>
        <v>#REF!</v>
      </c>
    </row>
    <row r="106" spans="1:6" ht="20.25" customHeight="1">
      <c r="A106" s="102" t="s">
        <v>318</v>
      </c>
      <c r="B106" s="225" t="s">
        <v>806</v>
      </c>
      <c r="C106" s="274">
        <v>310</v>
      </c>
      <c r="D106" s="312">
        <f>'Ведом. 2023'!G578</f>
        <v>972700</v>
      </c>
      <c r="E106" s="305">
        <f>E107+E108+E109</f>
        <v>411300</v>
      </c>
      <c r="F106" s="312">
        <f>F107+F108+F109</f>
        <v>411300</v>
      </c>
    </row>
    <row r="107" spans="1:6" ht="18" customHeight="1">
      <c r="A107" s="259" t="s">
        <v>641</v>
      </c>
      <c r="B107" s="266" t="s">
        <v>835</v>
      </c>
      <c r="C107" s="274"/>
      <c r="D107" s="312">
        <f>D108</f>
        <v>12909.98</v>
      </c>
      <c r="E107" s="305">
        <f>'Ведом. 2023'!H506</f>
        <v>280500</v>
      </c>
      <c r="F107" s="312">
        <f>'Ведом. 2023'!I506</f>
        <v>280500</v>
      </c>
    </row>
    <row r="108" spans="1:6" ht="55.5" customHeight="1">
      <c r="A108" s="102" t="s">
        <v>840</v>
      </c>
      <c r="B108" s="266" t="s">
        <v>835</v>
      </c>
      <c r="C108" s="274"/>
      <c r="D108" s="312">
        <f>D109</f>
        <v>12909.98</v>
      </c>
      <c r="E108" s="305">
        <f>'Ведом. 2023'!H507</f>
        <v>123700</v>
      </c>
      <c r="F108" s="312">
        <f>'Ведом. 2023'!I507</f>
        <v>123700</v>
      </c>
    </row>
    <row r="109" spans="1:6" ht="38.25" customHeight="1">
      <c r="A109" s="102" t="s">
        <v>870</v>
      </c>
      <c r="B109" s="266" t="s">
        <v>835</v>
      </c>
      <c r="C109" s="274">
        <v>310</v>
      </c>
      <c r="D109" s="312">
        <f>'Ведом. 2023'!G583</f>
        <v>12909.98</v>
      </c>
      <c r="E109" s="305">
        <f>'Ведом. 2023'!H509</f>
        <v>7100</v>
      </c>
      <c r="F109" s="312">
        <f>'Ведом. 2023'!I509</f>
        <v>7100</v>
      </c>
    </row>
    <row r="110" spans="1:6" ht="17.25" customHeight="1">
      <c r="A110" s="50" t="s">
        <v>641</v>
      </c>
      <c r="B110" s="225" t="s">
        <v>867</v>
      </c>
      <c r="C110" s="274"/>
      <c r="D110" s="312">
        <f>D111</f>
        <v>50000</v>
      </c>
      <c r="E110" s="305">
        <f>E112+E111</f>
        <v>175000</v>
      </c>
      <c r="F110" s="312">
        <f>F112+F111</f>
        <v>175000</v>
      </c>
    </row>
    <row r="111" spans="1:6" ht="20.25" customHeight="1">
      <c r="A111" s="450" t="s">
        <v>322</v>
      </c>
      <c r="B111" s="225" t="s">
        <v>807</v>
      </c>
      <c r="C111" s="274"/>
      <c r="D111" s="312">
        <f>D112</f>
        <v>50000</v>
      </c>
      <c r="E111" s="305">
        <f>'Ведом. 2023'!H511</f>
        <v>175000</v>
      </c>
      <c r="F111" s="312">
        <f>'Ведом. 2023'!I511</f>
        <v>175000</v>
      </c>
    </row>
    <row r="112" spans="1:6" ht="34.5" customHeight="1">
      <c r="A112" s="450" t="s">
        <v>869</v>
      </c>
      <c r="B112" s="225" t="s">
        <v>807</v>
      </c>
      <c r="C112" s="274">
        <v>320</v>
      </c>
      <c r="D112" s="312">
        <f>'Ведом. 2023'!G587</f>
        <v>50000</v>
      </c>
      <c r="E112" s="305">
        <f>'Ведом. 2023'!H512</f>
        <v>0</v>
      </c>
      <c r="F112" s="312">
        <f>'Ведом. 2023'!I512</f>
        <v>0</v>
      </c>
    </row>
    <row r="113" spans="1:6" ht="33.75" customHeight="1">
      <c r="A113" s="108" t="s">
        <v>883</v>
      </c>
      <c r="B113" s="224" t="s">
        <v>787</v>
      </c>
      <c r="C113" s="274"/>
      <c r="D113" s="311">
        <f>D114</f>
        <v>100000</v>
      </c>
      <c r="E113" s="305">
        <f>E114</f>
        <v>240000</v>
      </c>
      <c r="F113" s="312">
        <f>F114</f>
        <v>240000</v>
      </c>
    </row>
    <row r="114" spans="1:6" ht="17.25" customHeight="1">
      <c r="A114" s="105" t="s">
        <v>619</v>
      </c>
      <c r="B114" s="225" t="s">
        <v>788</v>
      </c>
      <c r="C114" s="274"/>
      <c r="D114" s="312">
        <f>D115</f>
        <v>100000</v>
      </c>
      <c r="E114" s="305">
        <f>E115+E116</f>
        <v>240000</v>
      </c>
      <c r="F114" s="312">
        <f>F115+F116</f>
        <v>240000</v>
      </c>
    </row>
    <row r="115" spans="1:6" ht="27" customHeight="1">
      <c r="A115" s="105" t="s">
        <v>348</v>
      </c>
      <c r="B115" s="225" t="s">
        <v>808</v>
      </c>
      <c r="C115" s="274"/>
      <c r="D115" s="312">
        <f>'Ведом. 2023'!G593</f>
        <v>100000</v>
      </c>
      <c r="E115" s="305">
        <f>'Ведом. 2023'!H593</f>
        <v>80000</v>
      </c>
      <c r="F115" s="312">
        <f>'Ведом. 2023'!I593</f>
        <v>80000</v>
      </c>
    </row>
    <row r="116" spans="1:6" ht="25.5" customHeight="1">
      <c r="A116" s="105" t="s">
        <v>297</v>
      </c>
      <c r="B116" s="225" t="s">
        <v>808</v>
      </c>
      <c r="C116" s="274">
        <v>240</v>
      </c>
      <c r="D116" s="312">
        <f>'Ведом. 2023'!G593</f>
        <v>100000</v>
      </c>
      <c r="E116" s="305">
        <f>'Ведом. 2023'!H454</f>
        <v>160000</v>
      </c>
      <c r="F116" s="312">
        <f>'Ведом. 2023'!I454</f>
        <v>160000</v>
      </c>
    </row>
    <row r="117" spans="1:6" ht="38.25" customHeight="1">
      <c r="A117" s="309" t="s">
        <v>916</v>
      </c>
      <c r="B117" s="614" t="s">
        <v>925</v>
      </c>
      <c r="C117" s="274"/>
      <c r="D117" s="311">
        <f>D118</f>
        <v>41992967.91</v>
      </c>
      <c r="E117" s="305"/>
      <c r="F117" s="312"/>
    </row>
    <row r="118" spans="1:6" ht="24" customHeight="1">
      <c r="A118" s="581" t="s">
        <v>915</v>
      </c>
      <c r="B118" s="612" t="s">
        <v>926</v>
      </c>
      <c r="C118" s="274"/>
      <c r="D118" s="312">
        <f>D119+D121</f>
        <v>41992967.91</v>
      </c>
      <c r="E118" s="305"/>
      <c r="F118" s="312"/>
    </row>
    <row r="119" spans="1:6" ht="43.5" customHeight="1">
      <c r="A119" s="105" t="s">
        <v>992</v>
      </c>
      <c r="B119" s="612" t="s">
        <v>991</v>
      </c>
      <c r="C119" s="274"/>
      <c r="D119" s="312">
        <f>D120</f>
        <v>41971000</v>
      </c>
      <c r="E119" s="305"/>
      <c r="F119" s="312"/>
    </row>
    <row r="120" spans="1:6" ht="33" customHeight="1">
      <c r="A120" s="105" t="s">
        <v>297</v>
      </c>
      <c r="B120" s="612" t="s">
        <v>991</v>
      </c>
      <c r="C120" s="274">
        <v>240</v>
      </c>
      <c r="D120" s="312">
        <f>'Ведом. 2023'!G169</f>
        <v>41971000</v>
      </c>
      <c r="E120" s="305"/>
      <c r="F120" s="312"/>
    </row>
    <row r="121" spans="1:6" ht="35.25" customHeight="1">
      <c r="A121" s="598" t="s">
        <v>943</v>
      </c>
      <c r="B121" s="612" t="s">
        <v>957</v>
      </c>
      <c r="C121" s="274"/>
      <c r="D121" s="312">
        <f>D122</f>
        <v>21967.91</v>
      </c>
      <c r="E121" s="305"/>
      <c r="F121" s="312"/>
    </row>
    <row r="122" spans="1:6" ht="24.75" customHeight="1">
      <c r="A122" s="105" t="s">
        <v>921</v>
      </c>
      <c r="B122" s="612" t="s">
        <v>957</v>
      </c>
      <c r="C122" s="274">
        <v>400</v>
      </c>
      <c r="D122" s="312">
        <f>'Ведом. 2023'!G197</f>
        <v>21967.91</v>
      </c>
      <c r="E122" s="305"/>
      <c r="F122" s="312"/>
    </row>
    <row r="123" spans="1:6" ht="33">
      <c r="A123" s="368" t="s">
        <v>403</v>
      </c>
      <c r="B123" s="369" t="s">
        <v>418</v>
      </c>
      <c r="C123" s="370"/>
      <c r="D123" s="374">
        <f>D124+D128+D139</f>
        <v>11709931</v>
      </c>
      <c r="E123" s="371" t="e">
        <f>E124+E125+#REF!+#REF!+E128+E139</f>
        <v>#REF!</v>
      </c>
      <c r="F123" s="374" t="e">
        <f>F124+F125+#REF!+#REF!+F128+F139</f>
        <v>#REF!</v>
      </c>
    </row>
    <row r="124" spans="1:6" s="283" customFormat="1" ht="33">
      <c r="A124" s="45" t="s">
        <v>56</v>
      </c>
      <c r="B124" s="47" t="s">
        <v>416</v>
      </c>
      <c r="C124" s="286"/>
      <c r="D124" s="308">
        <f>D125</f>
        <v>1603758</v>
      </c>
      <c r="E124" s="372" t="e">
        <f>#REF!+#REF!</f>
        <v>#REF!</v>
      </c>
      <c r="F124" s="308" t="e">
        <f>#REF!+#REF!</f>
        <v>#REF!</v>
      </c>
    </row>
    <row r="125" spans="1:6" s="283" customFormat="1" ht="16.5">
      <c r="A125" s="45" t="s">
        <v>368</v>
      </c>
      <c r="B125" s="47" t="s">
        <v>416</v>
      </c>
      <c r="C125" s="47"/>
      <c r="D125" s="308">
        <f aca="true" t="shared" si="0" ref="D125:F126">D126</f>
        <v>1603758</v>
      </c>
      <c r="E125" s="372">
        <f t="shared" si="0"/>
        <v>1553000</v>
      </c>
      <c r="F125" s="308">
        <f t="shared" si="0"/>
        <v>1553000</v>
      </c>
    </row>
    <row r="126" spans="1:6" ht="16.5">
      <c r="A126" s="41" t="s">
        <v>139</v>
      </c>
      <c r="B126" s="43" t="s">
        <v>417</v>
      </c>
      <c r="C126" s="43"/>
      <c r="D126" s="307">
        <f t="shared" si="0"/>
        <v>1603758</v>
      </c>
      <c r="E126" s="301">
        <f t="shared" si="0"/>
        <v>1553000</v>
      </c>
      <c r="F126" s="307">
        <f t="shared" si="0"/>
        <v>1553000</v>
      </c>
    </row>
    <row r="127" spans="1:6" ht="16.5">
      <c r="A127" s="41" t="s">
        <v>294</v>
      </c>
      <c r="B127" s="43" t="s">
        <v>417</v>
      </c>
      <c r="C127" s="43" t="s">
        <v>295</v>
      </c>
      <c r="D127" s="307">
        <f>'Ведом. 2023'!G50</f>
        <v>1603758</v>
      </c>
      <c r="E127" s="301">
        <f>'Ведом. 2023'!H50</f>
        <v>1553000</v>
      </c>
      <c r="F127" s="307">
        <f>'Ведом. 2023'!I50</f>
        <v>1553000</v>
      </c>
    </row>
    <row r="128" spans="1:6" s="1" customFormat="1" ht="20.25" customHeight="1">
      <c r="A128" s="45" t="s">
        <v>369</v>
      </c>
      <c r="B128" s="72" t="s">
        <v>422</v>
      </c>
      <c r="C128" s="47"/>
      <c r="D128" s="58">
        <f>D129+D137</f>
        <v>6134243</v>
      </c>
      <c r="E128" s="302">
        <f>E129</f>
        <v>19005100</v>
      </c>
      <c r="F128" s="58">
        <f>F129</f>
        <v>19005100</v>
      </c>
    </row>
    <row r="129" spans="1:6" ht="16.5">
      <c r="A129" s="41" t="s">
        <v>296</v>
      </c>
      <c r="B129" s="53" t="s">
        <v>423</v>
      </c>
      <c r="C129" s="43"/>
      <c r="D129" s="307">
        <f>D130+D131+D132+D135+D136</f>
        <v>6133243</v>
      </c>
      <c r="E129" s="307">
        <f>E130+E131+E136</f>
        <v>19005100</v>
      </c>
      <c r="F129" s="307">
        <f>F130+F131+F136</f>
        <v>19005100</v>
      </c>
    </row>
    <row r="130" spans="1:6" ht="16.5">
      <c r="A130" s="41" t="s">
        <v>294</v>
      </c>
      <c r="B130" s="53" t="s">
        <v>423</v>
      </c>
      <c r="C130" s="43" t="s">
        <v>295</v>
      </c>
      <c r="D130" s="307">
        <f>'Ведом. 2023'!G55</f>
        <v>2788100</v>
      </c>
      <c r="E130" s="301">
        <f>'Ведом. 2023'!H55</f>
        <v>13805500</v>
      </c>
      <c r="F130" s="307">
        <f>'Ведом. 2023'!I55</f>
        <v>13805500</v>
      </c>
    </row>
    <row r="131" spans="1:6" ht="19.5" customHeight="1">
      <c r="A131" s="218" t="s">
        <v>297</v>
      </c>
      <c r="B131" s="53" t="s">
        <v>423</v>
      </c>
      <c r="C131" s="43" t="s">
        <v>298</v>
      </c>
      <c r="D131" s="307">
        <f>'Ведом. 2023'!G56</f>
        <v>2796327</v>
      </c>
      <c r="E131" s="301">
        <f>'Ведом. 2023'!H56</f>
        <v>5116600</v>
      </c>
      <c r="F131" s="307">
        <f>'Ведом. 2023'!I56</f>
        <v>5116600</v>
      </c>
    </row>
    <row r="132" spans="1:6" ht="36" customHeight="1">
      <c r="A132" s="571" t="s">
        <v>945</v>
      </c>
      <c r="B132" s="53" t="s">
        <v>422</v>
      </c>
      <c r="C132" s="43"/>
      <c r="D132" s="307">
        <f>'Ведом. 2023'!G57</f>
        <v>18816</v>
      </c>
      <c r="E132" s="301"/>
      <c r="F132" s="307"/>
    </row>
    <row r="133" spans="1:6" ht="19.5" customHeight="1">
      <c r="A133" s="218" t="s">
        <v>297</v>
      </c>
      <c r="B133" s="491" t="s">
        <v>938</v>
      </c>
      <c r="C133" s="43" t="s">
        <v>298</v>
      </c>
      <c r="D133" s="307">
        <f>'Ведом. 2023'!G58</f>
        <v>18627.84</v>
      </c>
      <c r="E133" s="301"/>
      <c r="F133" s="307"/>
    </row>
    <row r="134" spans="1:6" ht="19.5" customHeight="1">
      <c r="A134" s="218" t="s">
        <v>297</v>
      </c>
      <c r="B134" s="491" t="s">
        <v>939</v>
      </c>
      <c r="C134" s="43" t="s">
        <v>298</v>
      </c>
      <c r="D134" s="307">
        <f>'Ведом. 2023'!G59</f>
        <v>188.16</v>
      </c>
      <c r="E134" s="301"/>
      <c r="F134" s="307"/>
    </row>
    <row r="135" spans="1:6" ht="20.25" customHeight="1">
      <c r="A135" s="249" t="s">
        <v>393</v>
      </c>
      <c r="B135" s="53" t="s">
        <v>423</v>
      </c>
      <c r="C135" s="43" t="s">
        <v>392</v>
      </c>
      <c r="D135" s="307">
        <f>'Ведом. 2023'!G60</f>
        <v>70000</v>
      </c>
      <c r="E135" s="301">
        <f>'Ведом. 2023'!H60</f>
        <v>0</v>
      </c>
      <c r="F135" s="307">
        <f>'Ведом. 2023'!I60</f>
        <v>0</v>
      </c>
    </row>
    <row r="136" spans="1:6" ht="16.5">
      <c r="A136" s="219" t="s">
        <v>299</v>
      </c>
      <c r="B136" s="53" t="s">
        <v>423</v>
      </c>
      <c r="C136" s="43" t="s">
        <v>300</v>
      </c>
      <c r="D136" s="307">
        <f>'Ведом. 2023'!G61</f>
        <v>460000</v>
      </c>
      <c r="E136" s="301">
        <f>'Ведом. 2023'!H61</f>
        <v>83000</v>
      </c>
      <c r="F136" s="307">
        <f>'Ведом. 2023'!I61</f>
        <v>83000</v>
      </c>
    </row>
    <row r="137" spans="1:6" ht="37.5" customHeight="1">
      <c r="A137" s="567" t="s">
        <v>407</v>
      </c>
      <c r="B137" s="53" t="s">
        <v>895</v>
      </c>
      <c r="C137" s="43"/>
      <c r="D137" s="307">
        <f>D138</f>
        <v>1000</v>
      </c>
      <c r="E137" s="301"/>
      <c r="F137" s="307"/>
    </row>
    <row r="138" spans="1:6" ht="19.5" customHeight="1">
      <c r="A138" s="218" t="s">
        <v>297</v>
      </c>
      <c r="B138" s="53" t="s">
        <v>895</v>
      </c>
      <c r="C138" s="279">
        <v>240</v>
      </c>
      <c r="D138" s="392">
        <f>'Ведом. 2023'!G78</f>
        <v>1000</v>
      </c>
      <c r="E138" s="301"/>
      <c r="F138" s="307"/>
    </row>
    <row r="139" spans="1:6" s="283" customFormat="1" ht="16.5">
      <c r="A139" s="45" t="s">
        <v>120</v>
      </c>
      <c r="B139" s="72" t="s">
        <v>433</v>
      </c>
      <c r="C139" s="286"/>
      <c r="D139" s="308">
        <f>D140+D144+D146</f>
        <v>3971930</v>
      </c>
      <c r="E139" s="372" t="e">
        <f>E140+#REF!+E144</f>
        <v>#REF!</v>
      </c>
      <c r="F139" s="308" t="e">
        <f>F140+#REF!+F144</f>
        <v>#REF!</v>
      </c>
    </row>
    <row r="140" spans="1:6" ht="24.75" customHeight="1">
      <c r="A140" s="41" t="s">
        <v>839</v>
      </c>
      <c r="B140" s="53" t="s">
        <v>759</v>
      </c>
      <c r="C140" s="279"/>
      <c r="D140" s="307">
        <f>D141+D142+D143</f>
        <v>3499430</v>
      </c>
      <c r="E140" s="301">
        <f>E141</f>
        <v>4185000</v>
      </c>
      <c r="F140" s="307">
        <f>F141</f>
        <v>4185000</v>
      </c>
    </row>
    <row r="141" spans="1:6" ht="16.5">
      <c r="A141" s="219" t="s">
        <v>294</v>
      </c>
      <c r="B141" s="53" t="s">
        <v>759</v>
      </c>
      <c r="C141" s="152" t="s">
        <v>295</v>
      </c>
      <c r="D141" s="307">
        <f>'Ведом. 2023'!G184</f>
        <v>3248430</v>
      </c>
      <c r="E141" s="301">
        <f>'Ведом. 2023'!H295</f>
        <v>4185000</v>
      </c>
      <c r="F141" s="307">
        <f>'Ведом. 2023'!I295</f>
        <v>4185000</v>
      </c>
    </row>
    <row r="142" spans="1:6" ht="21" customHeight="1">
      <c r="A142" s="218" t="s">
        <v>297</v>
      </c>
      <c r="B142" s="43" t="s">
        <v>759</v>
      </c>
      <c r="C142" s="43" t="s">
        <v>298</v>
      </c>
      <c r="D142" s="52">
        <f>'Ведом. 2023'!G185</f>
        <v>250000</v>
      </c>
      <c r="E142" s="303">
        <f>'Ведом. 2023'!H109</f>
        <v>0</v>
      </c>
      <c r="F142" s="52">
        <f>'Ведом. 2023'!I109</f>
        <v>0</v>
      </c>
    </row>
    <row r="143" spans="1:6" ht="24.75" customHeight="1">
      <c r="A143" s="219" t="s">
        <v>299</v>
      </c>
      <c r="B143" s="43" t="s">
        <v>759</v>
      </c>
      <c r="C143" s="43" t="s">
        <v>300</v>
      </c>
      <c r="D143" s="52">
        <f>'Ведом. 2023'!G186</f>
        <v>1000</v>
      </c>
      <c r="E143" s="303">
        <f>'Ведом. 2023'!H111</f>
        <v>92000</v>
      </c>
      <c r="F143" s="52">
        <f>'Ведом. 2023'!I111</f>
        <v>92000</v>
      </c>
    </row>
    <row r="144" spans="1:6" ht="34.5" customHeight="1">
      <c r="A144" s="218" t="s">
        <v>184</v>
      </c>
      <c r="B144" s="53" t="s">
        <v>690</v>
      </c>
      <c r="C144" s="43"/>
      <c r="D144" s="307">
        <f>D145</f>
        <v>412500</v>
      </c>
      <c r="E144" s="301" t="e">
        <f>#REF!</f>
        <v>#REF!</v>
      </c>
      <c r="F144" s="307" t="e">
        <f>#REF!</f>
        <v>#REF!</v>
      </c>
    </row>
    <row r="145" spans="1:6" ht="20.25" customHeight="1">
      <c r="A145" s="463" t="s">
        <v>294</v>
      </c>
      <c r="B145" s="154" t="s">
        <v>690</v>
      </c>
      <c r="C145" s="54" t="s">
        <v>295</v>
      </c>
      <c r="D145" s="339">
        <f>'Ведом. 2023'!G111</f>
        <v>412500</v>
      </c>
      <c r="E145" s="384"/>
      <c r="F145" s="339"/>
    </row>
    <row r="146" spans="1:6" ht="35.25" customHeight="1">
      <c r="A146" s="502" t="s">
        <v>761</v>
      </c>
      <c r="B146" s="53" t="s">
        <v>837</v>
      </c>
      <c r="C146" s="43"/>
      <c r="D146" s="392">
        <f>D147</f>
        <v>60000</v>
      </c>
      <c r="E146" s="383"/>
      <c r="F146" s="481"/>
    </row>
    <row r="147" spans="1:6" ht="24" customHeight="1" thickBot="1">
      <c r="A147" s="502" t="s">
        <v>297</v>
      </c>
      <c r="B147" s="53" t="s">
        <v>837</v>
      </c>
      <c r="C147" s="43" t="s">
        <v>298</v>
      </c>
      <c r="D147" s="392">
        <f>'Ведом. 2023'!G236</f>
        <v>60000</v>
      </c>
      <c r="E147" s="383"/>
      <c r="F147" s="481"/>
    </row>
    <row r="148" spans="1:6" s="283" customFormat="1" ht="30" customHeight="1" thickBot="1">
      <c r="A148" s="555" t="s">
        <v>704</v>
      </c>
      <c r="B148" s="496"/>
      <c r="C148" s="497"/>
      <c r="D148" s="498">
        <f>D21+D123</f>
        <v>225699527.16</v>
      </c>
      <c r="E148" s="385" t="e">
        <f>E21+E123</f>
        <v>#REF!</v>
      </c>
      <c r="F148" s="385" t="e">
        <f>F21+F123</f>
        <v>#REF!</v>
      </c>
    </row>
    <row r="149" spans="1:6" ht="16.5">
      <c r="A149" s="503"/>
      <c r="E149" s="282" t="e">
        <f>'Ведом. 2023'!H864-'МЦП По ЦСР 2023'!E148</f>
        <v>#REF!</v>
      </c>
      <c r="F149" s="282" t="e">
        <f>'Ведом. 2023'!I864-'МЦП По ЦСР 2023'!F148</f>
        <v>#REF!</v>
      </c>
    </row>
  </sheetData>
  <sheetProtection/>
  <mergeCells count="5">
    <mergeCell ref="A14:D14"/>
    <mergeCell ref="A17:D17"/>
    <mergeCell ref="A15:D15"/>
    <mergeCell ref="A16:D16"/>
    <mergeCell ref="B3:G3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9"/>
  <sheetViews>
    <sheetView zoomScale="73" zoomScaleNormal="73" zoomScaleSheetLayoutView="73" zoomScalePageLayoutView="0" workbookViewId="0" topLeftCell="A1">
      <selection activeCell="C2" sqref="C2:E2"/>
    </sheetView>
  </sheetViews>
  <sheetFormatPr defaultColWidth="9.00390625" defaultRowHeight="12.75"/>
  <cols>
    <col min="1" max="1" width="94.50390625" style="0" customWidth="1"/>
    <col min="2" max="2" width="11.50390625" style="7" customWidth="1"/>
    <col min="3" max="3" width="13.625" style="7" customWidth="1"/>
    <col min="4" max="4" width="10.875" style="7" hidden="1" customWidth="1"/>
    <col min="5" max="5" width="5.50390625" style="7" hidden="1" customWidth="1"/>
    <col min="6" max="6" width="27.375" style="20" bestFit="1" customWidth="1"/>
    <col min="7" max="8" width="27.375" style="20" hidden="1" customWidth="1"/>
  </cols>
  <sheetData>
    <row r="1" spans="2:8" ht="18">
      <c r="B1" s="8" t="s">
        <v>385</v>
      </c>
      <c r="C1" s="158"/>
      <c r="D1" s="158"/>
      <c r="E1" s="158"/>
      <c r="F1" s="158"/>
      <c r="G1" s="158"/>
      <c r="H1" s="158"/>
    </row>
    <row r="2" spans="2:8" ht="18">
      <c r="B2" s="8" t="s">
        <v>275</v>
      </c>
      <c r="C2" s="158"/>
      <c r="D2" s="158"/>
      <c r="E2" s="158"/>
      <c r="F2" s="158"/>
      <c r="G2" s="158"/>
      <c r="H2" s="158"/>
    </row>
    <row r="3" spans="2:8" ht="18">
      <c r="B3" s="8" t="s">
        <v>246</v>
      </c>
      <c r="C3" s="158"/>
      <c r="D3" s="158"/>
      <c r="E3" s="158"/>
      <c r="F3" s="158"/>
      <c r="G3" s="158"/>
      <c r="H3" s="158"/>
    </row>
    <row r="4" spans="2:8" ht="18">
      <c r="B4" s="8" t="s">
        <v>276</v>
      </c>
      <c r="C4" s="158"/>
      <c r="D4" s="158"/>
      <c r="E4" s="158"/>
      <c r="F4" s="158"/>
      <c r="G4" s="158"/>
      <c r="H4" s="158"/>
    </row>
    <row r="5" spans="2:8" ht="18.75" customHeight="1">
      <c r="B5" s="8" t="s">
        <v>279</v>
      </c>
      <c r="C5" s="158"/>
      <c r="D5" s="158"/>
      <c r="E5" s="158"/>
      <c r="F5" s="158"/>
      <c r="G5" s="158"/>
      <c r="H5" s="158"/>
    </row>
    <row r="6" spans="2:8" ht="18">
      <c r="B6" s="8" t="s">
        <v>277</v>
      </c>
      <c r="C6" s="158"/>
      <c r="D6" s="158"/>
      <c r="E6" s="158"/>
      <c r="F6" s="158"/>
      <c r="G6" s="158"/>
      <c r="H6" s="158"/>
    </row>
    <row r="7" spans="2:8" ht="18">
      <c r="B7" s="8" t="s">
        <v>278</v>
      </c>
      <c r="C7" s="158"/>
      <c r="D7" s="158"/>
      <c r="E7" s="158"/>
      <c r="F7" s="158"/>
      <c r="G7" s="158"/>
      <c r="H7" s="158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641" t="s">
        <v>160</v>
      </c>
      <c r="B9" s="641"/>
      <c r="C9" s="641"/>
      <c r="D9" s="641"/>
      <c r="E9" s="641"/>
      <c r="F9" s="641"/>
      <c r="G9"/>
      <c r="H9"/>
    </row>
    <row r="10" spans="1:8" ht="16.5">
      <c r="A10" s="641" t="s">
        <v>268</v>
      </c>
      <c r="B10" s="641"/>
      <c r="C10" s="641"/>
      <c r="D10" s="641"/>
      <c r="E10" s="641"/>
      <c r="F10" s="641"/>
      <c r="G10"/>
      <c r="H10"/>
    </row>
    <row r="11" spans="1:8" ht="16.5">
      <c r="A11" s="633" t="s">
        <v>280</v>
      </c>
      <c r="B11" s="633"/>
      <c r="C11" s="633"/>
      <c r="D11" s="633"/>
      <c r="E11" s="633"/>
      <c r="F11" s="633"/>
      <c r="G11"/>
      <c r="H11"/>
    </row>
    <row r="12" spans="1:8" ht="17.25">
      <c r="A12" s="3"/>
      <c r="B12" s="5"/>
      <c r="C12" s="5"/>
      <c r="D12" s="5"/>
      <c r="E12" s="5"/>
      <c r="F12" s="19" t="s">
        <v>0</v>
      </c>
      <c r="G12" s="19" t="s">
        <v>0</v>
      </c>
      <c r="H12" s="19" t="s">
        <v>0</v>
      </c>
    </row>
    <row r="13" spans="1:8" ht="51.75" customHeight="1">
      <c r="A13" s="208" t="s">
        <v>48</v>
      </c>
      <c r="B13" s="209" t="s">
        <v>49</v>
      </c>
      <c r="C13" s="209" t="s">
        <v>50</v>
      </c>
      <c r="D13" s="209" t="s">
        <v>51</v>
      </c>
      <c r="E13" s="209" t="s">
        <v>52</v>
      </c>
      <c r="F13" s="232" t="s">
        <v>281</v>
      </c>
      <c r="G13" s="232" t="s">
        <v>380</v>
      </c>
      <c r="H13" s="232" t="s">
        <v>381</v>
      </c>
    </row>
    <row r="14" spans="1:8" s="1" customFormat="1" ht="22.5" customHeight="1">
      <c r="A14" s="239" t="s">
        <v>119</v>
      </c>
      <c r="B14" s="101" t="s">
        <v>25</v>
      </c>
      <c r="C14" s="75"/>
      <c r="D14" s="75"/>
      <c r="E14" s="75"/>
      <c r="F14" s="235" t="e">
        <f>F15+F16+F17+F18+F19+F20+F21</f>
        <v>#REF!</v>
      </c>
      <c r="G14" s="235" t="e">
        <f>G15+G16+G17+G18+G19+G20+G21</f>
        <v>#REF!</v>
      </c>
      <c r="H14" s="235" t="e">
        <f>H15+H16+H17+H18+H19+H20+H21</f>
        <v>#REF!</v>
      </c>
    </row>
    <row r="15" spans="1:8" ht="33">
      <c r="A15" s="205" t="s">
        <v>56</v>
      </c>
      <c r="B15" s="70" t="s">
        <v>25</v>
      </c>
      <c r="C15" s="53" t="s">
        <v>30</v>
      </c>
      <c r="D15" s="53"/>
      <c r="E15" s="53"/>
      <c r="F15" s="206" t="e">
        <f>#REF!</f>
        <v>#REF!</v>
      </c>
      <c r="G15" s="206" t="e">
        <f>#REF!</f>
        <v>#REF!</v>
      </c>
      <c r="H15" s="206" t="e">
        <f>#REF!</f>
        <v>#REF!</v>
      </c>
    </row>
    <row r="16" spans="1:8" ht="33">
      <c r="A16" s="205" t="s">
        <v>248</v>
      </c>
      <c r="B16" s="70" t="s">
        <v>25</v>
      </c>
      <c r="C16" s="53" t="s">
        <v>34</v>
      </c>
      <c r="D16" s="53"/>
      <c r="E16" s="53"/>
      <c r="F16" s="206" t="e">
        <f>#REF!</f>
        <v>#REF!</v>
      </c>
      <c r="G16" s="206" t="e">
        <f>#REF!</f>
        <v>#REF!</v>
      </c>
      <c r="H16" s="206" t="e">
        <f>#REF!</f>
        <v>#REF!</v>
      </c>
    </row>
    <row r="17" spans="1:8" ht="50.25">
      <c r="A17" s="205" t="s">
        <v>177</v>
      </c>
      <c r="B17" s="70" t="s">
        <v>25</v>
      </c>
      <c r="C17" s="70" t="s">
        <v>28</v>
      </c>
      <c r="D17" s="70"/>
      <c r="E17" s="70"/>
      <c r="F17" s="206" t="e">
        <f>#REF!+#REF!+#REF!</f>
        <v>#REF!</v>
      </c>
      <c r="G17" s="206" t="e">
        <f>#REF!+#REF!+#REF!</f>
        <v>#REF!</v>
      </c>
      <c r="H17" s="206" t="e">
        <f>#REF!+#REF!+#REF!</f>
        <v>#REF!</v>
      </c>
    </row>
    <row r="18" spans="1:8" ht="33">
      <c r="A18" s="205" t="s">
        <v>147</v>
      </c>
      <c r="B18" s="70" t="s">
        <v>25</v>
      </c>
      <c r="C18" s="70" t="s">
        <v>31</v>
      </c>
      <c r="D18" s="53"/>
      <c r="E18" s="53"/>
      <c r="F18" s="206" t="e">
        <f>#REF!+#REF!</f>
        <v>#REF!</v>
      </c>
      <c r="G18" s="206" t="e">
        <f>#REF!+#REF!</f>
        <v>#REF!</v>
      </c>
      <c r="H18" s="206" t="e">
        <f>#REF!+#REF!</f>
        <v>#REF!</v>
      </c>
    </row>
    <row r="19" spans="1:8" ht="16.5">
      <c r="A19" s="205" t="s">
        <v>79</v>
      </c>
      <c r="B19" s="70" t="s">
        <v>25</v>
      </c>
      <c r="C19" s="70" t="s">
        <v>24</v>
      </c>
      <c r="D19" s="53"/>
      <c r="E19" s="53"/>
      <c r="F19" s="206">
        <v>0</v>
      </c>
      <c r="G19" s="206">
        <v>0</v>
      </c>
      <c r="H19" s="206">
        <v>0</v>
      </c>
    </row>
    <row r="20" spans="1:8" ht="16.5">
      <c r="A20" s="204" t="s">
        <v>242</v>
      </c>
      <c r="B20" s="51" t="s">
        <v>25</v>
      </c>
      <c r="C20" s="51" t="s">
        <v>33</v>
      </c>
      <c r="D20" s="51"/>
      <c r="E20" s="51"/>
      <c r="F20" s="207" t="e">
        <f>#REF!</f>
        <v>#REF!</v>
      </c>
      <c r="G20" s="207" t="e">
        <f>#REF!</f>
        <v>#REF!</v>
      </c>
      <c r="H20" s="207" t="e">
        <f>#REF!</f>
        <v>#REF!</v>
      </c>
    </row>
    <row r="21" spans="1:8" ht="16.5">
      <c r="A21" s="205" t="s">
        <v>120</v>
      </c>
      <c r="B21" s="70" t="s">
        <v>25</v>
      </c>
      <c r="C21" s="70" t="s">
        <v>35</v>
      </c>
      <c r="D21" s="53"/>
      <c r="E21" s="53"/>
      <c r="F21" s="206" t="e">
        <f>#REF!+#REF!+#REF!+#REF!</f>
        <v>#REF!</v>
      </c>
      <c r="G21" s="206" t="e">
        <f>#REF!+#REF!+#REF!+#REF!</f>
        <v>#REF!</v>
      </c>
      <c r="H21" s="206" t="e">
        <f>#REF!+#REF!+#REF!+#REF!</f>
        <v>#REF!</v>
      </c>
    </row>
    <row r="22" spans="1:8" s="1" customFormat="1" ht="16.5">
      <c r="A22" s="240" t="s">
        <v>182</v>
      </c>
      <c r="B22" s="71" t="s">
        <v>30</v>
      </c>
      <c r="C22" s="72"/>
      <c r="D22" s="72"/>
      <c r="E22" s="72"/>
      <c r="F22" s="233" t="e">
        <f>F23</f>
        <v>#REF!</v>
      </c>
      <c r="G22" s="233" t="e">
        <f>G23</f>
        <v>#REF!</v>
      </c>
      <c r="H22" s="233" t="e">
        <f>H23</f>
        <v>#REF!</v>
      </c>
    </row>
    <row r="23" spans="1:8" s="1" customFormat="1" ht="16.5">
      <c r="A23" s="205" t="s">
        <v>183</v>
      </c>
      <c r="B23" s="70" t="s">
        <v>30</v>
      </c>
      <c r="C23" s="53" t="s">
        <v>34</v>
      </c>
      <c r="D23" s="53"/>
      <c r="E23" s="53"/>
      <c r="F23" s="207" t="e">
        <f>#REF!</f>
        <v>#REF!</v>
      </c>
      <c r="G23" s="207" t="e">
        <f>#REF!</f>
        <v>#REF!</v>
      </c>
      <c r="H23" s="207" t="e">
        <f>#REF!</f>
        <v>#REF!</v>
      </c>
    </row>
    <row r="24" spans="1:8" s="9" customFormat="1" ht="16.5">
      <c r="A24" s="240" t="s">
        <v>77</v>
      </c>
      <c r="B24" s="71" t="s">
        <v>34</v>
      </c>
      <c r="C24" s="72"/>
      <c r="D24" s="72"/>
      <c r="E24" s="72"/>
      <c r="F24" s="233" t="e">
        <f>F25+F26+F27</f>
        <v>#REF!</v>
      </c>
      <c r="G24" s="233" t="e">
        <f>G25+G26+G27</f>
        <v>#REF!</v>
      </c>
      <c r="H24" s="233" t="e">
        <f>H25+H26+H27</f>
        <v>#REF!</v>
      </c>
    </row>
    <row r="25" spans="1:8" ht="16.5">
      <c r="A25" s="205" t="s">
        <v>78</v>
      </c>
      <c r="B25" s="70" t="s">
        <v>34</v>
      </c>
      <c r="C25" s="70" t="s">
        <v>30</v>
      </c>
      <c r="D25" s="53"/>
      <c r="E25" s="53"/>
      <c r="F25" s="206" t="e">
        <f>#REF!+#REF!</f>
        <v>#REF!</v>
      </c>
      <c r="G25" s="206" t="e">
        <f>#REF!+#REF!</f>
        <v>#REF!</v>
      </c>
      <c r="H25" s="206" t="e">
        <f>#REF!+#REF!</f>
        <v>#REF!</v>
      </c>
    </row>
    <row r="26" spans="1:8" ht="33">
      <c r="A26" s="205" t="s">
        <v>178</v>
      </c>
      <c r="B26" s="70" t="s">
        <v>34</v>
      </c>
      <c r="C26" s="70" t="s">
        <v>26</v>
      </c>
      <c r="D26" s="70"/>
      <c r="E26" s="70"/>
      <c r="F26" s="206" t="e">
        <f>#REF!+#REF!</f>
        <v>#REF!</v>
      </c>
      <c r="G26" s="206" t="e">
        <f>#REF!+#REF!</f>
        <v>#REF!</v>
      </c>
      <c r="H26" s="206" t="e">
        <f>#REF!+#REF!</f>
        <v>#REF!</v>
      </c>
    </row>
    <row r="27" spans="1:8" ht="16.5">
      <c r="A27" s="205" t="s">
        <v>186</v>
      </c>
      <c r="B27" s="53" t="s">
        <v>34</v>
      </c>
      <c r="C27" s="53" t="s">
        <v>32</v>
      </c>
      <c r="D27" s="53"/>
      <c r="E27" s="53"/>
      <c r="F27" s="206">
        <v>0</v>
      </c>
      <c r="G27" s="206">
        <v>0</v>
      </c>
      <c r="H27" s="206">
        <v>0</v>
      </c>
    </row>
    <row r="28" spans="1:8" s="9" customFormat="1" ht="16.5">
      <c r="A28" s="241" t="s">
        <v>121</v>
      </c>
      <c r="B28" s="72" t="s">
        <v>28</v>
      </c>
      <c r="C28" s="72"/>
      <c r="D28" s="72"/>
      <c r="E28" s="72"/>
      <c r="F28" s="233" t="e">
        <f>F29+F30+F31+F32+F33+F34</f>
        <v>#REF!</v>
      </c>
      <c r="G28" s="233" t="e">
        <f>G29+G30+G31+G32+G33+G34</f>
        <v>#REF!</v>
      </c>
      <c r="H28" s="233" t="e">
        <f>H29+H30+H31+H32+H33+H34</f>
        <v>#REF!</v>
      </c>
    </row>
    <row r="29" spans="1:8" ht="16.5">
      <c r="A29" s="205" t="s">
        <v>126</v>
      </c>
      <c r="B29" s="70" t="s">
        <v>28</v>
      </c>
      <c r="C29" s="70" t="s">
        <v>25</v>
      </c>
      <c r="D29" s="53"/>
      <c r="E29" s="53"/>
      <c r="F29" s="206" t="e">
        <f>#REF!</f>
        <v>#REF!</v>
      </c>
      <c r="G29" s="206" t="e">
        <f>#REF!</f>
        <v>#REF!</v>
      </c>
      <c r="H29" s="206" t="e">
        <f>#REF!</f>
        <v>#REF!</v>
      </c>
    </row>
    <row r="30" spans="1:8" ht="16.5">
      <c r="A30" s="205" t="s">
        <v>122</v>
      </c>
      <c r="B30" s="70" t="s">
        <v>28</v>
      </c>
      <c r="C30" s="70" t="s">
        <v>29</v>
      </c>
      <c r="D30" s="53"/>
      <c r="E30" s="53"/>
      <c r="F30" s="206" t="e">
        <f>#REF!</f>
        <v>#REF!</v>
      </c>
      <c r="G30" s="206" t="e">
        <f>#REF!</f>
        <v>#REF!</v>
      </c>
      <c r="H30" s="206" t="e">
        <f>#REF!</f>
        <v>#REF!</v>
      </c>
    </row>
    <row r="31" spans="1:8" ht="16.5">
      <c r="A31" s="205" t="s">
        <v>107</v>
      </c>
      <c r="B31" s="53" t="s">
        <v>28</v>
      </c>
      <c r="C31" s="53" t="s">
        <v>27</v>
      </c>
      <c r="D31" s="53"/>
      <c r="E31" s="53"/>
      <c r="F31" s="207" t="e">
        <f>#REF!</f>
        <v>#REF!</v>
      </c>
      <c r="G31" s="207" t="e">
        <f>#REF!</f>
        <v>#REF!</v>
      </c>
      <c r="H31" s="207" t="e">
        <f>#REF!</f>
        <v>#REF!</v>
      </c>
    </row>
    <row r="32" spans="1:8" s="1" customFormat="1" ht="16.5">
      <c r="A32" s="205" t="s">
        <v>173</v>
      </c>
      <c r="B32" s="53" t="s">
        <v>28</v>
      </c>
      <c r="C32" s="53" t="s">
        <v>26</v>
      </c>
      <c r="D32" s="53"/>
      <c r="E32" s="53"/>
      <c r="F32" s="206" t="e">
        <f>#REF!+#REF!</f>
        <v>#REF!</v>
      </c>
      <c r="G32" s="206" t="e">
        <f>#REF!+#REF!</f>
        <v>#REF!</v>
      </c>
      <c r="H32" s="206" t="e">
        <f>#REF!+#REF!</f>
        <v>#REF!</v>
      </c>
    </row>
    <row r="33" spans="1:8" ht="16.5">
      <c r="A33" s="205" t="s">
        <v>241</v>
      </c>
      <c r="B33" s="53" t="s">
        <v>28</v>
      </c>
      <c r="C33" s="53" t="s">
        <v>32</v>
      </c>
      <c r="D33" s="53"/>
      <c r="E33" s="53"/>
      <c r="F33" s="206">
        <v>0</v>
      </c>
      <c r="G33" s="206">
        <v>0</v>
      </c>
      <c r="H33" s="206">
        <v>0</v>
      </c>
    </row>
    <row r="34" spans="1:8" ht="16.5">
      <c r="A34" s="205" t="s">
        <v>36</v>
      </c>
      <c r="B34" s="70" t="s">
        <v>28</v>
      </c>
      <c r="C34" s="70" t="s">
        <v>63</v>
      </c>
      <c r="D34" s="70"/>
      <c r="E34" s="70"/>
      <c r="F34" s="206" t="e">
        <f>#REF!+#REF!+#REF!</f>
        <v>#REF!</v>
      </c>
      <c r="G34" s="206" t="e">
        <f>#REF!+#REF!+#REF!</f>
        <v>#REF!</v>
      </c>
      <c r="H34" s="206" t="e">
        <f>#REF!+#REF!+#REF!</f>
        <v>#REF!</v>
      </c>
    </row>
    <row r="35" spans="1:8" s="9" customFormat="1" ht="16.5">
      <c r="A35" s="240" t="s">
        <v>123</v>
      </c>
      <c r="B35" s="71" t="s">
        <v>29</v>
      </c>
      <c r="C35" s="72"/>
      <c r="D35" s="72"/>
      <c r="E35" s="72"/>
      <c r="F35" s="233" t="e">
        <f>F36+F37+F38</f>
        <v>#REF!</v>
      </c>
      <c r="G35" s="233" t="e">
        <f>G36+G37+G38</f>
        <v>#REF!</v>
      </c>
      <c r="H35" s="233" t="e">
        <f>H36+H37+H38</f>
        <v>#REF!</v>
      </c>
    </row>
    <row r="36" spans="1:8" s="9" customFormat="1" ht="16.5">
      <c r="A36" s="205" t="s">
        <v>124</v>
      </c>
      <c r="B36" s="70" t="s">
        <v>29</v>
      </c>
      <c r="C36" s="53" t="s">
        <v>25</v>
      </c>
      <c r="D36" s="53"/>
      <c r="E36" s="53"/>
      <c r="F36" s="206" t="e">
        <f>#REF!</f>
        <v>#REF!</v>
      </c>
      <c r="G36" s="206" t="e">
        <f>#REF!</f>
        <v>#REF!</v>
      </c>
      <c r="H36" s="206" t="e">
        <f>#REF!</f>
        <v>#REF!</v>
      </c>
    </row>
    <row r="37" spans="1:8" ht="16.5">
      <c r="A37" s="205" t="s">
        <v>125</v>
      </c>
      <c r="B37" s="70" t="s">
        <v>29</v>
      </c>
      <c r="C37" s="70" t="s">
        <v>30</v>
      </c>
      <c r="D37" s="70"/>
      <c r="E37" s="53"/>
      <c r="F37" s="206" t="e">
        <f>#REF!</f>
        <v>#REF!</v>
      </c>
      <c r="G37" s="206" t="e">
        <f>#REF!</f>
        <v>#REF!</v>
      </c>
      <c r="H37" s="206" t="e">
        <f>#REF!</f>
        <v>#REF!</v>
      </c>
    </row>
    <row r="38" spans="1:8" s="1" customFormat="1" ht="16.5">
      <c r="A38" s="205" t="s">
        <v>54</v>
      </c>
      <c r="B38" s="53" t="s">
        <v>29</v>
      </c>
      <c r="C38" s="53" t="s">
        <v>34</v>
      </c>
      <c r="D38" s="53"/>
      <c r="E38" s="53"/>
      <c r="F38" s="207" t="e">
        <f>#REF!</f>
        <v>#REF!</v>
      </c>
      <c r="G38" s="207" t="e">
        <f>#REF!</f>
        <v>#REF!</v>
      </c>
      <c r="H38" s="207" t="e">
        <f>#REF!</f>
        <v>#REF!</v>
      </c>
    </row>
    <row r="39" spans="1:8" s="9" customFormat="1" ht="16.5">
      <c r="A39" s="240" t="s">
        <v>96</v>
      </c>
      <c r="B39" s="71" t="s">
        <v>31</v>
      </c>
      <c r="C39" s="71"/>
      <c r="D39" s="72"/>
      <c r="E39" s="72"/>
      <c r="F39" s="233" t="e">
        <f>F40+F41</f>
        <v>#REF!</v>
      </c>
      <c r="G39" s="233" t="e">
        <f>G40+G41</f>
        <v>#REF!</v>
      </c>
      <c r="H39" s="233" t="e">
        <f>H40+H41</f>
        <v>#REF!</v>
      </c>
    </row>
    <row r="40" spans="1:8" s="9" customFormat="1" ht="16.5">
      <c r="A40" s="205" t="s">
        <v>226</v>
      </c>
      <c r="B40" s="70" t="s">
        <v>31</v>
      </c>
      <c r="C40" s="70" t="s">
        <v>30</v>
      </c>
      <c r="D40" s="53"/>
      <c r="E40" s="53"/>
      <c r="F40" s="206" t="e">
        <f>#REF!</f>
        <v>#REF!</v>
      </c>
      <c r="G40" s="206" t="e">
        <f>#REF!</f>
        <v>#REF!</v>
      </c>
      <c r="H40" s="206" t="e">
        <f>#REF!</f>
        <v>#REF!</v>
      </c>
    </row>
    <row r="41" spans="1:8" ht="16.5">
      <c r="A41" s="205" t="s">
        <v>240</v>
      </c>
      <c r="B41" s="53" t="s">
        <v>31</v>
      </c>
      <c r="C41" s="53" t="s">
        <v>29</v>
      </c>
      <c r="D41" s="70"/>
      <c r="E41" s="70"/>
      <c r="F41" s="206">
        <v>0</v>
      </c>
      <c r="G41" s="206">
        <v>0</v>
      </c>
      <c r="H41" s="206">
        <v>0</v>
      </c>
    </row>
    <row r="42" spans="1:8" s="9" customFormat="1" ht="16.5">
      <c r="A42" s="240" t="s">
        <v>53</v>
      </c>
      <c r="B42" s="71" t="s">
        <v>24</v>
      </c>
      <c r="C42" s="72"/>
      <c r="D42" s="72"/>
      <c r="E42" s="72"/>
      <c r="F42" s="233" t="e">
        <f>F43+F44+F45+F46+F47</f>
        <v>#REF!</v>
      </c>
      <c r="G42" s="233" t="e">
        <f>G43+G44+G45+G46+G47</f>
        <v>#REF!</v>
      </c>
      <c r="H42" s="233" t="e">
        <f>H43+H44+H45+H46+H47</f>
        <v>#REF!</v>
      </c>
    </row>
    <row r="43" spans="1:8" ht="16.5">
      <c r="A43" s="205" t="s">
        <v>22</v>
      </c>
      <c r="B43" s="70" t="s">
        <v>24</v>
      </c>
      <c r="C43" s="53" t="s">
        <v>25</v>
      </c>
      <c r="D43" s="53"/>
      <c r="E43" s="53"/>
      <c r="F43" s="206" t="e">
        <f>#REF!+#REF!</f>
        <v>#REF!</v>
      </c>
      <c r="G43" s="206" t="e">
        <f>#REF!+#REF!</f>
        <v>#REF!</v>
      </c>
      <c r="H43" s="206" t="e">
        <f>#REF!+#REF!</f>
        <v>#REF!</v>
      </c>
    </row>
    <row r="44" spans="1:8" ht="16.5">
      <c r="A44" s="205" t="s">
        <v>2</v>
      </c>
      <c r="B44" s="70" t="s">
        <v>24</v>
      </c>
      <c r="C44" s="70" t="s">
        <v>30</v>
      </c>
      <c r="D44" s="53"/>
      <c r="E44" s="53"/>
      <c r="F44" s="206" t="e">
        <f>#REF!+#REF!+#REF!</f>
        <v>#REF!</v>
      </c>
      <c r="G44" s="206" t="e">
        <f>#REF!+#REF!+#REF!</f>
        <v>#REF!</v>
      </c>
      <c r="H44" s="206" t="e">
        <f>#REF!+#REF!+#REF!</f>
        <v>#REF!</v>
      </c>
    </row>
    <row r="45" spans="1:8" ht="18" customHeight="1">
      <c r="A45" s="194" t="s">
        <v>269</v>
      </c>
      <c r="B45" s="70" t="s">
        <v>24</v>
      </c>
      <c r="C45" s="70" t="s">
        <v>29</v>
      </c>
      <c r="D45" s="47" t="s">
        <v>29</v>
      </c>
      <c r="E45" s="53"/>
      <c r="F45" s="206" t="e">
        <f>#REF!+#REF!+#REF!+#REF!+#REF!+#REF!+#REF!+#REF!</f>
        <v>#REF!</v>
      </c>
      <c r="G45" s="206" t="e">
        <f>#REF!+#REF!+#REF!+#REF!+#REF!+#REF!+#REF!+#REF!</f>
        <v>#REF!</v>
      </c>
      <c r="H45" s="206" t="e">
        <f>#REF!+#REF!+#REF!+#REF!+#REF!+#REF!+#REF!+#REF!</f>
        <v>#REF!</v>
      </c>
    </row>
    <row r="46" spans="1:8" ht="16.5">
      <c r="A46" s="205" t="s">
        <v>134</v>
      </c>
      <c r="B46" s="70" t="s">
        <v>24</v>
      </c>
      <c r="C46" s="53" t="s">
        <v>24</v>
      </c>
      <c r="D46" s="53"/>
      <c r="E46" s="53"/>
      <c r="F46" s="206" t="e">
        <f>#REF!+#REF!</f>
        <v>#REF!</v>
      </c>
      <c r="G46" s="206" t="e">
        <f>#REF!+#REF!</f>
        <v>#REF!</v>
      </c>
      <c r="H46" s="206" t="e">
        <f>#REF!+#REF!</f>
        <v>#REF!</v>
      </c>
    </row>
    <row r="47" spans="1:8" ht="16.5">
      <c r="A47" s="205" t="s">
        <v>137</v>
      </c>
      <c r="B47" s="70" t="s">
        <v>24</v>
      </c>
      <c r="C47" s="53" t="s">
        <v>26</v>
      </c>
      <c r="D47" s="70"/>
      <c r="E47" s="70"/>
      <c r="F47" s="206" t="e">
        <f>#REF!+#REF!</f>
        <v>#REF!</v>
      </c>
      <c r="G47" s="206" t="e">
        <f>#REF!+#REF!</f>
        <v>#REF!</v>
      </c>
      <c r="H47" s="206" t="e">
        <f>#REF!+#REF!</f>
        <v>#REF!</v>
      </c>
    </row>
    <row r="48" spans="1:8" s="1" customFormat="1" ht="16.5">
      <c r="A48" s="240" t="s">
        <v>267</v>
      </c>
      <c r="B48" s="71" t="s">
        <v>27</v>
      </c>
      <c r="C48" s="72"/>
      <c r="D48" s="71"/>
      <c r="E48" s="72"/>
      <c r="F48" s="233" t="e">
        <f>F49+F50</f>
        <v>#REF!</v>
      </c>
      <c r="G48" s="233" t="e">
        <f>G49+G50</f>
        <v>#REF!</v>
      </c>
      <c r="H48" s="233" t="e">
        <f>H49+H50</f>
        <v>#REF!</v>
      </c>
    </row>
    <row r="49" spans="1:8" ht="16.5">
      <c r="A49" s="205" t="s">
        <v>3</v>
      </c>
      <c r="B49" s="70" t="s">
        <v>27</v>
      </c>
      <c r="C49" s="70" t="s">
        <v>25</v>
      </c>
      <c r="D49" s="53"/>
      <c r="E49" s="53"/>
      <c r="F49" s="206" t="e">
        <f>#REF!+#REF!+#REF!</f>
        <v>#REF!</v>
      </c>
      <c r="G49" s="206" t="e">
        <f>#REF!+#REF!+#REF!</f>
        <v>#REF!</v>
      </c>
      <c r="H49" s="206" t="e">
        <f>#REF!+#REF!+#REF!</f>
        <v>#REF!</v>
      </c>
    </row>
    <row r="50" spans="1:8" ht="16.5">
      <c r="A50" s="205" t="s">
        <v>176</v>
      </c>
      <c r="B50" s="70" t="s">
        <v>27</v>
      </c>
      <c r="C50" s="70" t="s">
        <v>28</v>
      </c>
      <c r="D50" s="53"/>
      <c r="E50" s="53"/>
      <c r="F50" s="206" t="e">
        <f>#REF!</f>
        <v>#REF!</v>
      </c>
      <c r="G50" s="206" t="e">
        <f>#REF!</f>
        <v>#REF!</v>
      </c>
      <c r="H50" s="206" t="e">
        <f>#REF!</f>
        <v>#REF!</v>
      </c>
    </row>
    <row r="51" spans="1:8" s="1" customFormat="1" ht="16.5">
      <c r="A51" s="240" t="s">
        <v>179</v>
      </c>
      <c r="B51" s="71" t="s">
        <v>26</v>
      </c>
      <c r="C51" s="72"/>
      <c r="D51" s="72"/>
      <c r="E51" s="72"/>
      <c r="F51" s="233" t="e">
        <f>F52+F53</f>
        <v>#REF!</v>
      </c>
      <c r="G51" s="233" t="e">
        <f>G52+G53</f>
        <v>#REF!</v>
      </c>
      <c r="H51" s="233" t="e">
        <f>H52+H53</f>
        <v>#REF!</v>
      </c>
    </row>
    <row r="52" spans="1:8" ht="16.5" hidden="1">
      <c r="A52" s="41" t="s">
        <v>150</v>
      </c>
      <c r="B52" s="70" t="s">
        <v>26</v>
      </c>
      <c r="C52" s="53" t="s">
        <v>30</v>
      </c>
      <c r="D52" s="53"/>
      <c r="E52" s="53"/>
      <c r="F52" s="206">
        <v>0</v>
      </c>
      <c r="G52" s="206">
        <v>0</v>
      </c>
      <c r="H52" s="206">
        <v>0</v>
      </c>
    </row>
    <row r="53" spans="1:8" ht="16.5">
      <c r="A53" s="205" t="s">
        <v>180</v>
      </c>
      <c r="B53" s="70" t="s">
        <v>26</v>
      </c>
      <c r="C53" s="70" t="s">
        <v>26</v>
      </c>
      <c r="D53" s="53"/>
      <c r="E53" s="53"/>
      <c r="F53" s="206" t="e">
        <f>#REF!</f>
        <v>#REF!</v>
      </c>
      <c r="G53" s="206" t="e">
        <f>#REF!</f>
        <v>#REF!</v>
      </c>
      <c r="H53" s="206" t="e">
        <f>#REF!</f>
        <v>#REF!</v>
      </c>
    </row>
    <row r="54" spans="1:8" s="9" customFormat="1" ht="16.5">
      <c r="A54" s="240" t="s">
        <v>1</v>
      </c>
      <c r="B54" s="71">
        <v>10</v>
      </c>
      <c r="C54" s="72"/>
      <c r="D54" s="72"/>
      <c r="E54" s="72"/>
      <c r="F54" s="233" t="e">
        <f>F55+F56+F57+F58</f>
        <v>#REF!</v>
      </c>
      <c r="G54" s="233" t="e">
        <f>G55+G56+G57+G58</f>
        <v>#REF!</v>
      </c>
      <c r="H54" s="233" t="e">
        <f>H55+H56+H57+H58</f>
        <v>#REF!</v>
      </c>
    </row>
    <row r="55" spans="1:8" s="9" customFormat="1" ht="16.5">
      <c r="A55" s="204" t="s">
        <v>109</v>
      </c>
      <c r="B55" s="70" t="s">
        <v>32</v>
      </c>
      <c r="C55" s="53" t="s">
        <v>25</v>
      </c>
      <c r="D55" s="53"/>
      <c r="E55" s="53"/>
      <c r="F55" s="206" t="e">
        <f>#REF!</f>
        <v>#REF!</v>
      </c>
      <c r="G55" s="206" t="e">
        <f>#REF!</f>
        <v>#REF!</v>
      </c>
      <c r="H55" s="206" t="e">
        <f>#REF!</f>
        <v>#REF!</v>
      </c>
    </row>
    <row r="56" spans="1:8" ht="16.5">
      <c r="A56" s="205" t="s">
        <v>169</v>
      </c>
      <c r="B56" s="53">
        <v>10</v>
      </c>
      <c r="C56" s="53" t="s">
        <v>34</v>
      </c>
      <c r="D56" s="53"/>
      <c r="E56" s="53"/>
      <c r="F56" s="206" t="e">
        <f>#REF!+#REF!+#REF!</f>
        <v>#REF!</v>
      </c>
      <c r="G56" s="206" t="e">
        <f>#REF!+#REF!+#REF!</f>
        <v>#REF!</v>
      </c>
      <c r="H56" s="206" t="e">
        <f>#REF!+#REF!+#REF!</f>
        <v>#REF!</v>
      </c>
    </row>
    <row r="57" spans="1:8" ht="16.5">
      <c r="A57" s="205" t="s">
        <v>106</v>
      </c>
      <c r="B57" s="53">
        <v>10</v>
      </c>
      <c r="C57" s="53" t="s">
        <v>28</v>
      </c>
      <c r="D57" s="53"/>
      <c r="E57" s="53"/>
      <c r="F57" s="206" t="e">
        <f>#REF!+#REF!</f>
        <v>#REF!</v>
      </c>
      <c r="G57" s="206" t="e">
        <f>#REF!+#REF!</f>
        <v>#REF!</v>
      </c>
      <c r="H57" s="206" t="e">
        <f>#REF!+#REF!</f>
        <v>#REF!</v>
      </c>
    </row>
    <row r="58" spans="1:8" ht="16.5">
      <c r="A58" s="205" t="s">
        <v>21</v>
      </c>
      <c r="B58" s="53">
        <v>10</v>
      </c>
      <c r="C58" s="53" t="s">
        <v>31</v>
      </c>
      <c r="D58" s="53"/>
      <c r="E58" s="53"/>
      <c r="F58" s="206" t="e">
        <f>#REF!</f>
        <v>#REF!</v>
      </c>
      <c r="G58" s="206" t="e">
        <f>#REF!</f>
        <v>#REF!</v>
      </c>
      <c r="H58" s="206" t="e">
        <f>#REF!</f>
        <v>#REF!</v>
      </c>
    </row>
    <row r="59" spans="1:8" s="1" customFormat="1" ht="16.5">
      <c r="A59" s="240" t="s">
        <v>172</v>
      </c>
      <c r="B59" s="72">
        <v>11</v>
      </c>
      <c r="C59" s="72"/>
      <c r="D59" s="72"/>
      <c r="E59" s="72"/>
      <c r="F59" s="233" t="e">
        <f>F60</f>
        <v>#REF!</v>
      </c>
      <c r="G59" s="233" t="e">
        <f>G60</f>
        <v>#REF!</v>
      </c>
      <c r="H59" s="233" t="e">
        <f>H60</f>
        <v>#REF!</v>
      </c>
    </row>
    <row r="60" spans="1:8" ht="16.5">
      <c r="A60" s="205" t="s">
        <v>181</v>
      </c>
      <c r="B60" s="53">
        <v>11</v>
      </c>
      <c r="C60" s="53" t="s">
        <v>25</v>
      </c>
      <c r="D60" s="53"/>
      <c r="E60" s="53"/>
      <c r="F60" s="206" t="e">
        <f>#REF!+#REF!</f>
        <v>#REF!</v>
      </c>
      <c r="G60" s="206" t="e">
        <f>#REF!+#REF!</f>
        <v>#REF!</v>
      </c>
      <c r="H60" s="206" t="e">
        <f>#REF!+#REF!</f>
        <v>#REF!</v>
      </c>
    </row>
    <row r="61" spans="1:8" s="1" customFormat="1" ht="16.5">
      <c r="A61" s="242" t="s">
        <v>175</v>
      </c>
      <c r="B61" s="72" t="s">
        <v>63</v>
      </c>
      <c r="C61" s="72"/>
      <c r="D61" s="72"/>
      <c r="E61" s="72"/>
      <c r="F61" s="234" t="e">
        <f>F62</f>
        <v>#REF!</v>
      </c>
      <c r="G61" s="234" t="e">
        <f>G62</f>
        <v>#REF!</v>
      </c>
      <c r="H61" s="234" t="e">
        <f>H62</f>
        <v>#REF!</v>
      </c>
    </row>
    <row r="62" spans="1:8" ht="16.5">
      <c r="A62" s="210" t="s">
        <v>168</v>
      </c>
      <c r="B62" s="53" t="s">
        <v>63</v>
      </c>
      <c r="C62" s="53" t="s">
        <v>30</v>
      </c>
      <c r="D62" s="53"/>
      <c r="E62" s="53"/>
      <c r="F62" s="207" t="e">
        <f>#REF!</f>
        <v>#REF!</v>
      </c>
      <c r="G62" s="207" t="e">
        <f>#REF!</f>
        <v>#REF!</v>
      </c>
      <c r="H62" s="207" t="e">
        <f>#REF!</f>
        <v>#REF!</v>
      </c>
    </row>
    <row r="63" spans="1:8" s="1" customFormat="1" ht="16.5">
      <c r="A63" s="242" t="s">
        <v>210</v>
      </c>
      <c r="B63" s="72" t="s">
        <v>35</v>
      </c>
      <c r="C63" s="72"/>
      <c r="D63" s="72"/>
      <c r="E63" s="72"/>
      <c r="F63" s="234" t="e">
        <f>F64</f>
        <v>#REF!</v>
      </c>
      <c r="G63" s="234" t="e">
        <f>G64</f>
        <v>#REF!</v>
      </c>
      <c r="H63" s="234" t="e">
        <f>H64</f>
        <v>#REF!</v>
      </c>
    </row>
    <row r="64" spans="1:8" ht="16.5">
      <c r="A64" s="204" t="s">
        <v>211</v>
      </c>
      <c r="B64" s="53" t="s">
        <v>35</v>
      </c>
      <c r="C64" s="53" t="s">
        <v>25</v>
      </c>
      <c r="D64" s="70"/>
      <c r="E64" s="70"/>
      <c r="F64" s="206" t="e">
        <f>#REF!</f>
        <v>#REF!</v>
      </c>
      <c r="G64" s="206" t="e">
        <f>#REF!</f>
        <v>#REF!</v>
      </c>
      <c r="H64" s="206" t="e">
        <f>#REF!</f>
        <v>#REF!</v>
      </c>
    </row>
    <row r="65" spans="1:8" s="9" customFormat="1" ht="33">
      <c r="A65" s="240" t="s">
        <v>251</v>
      </c>
      <c r="B65" s="72" t="s">
        <v>149</v>
      </c>
      <c r="C65" s="72"/>
      <c r="D65" s="72"/>
      <c r="E65" s="72"/>
      <c r="F65" s="233" t="e">
        <f>F66+F67</f>
        <v>#REF!</v>
      </c>
      <c r="G65" s="233" t="e">
        <f>G66+G67</f>
        <v>#REF!</v>
      </c>
      <c r="H65" s="233" t="e">
        <f>H66+H67</f>
        <v>#REF!</v>
      </c>
    </row>
    <row r="66" spans="1:8" ht="33">
      <c r="A66" s="205" t="s">
        <v>249</v>
      </c>
      <c r="B66" s="53" t="s">
        <v>149</v>
      </c>
      <c r="C66" s="53" t="s">
        <v>25</v>
      </c>
      <c r="D66" s="53"/>
      <c r="E66" s="53"/>
      <c r="F66" s="206" t="e">
        <f>#REF!</f>
        <v>#REF!</v>
      </c>
      <c r="G66" s="206" t="e">
        <f>#REF!</f>
        <v>#REF!</v>
      </c>
      <c r="H66" s="206" t="e">
        <f>#REF!</f>
        <v>#REF!</v>
      </c>
    </row>
    <row r="67" spans="1:8" ht="16.5">
      <c r="A67" s="211" t="s">
        <v>250</v>
      </c>
      <c r="B67" s="53" t="s">
        <v>149</v>
      </c>
      <c r="C67" s="53" t="s">
        <v>34</v>
      </c>
      <c r="D67" s="53"/>
      <c r="E67" s="53"/>
      <c r="F67" s="206" t="e">
        <f>#REF!</f>
        <v>#REF!</v>
      </c>
      <c r="G67" s="206" t="e">
        <f>#REF!</f>
        <v>#REF!</v>
      </c>
      <c r="H67" s="206" t="e">
        <f>#REF!</f>
        <v>#REF!</v>
      </c>
    </row>
    <row r="68" spans="1:8" s="1" customFormat="1" ht="16.5">
      <c r="A68" s="214" t="s">
        <v>23</v>
      </c>
      <c r="B68" s="209"/>
      <c r="C68" s="209"/>
      <c r="D68" s="209"/>
      <c r="E68" s="209"/>
      <c r="F68" s="215" t="e">
        <f>F14+F22+F24+F28+F35+F39+F42+F48+F51+F54+F59+F61+F63+F65</f>
        <v>#REF!</v>
      </c>
      <c r="G68" s="215" t="e">
        <f>G14+G22+G24+G28+G35+G39+G42+G48+G51+G54+G59+G61+G63+G65</f>
        <v>#REF!</v>
      </c>
      <c r="H68" s="215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82" ht="12.75">
      <c r="F82" s="20" t="e">
        <f>F42+F48+F51+F54+F59</f>
        <v>#REF!</v>
      </c>
    </row>
    <row r="119" spans="1:8" ht="16.5">
      <c r="A119" s="188"/>
      <c r="B119"/>
      <c r="C119"/>
      <c r="D119"/>
      <c r="E119"/>
      <c r="F119"/>
      <c r="G119"/>
      <c r="H119"/>
    </row>
  </sheetData>
  <sheetProtection/>
  <mergeCells count="3">
    <mergeCell ref="A10:F10"/>
    <mergeCell ref="A11:F11"/>
    <mergeCell ref="A9:F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9"/>
  <sheetViews>
    <sheetView zoomScale="60" zoomScaleNormal="60" zoomScalePageLayoutView="0" workbookViewId="0" topLeftCell="A1">
      <selection activeCell="C2" sqref="C2:E2"/>
    </sheetView>
  </sheetViews>
  <sheetFormatPr defaultColWidth="9.00390625" defaultRowHeight="12.75"/>
  <cols>
    <col min="1" max="1" width="93.625" style="0" customWidth="1"/>
    <col min="2" max="2" width="11.50390625" style="7" customWidth="1"/>
    <col min="3" max="3" width="9.50390625" style="7" customWidth="1"/>
    <col min="4" max="4" width="10.875" style="7" hidden="1" customWidth="1"/>
    <col min="5" max="5" width="5.50390625" style="7" hidden="1" customWidth="1"/>
    <col min="6" max="6" width="27.375" style="20" hidden="1" customWidth="1"/>
    <col min="7" max="8" width="27.375" style="20" bestFit="1" customWidth="1"/>
  </cols>
  <sheetData>
    <row r="1" spans="2:8" ht="18">
      <c r="B1" s="8" t="s">
        <v>386</v>
      </c>
      <c r="C1" s="158"/>
      <c r="D1" s="158"/>
      <c r="E1" s="158"/>
      <c r="F1" s="158"/>
      <c r="G1" s="158"/>
      <c r="H1" s="158"/>
    </row>
    <row r="2" spans="2:8" ht="18">
      <c r="B2" s="8" t="s">
        <v>275</v>
      </c>
      <c r="C2" s="158"/>
      <c r="D2" s="158"/>
      <c r="E2" s="158"/>
      <c r="F2" s="158"/>
      <c r="G2" s="158"/>
      <c r="H2" s="158"/>
    </row>
    <row r="3" spans="2:8" ht="18">
      <c r="B3" s="8" t="s">
        <v>246</v>
      </c>
      <c r="C3" s="158"/>
      <c r="D3" s="158"/>
      <c r="E3" s="158"/>
      <c r="F3" s="158"/>
      <c r="G3" s="158"/>
      <c r="H3" s="158"/>
    </row>
    <row r="4" spans="2:8" ht="18">
      <c r="B4" s="8" t="s">
        <v>276</v>
      </c>
      <c r="C4" s="158"/>
      <c r="D4" s="158"/>
      <c r="E4" s="158"/>
      <c r="F4" s="158"/>
      <c r="G4" s="158"/>
      <c r="H4" s="158"/>
    </row>
    <row r="5" spans="2:8" ht="18.75" customHeight="1">
      <c r="B5" s="8" t="s">
        <v>279</v>
      </c>
      <c r="C5" s="158"/>
      <c r="D5" s="158"/>
      <c r="E5" s="158"/>
      <c r="F5" s="158"/>
      <c r="G5" s="158"/>
      <c r="H5" s="158"/>
    </row>
    <row r="6" spans="2:8" ht="18">
      <c r="B6" s="8" t="s">
        <v>277</v>
      </c>
      <c r="C6" s="158"/>
      <c r="D6" s="158"/>
      <c r="E6" s="158"/>
      <c r="F6" s="158"/>
      <c r="G6" s="158"/>
      <c r="H6" s="158"/>
    </row>
    <row r="7" spans="2:8" ht="18">
      <c r="B7" s="8" t="s">
        <v>278</v>
      </c>
      <c r="C7" s="158"/>
      <c r="D7" s="158"/>
      <c r="E7" s="158"/>
      <c r="F7" s="158"/>
      <c r="G7" s="158"/>
      <c r="H7" s="158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641" t="s">
        <v>160</v>
      </c>
      <c r="B9" s="641"/>
      <c r="C9" s="641"/>
      <c r="D9" s="641"/>
      <c r="E9" s="641"/>
      <c r="F9" s="641"/>
      <c r="G9" s="641"/>
      <c r="H9" s="641"/>
    </row>
    <row r="10" spans="1:8" ht="16.5">
      <c r="A10" s="641" t="s">
        <v>268</v>
      </c>
      <c r="B10" s="641"/>
      <c r="C10" s="641"/>
      <c r="D10" s="641"/>
      <c r="E10" s="641"/>
      <c r="F10" s="641"/>
      <c r="G10" s="641"/>
      <c r="H10" s="641"/>
    </row>
    <row r="11" spans="1:8" ht="16.5">
      <c r="A11" s="633" t="s">
        <v>382</v>
      </c>
      <c r="B11" s="633"/>
      <c r="C11" s="633"/>
      <c r="D11" s="633"/>
      <c r="E11" s="633"/>
      <c r="F11" s="633"/>
      <c r="G11" s="633"/>
      <c r="H11" s="633"/>
    </row>
    <row r="12" spans="1:8" ht="17.25">
      <c r="A12" s="3"/>
      <c r="B12" s="5"/>
      <c r="C12" s="5"/>
      <c r="D12" s="5"/>
      <c r="E12" s="5"/>
      <c r="F12" s="19" t="s">
        <v>0</v>
      </c>
      <c r="G12" s="19"/>
      <c r="H12" s="19" t="s">
        <v>0</v>
      </c>
    </row>
    <row r="13" spans="1:8" ht="51.75" customHeight="1">
      <c r="A13" s="208" t="s">
        <v>48</v>
      </c>
      <c r="B13" s="209" t="s">
        <v>49</v>
      </c>
      <c r="C13" s="209" t="s">
        <v>50</v>
      </c>
      <c r="D13" s="209" t="s">
        <v>51</v>
      </c>
      <c r="E13" s="209" t="s">
        <v>52</v>
      </c>
      <c r="F13" s="232" t="s">
        <v>281</v>
      </c>
      <c r="G13" s="232" t="s">
        <v>380</v>
      </c>
      <c r="H13" s="232" t="s">
        <v>381</v>
      </c>
    </row>
    <row r="14" spans="1:8" s="1" customFormat="1" ht="22.5" customHeight="1">
      <c r="A14" s="239" t="s">
        <v>119</v>
      </c>
      <c r="B14" s="101" t="s">
        <v>25</v>
      </c>
      <c r="C14" s="75"/>
      <c r="D14" s="75"/>
      <c r="E14" s="75"/>
      <c r="F14" s="235" t="e">
        <f>F15+F16+F17+F18+F19+F20+F21</f>
        <v>#REF!</v>
      </c>
      <c r="G14" s="235" t="e">
        <f>G15+G16+G17+G18+G19+G20+G21</f>
        <v>#REF!</v>
      </c>
      <c r="H14" s="235" t="e">
        <f>H15+H16+H17+H18+H19+H20+H21</f>
        <v>#REF!</v>
      </c>
    </row>
    <row r="15" spans="1:8" ht="33">
      <c r="A15" s="205" t="s">
        <v>56</v>
      </c>
      <c r="B15" s="70" t="s">
        <v>25</v>
      </c>
      <c r="C15" s="53" t="s">
        <v>30</v>
      </c>
      <c r="D15" s="53"/>
      <c r="E15" s="53"/>
      <c r="F15" s="206" t="e">
        <f>#REF!</f>
        <v>#REF!</v>
      </c>
      <c r="G15" s="206" t="e">
        <f>#REF!</f>
        <v>#REF!</v>
      </c>
      <c r="H15" s="206" t="e">
        <f>#REF!</f>
        <v>#REF!</v>
      </c>
    </row>
    <row r="16" spans="1:8" ht="33">
      <c r="A16" s="205" t="s">
        <v>248</v>
      </c>
      <c r="B16" s="70" t="s">
        <v>25</v>
      </c>
      <c r="C16" s="53" t="s">
        <v>34</v>
      </c>
      <c r="D16" s="53"/>
      <c r="E16" s="53"/>
      <c r="F16" s="206" t="e">
        <f>#REF!</f>
        <v>#REF!</v>
      </c>
      <c r="G16" s="206" t="e">
        <f>#REF!</f>
        <v>#REF!</v>
      </c>
      <c r="H16" s="206" t="e">
        <f>#REF!</f>
        <v>#REF!</v>
      </c>
    </row>
    <row r="17" spans="1:8" ht="50.25">
      <c r="A17" s="205" t="s">
        <v>177</v>
      </c>
      <c r="B17" s="70" t="s">
        <v>25</v>
      </c>
      <c r="C17" s="70" t="s">
        <v>28</v>
      </c>
      <c r="D17" s="70"/>
      <c r="E17" s="70"/>
      <c r="F17" s="206" t="e">
        <f>#REF!+#REF!+#REF!</f>
        <v>#REF!</v>
      </c>
      <c r="G17" s="206" t="e">
        <f>#REF!+#REF!+#REF!</f>
        <v>#REF!</v>
      </c>
      <c r="H17" s="206" t="e">
        <f>#REF!+#REF!+#REF!</f>
        <v>#REF!</v>
      </c>
    </row>
    <row r="18" spans="1:8" ht="33">
      <c r="A18" s="205" t="s">
        <v>147</v>
      </c>
      <c r="B18" s="70" t="s">
        <v>25</v>
      </c>
      <c r="C18" s="70" t="s">
        <v>31</v>
      </c>
      <c r="D18" s="53"/>
      <c r="E18" s="53"/>
      <c r="F18" s="206" t="e">
        <f>#REF!+#REF!</f>
        <v>#REF!</v>
      </c>
      <c r="G18" s="206" t="e">
        <f>#REF!+#REF!</f>
        <v>#REF!</v>
      </c>
      <c r="H18" s="206" t="e">
        <f>#REF!+#REF!</f>
        <v>#REF!</v>
      </c>
    </row>
    <row r="19" spans="1:8" ht="16.5">
      <c r="A19" s="205" t="s">
        <v>79</v>
      </c>
      <c r="B19" s="70" t="s">
        <v>25</v>
      </c>
      <c r="C19" s="70" t="s">
        <v>24</v>
      </c>
      <c r="D19" s="53"/>
      <c r="E19" s="53"/>
      <c r="F19" s="206">
        <v>0</v>
      </c>
      <c r="G19" s="206">
        <v>0</v>
      </c>
      <c r="H19" s="206">
        <v>0</v>
      </c>
    </row>
    <row r="20" spans="1:8" ht="16.5">
      <c r="A20" s="204" t="s">
        <v>242</v>
      </c>
      <c r="B20" s="51" t="s">
        <v>25</v>
      </c>
      <c r="C20" s="51" t="s">
        <v>33</v>
      </c>
      <c r="D20" s="51"/>
      <c r="E20" s="51"/>
      <c r="F20" s="207" t="e">
        <f>#REF!</f>
        <v>#REF!</v>
      </c>
      <c r="G20" s="207" t="e">
        <f>#REF!</f>
        <v>#REF!</v>
      </c>
      <c r="H20" s="207" t="e">
        <f>#REF!</f>
        <v>#REF!</v>
      </c>
    </row>
    <row r="21" spans="1:8" ht="16.5">
      <c r="A21" s="205" t="s">
        <v>120</v>
      </c>
      <c r="B21" s="70" t="s">
        <v>25</v>
      </c>
      <c r="C21" s="70" t="s">
        <v>35</v>
      </c>
      <c r="D21" s="53"/>
      <c r="E21" s="53"/>
      <c r="F21" s="206" t="e">
        <f>#REF!+#REF!+#REF!+#REF!</f>
        <v>#REF!</v>
      </c>
      <c r="G21" s="206" t="e">
        <f>#REF!+#REF!+#REF!+#REF!</f>
        <v>#REF!</v>
      </c>
      <c r="H21" s="206" t="e">
        <f>#REF!+#REF!+#REF!+#REF!</f>
        <v>#REF!</v>
      </c>
    </row>
    <row r="22" spans="1:8" s="1" customFormat="1" ht="16.5">
      <c r="A22" s="240" t="s">
        <v>182</v>
      </c>
      <c r="B22" s="71" t="s">
        <v>30</v>
      </c>
      <c r="C22" s="72"/>
      <c r="D22" s="72"/>
      <c r="E22" s="72"/>
      <c r="F22" s="233" t="e">
        <f>F23</f>
        <v>#REF!</v>
      </c>
      <c r="G22" s="233" t="e">
        <f>G23</f>
        <v>#REF!</v>
      </c>
      <c r="H22" s="233" t="e">
        <f>H23</f>
        <v>#REF!</v>
      </c>
    </row>
    <row r="23" spans="1:8" s="1" customFormat="1" ht="16.5">
      <c r="A23" s="205" t="s">
        <v>183</v>
      </c>
      <c r="B23" s="70" t="s">
        <v>30</v>
      </c>
      <c r="C23" s="53" t="s">
        <v>34</v>
      </c>
      <c r="D23" s="53"/>
      <c r="E23" s="53"/>
      <c r="F23" s="207" t="e">
        <f>#REF!</f>
        <v>#REF!</v>
      </c>
      <c r="G23" s="207" t="e">
        <f>#REF!</f>
        <v>#REF!</v>
      </c>
      <c r="H23" s="207" t="e">
        <f>#REF!</f>
        <v>#REF!</v>
      </c>
    </row>
    <row r="24" spans="1:8" s="9" customFormat="1" ht="16.5">
      <c r="A24" s="240" t="s">
        <v>77</v>
      </c>
      <c r="B24" s="71" t="s">
        <v>34</v>
      </c>
      <c r="C24" s="72"/>
      <c r="D24" s="72"/>
      <c r="E24" s="72"/>
      <c r="F24" s="233" t="e">
        <f>F25+F26+F27</f>
        <v>#REF!</v>
      </c>
      <c r="G24" s="233" t="e">
        <f>G25+G26+G27</f>
        <v>#REF!</v>
      </c>
      <c r="H24" s="233" t="e">
        <f>H25+H26+H27</f>
        <v>#REF!</v>
      </c>
    </row>
    <row r="25" spans="1:8" ht="16.5">
      <c r="A25" s="205" t="s">
        <v>78</v>
      </c>
      <c r="B25" s="70" t="s">
        <v>34</v>
      </c>
      <c r="C25" s="70" t="s">
        <v>30</v>
      </c>
      <c r="D25" s="53"/>
      <c r="E25" s="53"/>
      <c r="F25" s="206" t="e">
        <f>#REF!+#REF!</f>
        <v>#REF!</v>
      </c>
      <c r="G25" s="206" t="e">
        <f>#REF!+#REF!</f>
        <v>#REF!</v>
      </c>
      <c r="H25" s="206" t="e">
        <f>#REF!+#REF!</f>
        <v>#REF!</v>
      </c>
    </row>
    <row r="26" spans="1:8" ht="33">
      <c r="A26" s="205" t="s">
        <v>178</v>
      </c>
      <c r="B26" s="70" t="s">
        <v>34</v>
      </c>
      <c r="C26" s="70" t="s">
        <v>26</v>
      </c>
      <c r="D26" s="70"/>
      <c r="E26" s="70"/>
      <c r="F26" s="206" t="e">
        <f>#REF!+#REF!</f>
        <v>#REF!</v>
      </c>
      <c r="G26" s="206" t="e">
        <f>#REF!+#REF!</f>
        <v>#REF!</v>
      </c>
      <c r="H26" s="206" t="e">
        <f>#REF!+#REF!</f>
        <v>#REF!</v>
      </c>
    </row>
    <row r="27" spans="1:8" ht="16.5">
      <c r="A27" s="205" t="s">
        <v>186</v>
      </c>
      <c r="B27" s="53" t="s">
        <v>34</v>
      </c>
      <c r="C27" s="53" t="s">
        <v>32</v>
      </c>
      <c r="D27" s="53"/>
      <c r="E27" s="53"/>
      <c r="F27" s="206">
        <v>0</v>
      </c>
      <c r="G27" s="206">
        <v>0</v>
      </c>
      <c r="H27" s="206">
        <v>0</v>
      </c>
    </row>
    <row r="28" spans="1:8" s="9" customFormat="1" ht="16.5">
      <c r="A28" s="241" t="s">
        <v>121</v>
      </c>
      <c r="B28" s="72" t="s">
        <v>28</v>
      </c>
      <c r="C28" s="72"/>
      <c r="D28" s="72"/>
      <c r="E28" s="72"/>
      <c r="F28" s="233" t="e">
        <f>F29+F30+F31+F32+F33+F34</f>
        <v>#REF!</v>
      </c>
      <c r="G28" s="233" t="e">
        <f>G29+G30+G31+G32+G33+G34</f>
        <v>#REF!</v>
      </c>
      <c r="H28" s="233" t="e">
        <f>H29+H30+H31+H32+H33+H34</f>
        <v>#REF!</v>
      </c>
    </row>
    <row r="29" spans="1:8" ht="16.5">
      <c r="A29" s="205" t="s">
        <v>126</v>
      </c>
      <c r="B29" s="70" t="s">
        <v>28</v>
      </c>
      <c r="C29" s="70" t="s">
        <v>25</v>
      </c>
      <c r="D29" s="53"/>
      <c r="E29" s="53"/>
      <c r="F29" s="206" t="e">
        <f>#REF!</f>
        <v>#REF!</v>
      </c>
      <c r="G29" s="206" t="e">
        <f>#REF!</f>
        <v>#REF!</v>
      </c>
      <c r="H29" s="206" t="e">
        <f>#REF!</f>
        <v>#REF!</v>
      </c>
    </row>
    <row r="30" spans="1:8" ht="16.5">
      <c r="A30" s="205" t="s">
        <v>122</v>
      </c>
      <c r="B30" s="70" t="s">
        <v>28</v>
      </c>
      <c r="C30" s="70" t="s">
        <v>29</v>
      </c>
      <c r="D30" s="53"/>
      <c r="E30" s="53"/>
      <c r="F30" s="206" t="e">
        <f>#REF!</f>
        <v>#REF!</v>
      </c>
      <c r="G30" s="206" t="e">
        <f>#REF!</f>
        <v>#REF!</v>
      </c>
      <c r="H30" s="206" t="e">
        <f>#REF!</f>
        <v>#REF!</v>
      </c>
    </row>
    <row r="31" spans="1:8" ht="16.5">
      <c r="A31" s="205" t="s">
        <v>107</v>
      </c>
      <c r="B31" s="53" t="s">
        <v>28</v>
      </c>
      <c r="C31" s="53" t="s">
        <v>27</v>
      </c>
      <c r="D31" s="53"/>
      <c r="E31" s="53"/>
      <c r="F31" s="207" t="e">
        <f>#REF!</f>
        <v>#REF!</v>
      </c>
      <c r="G31" s="207" t="e">
        <f>#REF!</f>
        <v>#REF!</v>
      </c>
      <c r="H31" s="207" t="e">
        <f>#REF!</f>
        <v>#REF!</v>
      </c>
    </row>
    <row r="32" spans="1:8" s="1" customFormat="1" ht="16.5">
      <c r="A32" s="205" t="s">
        <v>173</v>
      </c>
      <c r="B32" s="53" t="s">
        <v>28</v>
      </c>
      <c r="C32" s="53" t="s">
        <v>26</v>
      </c>
      <c r="D32" s="53"/>
      <c r="E32" s="53"/>
      <c r="F32" s="206" t="e">
        <f>#REF!+#REF!</f>
        <v>#REF!</v>
      </c>
      <c r="G32" s="206" t="e">
        <f>#REF!+#REF!</f>
        <v>#REF!</v>
      </c>
      <c r="H32" s="206" t="e">
        <f>#REF!+#REF!</f>
        <v>#REF!</v>
      </c>
    </row>
    <row r="33" spans="1:8" ht="16.5">
      <c r="A33" s="205" t="s">
        <v>241</v>
      </c>
      <c r="B33" s="53" t="s">
        <v>28</v>
      </c>
      <c r="C33" s="53" t="s">
        <v>32</v>
      </c>
      <c r="D33" s="53"/>
      <c r="E33" s="53"/>
      <c r="F33" s="206">
        <v>0</v>
      </c>
      <c r="G33" s="206">
        <v>0</v>
      </c>
      <c r="H33" s="206">
        <v>0</v>
      </c>
    </row>
    <row r="34" spans="1:8" ht="16.5">
      <c r="A34" s="205" t="s">
        <v>36</v>
      </c>
      <c r="B34" s="70" t="s">
        <v>28</v>
      </c>
      <c r="C34" s="70" t="s">
        <v>63</v>
      </c>
      <c r="D34" s="70"/>
      <c r="E34" s="70"/>
      <c r="F34" s="206" t="e">
        <f>#REF!+#REF!+#REF!</f>
        <v>#REF!</v>
      </c>
      <c r="G34" s="206" t="e">
        <f>#REF!+#REF!+#REF!</f>
        <v>#REF!</v>
      </c>
      <c r="H34" s="206" t="e">
        <f>#REF!+#REF!+#REF!</f>
        <v>#REF!</v>
      </c>
    </row>
    <row r="35" spans="1:8" s="9" customFormat="1" ht="16.5">
      <c r="A35" s="240" t="s">
        <v>123</v>
      </c>
      <c r="B35" s="71" t="s">
        <v>29</v>
      </c>
      <c r="C35" s="72"/>
      <c r="D35" s="72"/>
      <c r="E35" s="72"/>
      <c r="F35" s="233" t="e">
        <f>F36+F37+F38</f>
        <v>#REF!</v>
      </c>
      <c r="G35" s="233" t="e">
        <f>G36+G37+G38</f>
        <v>#REF!</v>
      </c>
      <c r="H35" s="233" t="e">
        <f>H36+H37+H38</f>
        <v>#REF!</v>
      </c>
    </row>
    <row r="36" spans="1:8" s="9" customFormat="1" ht="16.5">
      <c r="A36" s="205" t="s">
        <v>124</v>
      </c>
      <c r="B36" s="70" t="s">
        <v>29</v>
      </c>
      <c r="C36" s="53" t="s">
        <v>25</v>
      </c>
      <c r="D36" s="53"/>
      <c r="E36" s="53"/>
      <c r="F36" s="206" t="e">
        <f>#REF!</f>
        <v>#REF!</v>
      </c>
      <c r="G36" s="206" t="e">
        <f>#REF!</f>
        <v>#REF!</v>
      </c>
      <c r="H36" s="206" t="e">
        <f>#REF!</f>
        <v>#REF!</v>
      </c>
    </row>
    <row r="37" spans="1:8" ht="16.5">
      <c r="A37" s="205" t="s">
        <v>125</v>
      </c>
      <c r="B37" s="70" t="s">
        <v>29</v>
      </c>
      <c r="C37" s="70" t="s">
        <v>30</v>
      </c>
      <c r="D37" s="70"/>
      <c r="E37" s="53"/>
      <c r="F37" s="206" t="e">
        <f>#REF!</f>
        <v>#REF!</v>
      </c>
      <c r="G37" s="206" t="e">
        <f>#REF!</f>
        <v>#REF!</v>
      </c>
      <c r="H37" s="206" t="e">
        <f>#REF!</f>
        <v>#REF!</v>
      </c>
    </row>
    <row r="38" spans="1:8" s="25" customFormat="1" ht="16.5">
      <c r="A38" s="205" t="s">
        <v>54</v>
      </c>
      <c r="B38" s="53" t="s">
        <v>29</v>
      </c>
      <c r="C38" s="53" t="s">
        <v>34</v>
      </c>
      <c r="D38" s="53"/>
      <c r="E38" s="53"/>
      <c r="F38" s="207" t="e">
        <f>#REF!</f>
        <v>#REF!</v>
      </c>
      <c r="G38" s="207" t="e">
        <f>#REF!</f>
        <v>#REF!</v>
      </c>
      <c r="H38" s="207" t="e">
        <f>#REF!</f>
        <v>#REF!</v>
      </c>
    </row>
    <row r="39" spans="1:8" s="9" customFormat="1" ht="16.5">
      <c r="A39" s="240" t="s">
        <v>96</v>
      </c>
      <c r="B39" s="71" t="s">
        <v>31</v>
      </c>
      <c r="C39" s="71"/>
      <c r="D39" s="72"/>
      <c r="E39" s="72"/>
      <c r="F39" s="233" t="e">
        <f>F40+F41</f>
        <v>#REF!</v>
      </c>
      <c r="G39" s="233" t="e">
        <f>G40+G41</f>
        <v>#REF!</v>
      </c>
      <c r="H39" s="233" t="e">
        <f>H40+H41</f>
        <v>#REF!</v>
      </c>
    </row>
    <row r="40" spans="1:8" s="9" customFormat="1" ht="16.5">
      <c r="A40" s="205" t="s">
        <v>226</v>
      </c>
      <c r="B40" s="70" t="s">
        <v>31</v>
      </c>
      <c r="C40" s="70" t="s">
        <v>30</v>
      </c>
      <c r="D40" s="53"/>
      <c r="E40" s="53"/>
      <c r="F40" s="206" t="e">
        <f>#REF!</f>
        <v>#REF!</v>
      </c>
      <c r="G40" s="206" t="e">
        <f>#REF!</f>
        <v>#REF!</v>
      </c>
      <c r="H40" s="206" t="e">
        <f>#REF!</f>
        <v>#REF!</v>
      </c>
    </row>
    <row r="41" spans="1:8" ht="16.5">
      <c r="A41" s="205" t="s">
        <v>240</v>
      </c>
      <c r="B41" s="53" t="s">
        <v>31</v>
      </c>
      <c r="C41" s="53" t="s">
        <v>29</v>
      </c>
      <c r="D41" s="70"/>
      <c r="E41" s="70"/>
      <c r="F41" s="206">
        <v>0</v>
      </c>
      <c r="G41" s="206">
        <v>0</v>
      </c>
      <c r="H41" s="206">
        <v>0</v>
      </c>
    </row>
    <row r="42" spans="1:8" s="9" customFormat="1" ht="16.5">
      <c r="A42" s="240" t="s">
        <v>53</v>
      </c>
      <c r="B42" s="71" t="s">
        <v>24</v>
      </c>
      <c r="C42" s="72"/>
      <c r="D42" s="72"/>
      <c r="E42" s="72"/>
      <c r="F42" s="233" t="e">
        <f>F43+F44+F45+F46+F47</f>
        <v>#REF!</v>
      </c>
      <c r="G42" s="233" t="e">
        <f>G43+G44+G45+G46+G47</f>
        <v>#REF!</v>
      </c>
      <c r="H42" s="233" t="e">
        <f>H43+H44+H45+H46+H47</f>
        <v>#REF!</v>
      </c>
    </row>
    <row r="43" spans="1:8" ht="16.5">
      <c r="A43" s="205" t="s">
        <v>22</v>
      </c>
      <c r="B43" s="70" t="s">
        <v>24</v>
      </c>
      <c r="C43" s="53" t="s">
        <v>25</v>
      </c>
      <c r="D43" s="53"/>
      <c r="E43" s="53"/>
      <c r="F43" s="206" t="e">
        <f>#REF!+#REF!</f>
        <v>#REF!</v>
      </c>
      <c r="G43" s="206" t="e">
        <f>#REF!+#REF!</f>
        <v>#REF!</v>
      </c>
      <c r="H43" s="206" t="e">
        <f>#REF!+#REF!</f>
        <v>#REF!</v>
      </c>
    </row>
    <row r="44" spans="1:8" ht="16.5">
      <c r="A44" s="205" t="s">
        <v>2</v>
      </c>
      <c r="B44" s="70" t="s">
        <v>24</v>
      </c>
      <c r="C44" s="70" t="s">
        <v>30</v>
      </c>
      <c r="D44" s="53"/>
      <c r="E44" s="53"/>
      <c r="F44" s="206" t="e">
        <f>#REF!+#REF!+#REF!</f>
        <v>#REF!</v>
      </c>
      <c r="G44" s="206" t="e">
        <f>#REF!+#REF!+#REF!</f>
        <v>#REF!</v>
      </c>
      <c r="H44" s="206" t="e">
        <f>#REF!+#REF!+#REF!</f>
        <v>#REF!</v>
      </c>
    </row>
    <row r="45" spans="1:8" ht="18" customHeight="1">
      <c r="A45" s="194" t="s">
        <v>269</v>
      </c>
      <c r="B45" s="70" t="s">
        <v>24</v>
      </c>
      <c r="C45" s="70" t="s">
        <v>29</v>
      </c>
      <c r="D45" s="47" t="s">
        <v>29</v>
      </c>
      <c r="E45" s="53"/>
      <c r="F45" s="206" t="e">
        <f>#REF!+#REF!+#REF!+#REF!+#REF!+#REF!+#REF!+#REF!</f>
        <v>#REF!</v>
      </c>
      <c r="G45" s="206" t="e">
        <f>#REF!+#REF!+#REF!+#REF!+#REF!+#REF!+#REF!+#REF!</f>
        <v>#REF!</v>
      </c>
      <c r="H45" s="206" t="e">
        <f>#REF!+#REF!+#REF!+#REF!+#REF!+#REF!+#REF!+#REF!</f>
        <v>#REF!</v>
      </c>
    </row>
    <row r="46" spans="1:8" ht="16.5">
      <c r="A46" s="205" t="s">
        <v>134</v>
      </c>
      <c r="B46" s="70" t="s">
        <v>24</v>
      </c>
      <c r="C46" s="53" t="s">
        <v>24</v>
      </c>
      <c r="D46" s="53"/>
      <c r="E46" s="53"/>
      <c r="F46" s="206" t="e">
        <f>#REF!+#REF!</f>
        <v>#REF!</v>
      </c>
      <c r="G46" s="206" t="e">
        <f>#REF!+#REF!</f>
        <v>#REF!</v>
      </c>
      <c r="H46" s="206" t="e">
        <f>#REF!+#REF!</f>
        <v>#REF!</v>
      </c>
    </row>
    <row r="47" spans="1:8" ht="16.5">
      <c r="A47" s="205" t="s">
        <v>137</v>
      </c>
      <c r="B47" s="70" t="s">
        <v>24</v>
      </c>
      <c r="C47" s="53" t="s">
        <v>26</v>
      </c>
      <c r="D47" s="70"/>
      <c r="E47" s="70"/>
      <c r="F47" s="206" t="e">
        <f>#REF!+#REF!</f>
        <v>#REF!</v>
      </c>
      <c r="G47" s="206" t="e">
        <f>#REF!+#REF!</f>
        <v>#REF!</v>
      </c>
      <c r="H47" s="206" t="e">
        <f>#REF!+#REF!</f>
        <v>#REF!</v>
      </c>
    </row>
    <row r="48" spans="1:8" s="1" customFormat="1" ht="16.5">
      <c r="A48" s="240" t="s">
        <v>267</v>
      </c>
      <c r="B48" s="71" t="s">
        <v>27</v>
      </c>
      <c r="C48" s="72"/>
      <c r="D48" s="71"/>
      <c r="E48" s="72"/>
      <c r="F48" s="233" t="e">
        <f>F49+F50</f>
        <v>#REF!</v>
      </c>
      <c r="G48" s="233" t="e">
        <f>G49+G50</f>
        <v>#REF!</v>
      </c>
      <c r="H48" s="233" t="e">
        <f>H49+H50</f>
        <v>#REF!</v>
      </c>
    </row>
    <row r="49" spans="1:8" ht="16.5">
      <c r="A49" s="205" t="s">
        <v>3</v>
      </c>
      <c r="B49" s="70" t="s">
        <v>27</v>
      </c>
      <c r="C49" s="70" t="s">
        <v>25</v>
      </c>
      <c r="D49" s="53"/>
      <c r="E49" s="53"/>
      <c r="F49" s="206" t="e">
        <f>#REF!+#REF!+#REF!</f>
        <v>#REF!</v>
      </c>
      <c r="G49" s="206" t="e">
        <f>#REF!+#REF!+#REF!</f>
        <v>#REF!</v>
      </c>
      <c r="H49" s="206" t="e">
        <f>#REF!+#REF!+#REF!</f>
        <v>#REF!</v>
      </c>
    </row>
    <row r="50" spans="1:8" ht="16.5">
      <c r="A50" s="205" t="s">
        <v>176</v>
      </c>
      <c r="B50" s="70" t="s">
        <v>27</v>
      </c>
      <c r="C50" s="70" t="s">
        <v>28</v>
      </c>
      <c r="D50" s="53"/>
      <c r="E50" s="53"/>
      <c r="F50" s="206" t="e">
        <f>#REF!</f>
        <v>#REF!</v>
      </c>
      <c r="G50" s="206" t="e">
        <f>#REF!</f>
        <v>#REF!</v>
      </c>
      <c r="H50" s="206" t="e">
        <f>#REF!</f>
        <v>#REF!</v>
      </c>
    </row>
    <row r="51" spans="1:8" s="1" customFormat="1" ht="16.5">
      <c r="A51" s="240" t="s">
        <v>179</v>
      </c>
      <c r="B51" s="71" t="s">
        <v>26</v>
      </c>
      <c r="C51" s="72"/>
      <c r="D51" s="72"/>
      <c r="E51" s="72"/>
      <c r="F51" s="233" t="e">
        <f>F52+F53</f>
        <v>#REF!</v>
      </c>
      <c r="G51" s="233" t="e">
        <f>G52+G53</f>
        <v>#REF!</v>
      </c>
      <c r="H51" s="233" t="e">
        <f>H52+H53</f>
        <v>#REF!</v>
      </c>
    </row>
    <row r="52" spans="1:8" ht="16.5" hidden="1">
      <c r="A52" s="41" t="s">
        <v>150</v>
      </c>
      <c r="B52" s="70" t="s">
        <v>26</v>
      </c>
      <c r="C52" s="53" t="s">
        <v>30</v>
      </c>
      <c r="D52" s="53"/>
      <c r="E52" s="53"/>
      <c r="F52" s="206">
        <v>0</v>
      </c>
      <c r="G52" s="206">
        <v>0</v>
      </c>
      <c r="H52" s="206">
        <v>0</v>
      </c>
    </row>
    <row r="53" spans="1:8" ht="16.5">
      <c r="A53" s="205" t="s">
        <v>180</v>
      </c>
      <c r="B53" s="70" t="s">
        <v>26</v>
      </c>
      <c r="C53" s="70" t="s">
        <v>26</v>
      </c>
      <c r="D53" s="53"/>
      <c r="E53" s="53"/>
      <c r="F53" s="206" t="e">
        <f>#REF!</f>
        <v>#REF!</v>
      </c>
      <c r="G53" s="206" t="e">
        <f>#REF!</f>
        <v>#REF!</v>
      </c>
      <c r="H53" s="206" t="e">
        <f>#REF!</f>
        <v>#REF!</v>
      </c>
    </row>
    <row r="54" spans="1:8" s="9" customFormat="1" ht="16.5">
      <c r="A54" s="240" t="s">
        <v>1</v>
      </c>
      <c r="B54" s="71">
        <v>10</v>
      </c>
      <c r="C54" s="72"/>
      <c r="D54" s="72"/>
      <c r="E54" s="72"/>
      <c r="F54" s="233" t="e">
        <f>F55+F56+F57+F58</f>
        <v>#REF!</v>
      </c>
      <c r="G54" s="233" t="e">
        <f>G55+G56+G57+G58</f>
        <v>#REF!</v>
      </c>
      <c r="H54" s="233" t="e">
        <f>H55+H56+H57+H58</f>
        <v>#REF!</v>
      </c>
    </row>
    <row r="55" spans="1:8" s="9" customFormat="1" ht="16.5">
      <c r="A55" s="204" t="s">
        <v>109</v>
      </c>
      <c r="B55" s="70" t="s">
        <v>32</v>
      </c>
      <c r="C55" s="53" t="s">
        <v>25</v>
      </c>
      <c r="D55" s="53"/>
      <c r="E55" s="53"/>
      <c r="F55" s="206" t="e">
        <f>#REF!</f>
        <v>#REF!</v>
      </c>
      <c r="G55" s="206" t="e">
        <f>#REF!</f>
        <v>#REF!</v>
      </c>
      <c r="H55" s="206" t="e">
        <f>#REF!</f>
        <v>#REF!</v>
      </c>
    </row>
    <row r="56" spans="1:8" ht="16.5">
      <c r="A56" s="205" t="s">
        <v>169</v>
      </c>
      <c r="B56" s="53">
        <v>10</v>
      </c>
      <c r="C56" s="53" t="s">
        <v>34</v>
      </c>
      <c r="D56" s="53"/>
      <c r="E56" s="53"/>
      <c r="F56" s="206" t="e">
        <f>#REF!+#REF!+#REF!</f>
        <v>#REF!</v>
      </c>
      <c r="G56" s="206" t="e">
        <f>#REF!+#REF!+#REF!</f>
        <v>#REF!</v>
      </c>
      <c r="H56" s="206" t="e">
        <f>#REF!+#REF!+#REF!</f>
        <v>#REF!</v>
      </c>
    </row>
    <row r="57" spans="1:8" ht="16.5">
      <c r="A57" s="205" t="s">
        <v>106</v>
      </c>
      <c r="B57" s="53">
        <v>10</v>
      </c>
      <c r="C57" s="53" t="s">
        <v>28</v>
      </c>
      <c r="D57" s="53"/>
      <c r="E57" s="53"/>
      <c r="F57" s="206" t="e">
        <f>#REF!+#REF!</f>
        <v>#REF!</v>
      </c>
      <c r="G57" s="206" t="e">
        <f>#REF!+#REF!</f>
        <v>#REF!</v>
      </c>
      <c r="H57" s="206" t="e">
        <f>#REF!+#REF!</f>
        <v>#REF!</v>
      </c>
    </row>
    <row r="58" spans="1:8" ht="16.5">
      <c r="A58" s="205" t="s">
        <v>21</v>
      </c>
      <c r="B58" s="53">
        <v>10</v>
      </c>
      <c r="C58" s="53" t="s">
        <v>31</v>
      </c>
      <c r="D58" s="53"/>
      <c r="E58" s="53"/>
      <c r="F58" s="206" t="e">
        <f>#REF!</f>
        <v>#REF!</v>
      </c>
      <c r="G58" s="206" t="e">
        <f>#REF!</f>
        <v>#REF!</v>
      </c>
      <c r="H58" s="206" t="e">
        <f>#REF!</f>
        <v>#REF!</v>
      </c>
    </row>
    <row r="59" spans="1:8" s="1" customFormat="1" ht="16.5">
      <c r="A59" s="240" t="s">
        <v>172</v>
      </c>
      <c r="B59" s="72">
        <v>11</v>
      </c>
      <c r="C59" s="72"/>
      <c r="D59" s="72"/>
      <c r="E59" s="72"/>
      <c r="F59" s="233" t="e">
        <f>F60</f>
        <v>#REF!</v>
      </c>
      <c r="G59" s="233" t="e">
        <f>G60</f>
        <v>#REF!</v>
      </c>
      <c r="H59" s="233" t="e">
        <f>H60</f>
        <v>#REF!</v>
      </c>
    </row>
    <row r="60" spans="1:8" ht="16.5">
      <c r="A60" s="205" t="s">
        <v>181</v>
      </c>
      <c r="B60" s="53">
        <v>11</v>
      </c>
      <c r="C60" s="53" t="s">
        <v>25</v>
      </c>
      <c r="D60" s="53"/>
      <c r="E60" s="53"/>
      <c r="F60" s="206" t="e">
        <f>#REF!+#REF!</f>
        <v>#REF!</v>
      </c>
      <c r="G60" s="206" t="e">
        <f>#REF!+#REF!</f>
        <v>#REF!</v>
      </c>
      <c r="H60" s="206" t="e">
        <f>#REF!+#REF!</f>
        <v>#REF!</v>
      </c>
    </row>
    <row r="61" spans="1:8" s="1" customFormat="1" ht="16.5">
      <c r="A61" s="242" t="s">
        <v>175</v>
      </c>
      <c r="B61" s="72" t="s">
        <v>63</v>
      </c>
      <c r="C61" s="72"/>
      <c r="D61" s="72"/>
      <c r="E61" s="72"/>
      <c r="F61" s="234" t="e">
        <f>F62</f>
        <v>#REF!</v>
      </c>
      <c r="G61" s="234" t="e">
        <f>G62</f>
        <v>#REF!</v>
      </c>
      <c r="H61" s="234" t="e">
        <f>H62</f>
        <v>#REF!</v>
      </c>
    </row>
    <row r="62" spans="1:8" ht="16.5">
      <c r="A62" s="210" t="s">
        <v>168</v>
      </c>
      <c r="B62" s="53" t="s">
        <v>63</v>
      </c>
      <c r="C62" s="53" t="s">
        <v>30</v>
      </c>
      <c r="D62" s="53"/>
      <c r="E62" s="53"/>
      <c r="F62" s="207" t="e">
        <f>#REF!</f>
        <v>#REF!</v>
      </c>
      <c r="G62" s="207" t="e">
        <f>#REF!</f>
        <v>#REF!</v>
      </c>
      <c r="H62" s="207" t="e">
        <f>#REF!</f>
        <v>#REF!</v>
      </c>
    </row>
    <row r="63" spans="1:8" s="1" customFormat="1" ht="16.5">
      <c r="A63" s="242" t="s">
        <v>210</v>
      </c>
      <c r="B63" s="72" t="s">
        <v>35</v>
      </c>
      <c r="C63" s="72"/>
      <c r="D63" s="72"/>
      <c r="E63" s="72"/>
      <c r="F63" s="234" t="e">
        <f>F64</f>
        <v>#REF!</v>
      </c>
      <c r="G63" s="234" t="e">
        <f>G64</f>
        <v>#REF!</v>
      </c>
      <c r="H63" s="234" t="e">
        <f>H64</f>
        <v>#REF!</v>
      </c>
    </row>
    <row r="64" spans="1:8" ht="16.5">
      <c r="A64" s="204" t="s">
        <v>211</v>
      </c>
      <c r="B64" s="53" t="s">
        <v>35</v>
      </c>
      <c r="C64" s="53" t="s">
        <v>25</v>
      </c>
      <c r="D64" s="70"/>
      <c r="E64" s="70"/>
      <c r="F64" s="206" t="e">
        <f>#REF!</f>
        <v>#REF!</v>
      </c>
      <c r="G64" s="206" t="e">
        <f>#REF!</f>
        <v>#REF!</v>
      </c>
      <c r="H64" s="206" t="e">
        <f>#REF!</f>
        <v>#REF!</v>
      </c>
    </row>
    <row r="65" spans="1:8" s="9" customFormat="1" ht="33">
      <c r="A65" s="240" t="s">
        <v>251</v>
      </c>
      <c r="B65" s="72" t="s">
        <v>149</v>
      </c>
      <c r="C65" s="72"/>
      <c r="D65" s="72"/>
      <c r="E65" s="72"/>
      <c r="F65" s="233" t="e">
        <f>F66+F67</f>
        <v>#REF!</v>
      </c>
      <c r="G65" s="233" t="e">
        <f>G66+G67</f>
        <v>#REF!</v>
      </c>
      <c r="H65" s="233" t="e">
        <f>H66+H67</f>
        <v>#REF!</v>
      </c>
    </row>
    <row r="66" spans="1:8" ht="33">
      <c r="A66" s="205" t="s">
        <v>249</v>
      </c>
      <c r="B66" s="53" t="s">
        <v>149</v>
      </c>
      <c r="C66" s="53" t="s">
        <v>25</v>
      </c>
      <c r="D66" s="53"/>
      <c r="E66" s="53"/>
      <c r="F66" s="206" t="e">
        <f>#REF!</f>
        <v>#REF!</v>
      </c>
      <c r="G66" s="206" t="e">
        <f>#REF!</f>
        <v>#REF!</v>
      </c>
      <c r="H66" s="206" t="e">
        <f>#REF!</f>
        <v>#REF!</v>
      </c>
    </row>
    <row r="67" spans="1:8" ht="16.5">
      <c r="A67" s="211" t="s">
        <v>250</v>
      </c>
      <c r="B67" s="53" t="s">
        <v>149</v>
      </c>
      <c r="C67" s="53" t="s">
        <v>34</v>
      </c>
      <c r="D67" s="53"/>
      <c r="E67" s="53"/>
      <c r="F67" s="206" t="e">
        <f>#REF!</f>
        <v>#REF!</v>
      </c>
      <c r="G67" s="206" t="e">
        <f>#REF!</f>
        <v>#REF!</v>
      </c>
      <c r="H67" s="206" t="e">
        <f>#REF!</f>
        <v>#REF!</v>
      </c>
    </row>
    <row r="68" spans="1:8" s="1" customFormat="1" ht="16.5">
      <c r="A68" s="214" t="s">
        <v>23</v>
      </c>
      <c r="B68" s="209"/>
      <c r="C68" s="209"/>
      <c r="D68" s="209"/>
      <c r="E68" s="209"/>
      <c r="F68" s="215" t="e">
        <f>F14+F22+F24+F28+F35+F39+F42+F48+F51+F54+F59+F61+F63+F65</f>
        <v>#REF!</v>
      </c>
      <c r="G68" s="215" t="e">
        <f>G14+G22+G24+G28+G35+G39+G42+G48+G51+G54+G59+G61+G63+G65</f>
        <v>#REF!</v>
      </c>
      <c r="H68" s="215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119" spans="1:8" ht="16.5">
      <c r="A119" s="188"/>
      <c r="B119"/>
      <c r="C119"/>
      <c r="D119"/>
      <c r="E119"/>
      <c r="F119"/>
      <c r="G119"/>
      <c r="H119"/>
    </row>
  </sheetData>
  <sheetProtection/>
  <mergeCells count="3">
    <mergeCell ref="A9:H9"/>
    <mergeCell ref="A10:H10"/>
    <mergeCell ref="A11:H11"/>
  </mergeCells>
  <printOptions/>
  <pageMargins left="0.5905511811023623" right="0" top="0" bottom="0" header="0.31496062992125984" footer="0.31496062992125984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1" sqref="F11"/>
    </sheetView>
  </sheetViews>
  <sheetFormatPr defaultColWidth="9.125" defaultRowHeight="12.75"/>
  <cols>
    <col min="1" max="1" width="9.125" style="138" customWidth="1"/>
    <col min="2" max="2" width="59.375" style="138" customWidth="1"/>
    <col min="3" max="3" width="17.50390625" style="138" customWidth="1"/>
    <col min="4" max="16384" width="9.125" style="138" customWidth="1"/>
  </cols>
  <sheetData>
    <row r="1" spans="1:3" ht="12.75">
      <c r="A1" s="11" t="s">
        <v>47</v>
      </c>
      <c r="B1" s="40" t="s">
        <v>229</v>
      </c>
      <c r="C1" s="40"/>
    </row>
    <row r="2" spans="1:3" ht="12.75">
      <c r="A2" s="11"/>
      <c r="B2" s="643" t="s">
        <v>223</v>
      </c>
      <c r="C2" s="643"/>
    </row>
    <row r="3" spans="1:3" ht="12.75">
      <c r="A3" s="11"/>
      <c r="B3" s="40" t="s">
        <v>221</v>
      </c>
      <c r="C3" s="40"/>
    </row>
    <row r="4" spans="1:3" ht="12.75">
      <c r="A4" s="11"/>
      <c r="B4" s="40" t="s">
        <v>222</v>
      </c>
      <c r="C4" s="40"/>
    </row>
    <row r="5" spans="1:3" ht="21" customHeight="1">
      <c r="A5" s="11"/>
      <c r="B5" s="40" t="s">
        <v>224</v>
      </c>
      <c r="C5" s="40"/>
    </row>
    <row r="6" spans="1:3" ht="18" customHeight="1">
      <c r="A6" s="11"/>
      <c r="B6" s="40" t="s">
        <v>230</v>
      </c>
      <c r="C6" s="40"/>
    </row>
    <row r="7" spans="1:3" ht="18" customHeight="1">
      <c r="A7" s="11"/>
      <c r="B7" s="40" t="s">
        <v>228</v>
      </c>
      <c r="C7" s="40"/>
    </row>
    <row r="8" spans="2:3" ht="15">
      <c r="B8" s="140"/>
      <c r="C8" s="140"/>
    </row>
    <row r="9" spans="2:3" ht="15">
      <c r="B9" s="140"/>
      <c r="C9" s="140"/>
    </row>
    <row r="10" spans="2:3" ht="15">
      <c r="B10" s="140"/>
      <c r="C10" s="140"/>
    </row>
    <row r="11" spans="2:3" ht="15">
      <c r="B11" s="140"/>
      <c r="C11" s="140"/>
    </row>
    <row r="13" spans="1:6" ht="15">
      <c r="A13" s="644" t="s">
        <v>217</v>
      </c>
      <c r="B13" s="644"/>
      <c r="C13" s="644"/>
      <c r="D13" s="644"/>
      <c r="E13" s="139"/>
      <c r="F13" s="139"/>
    </row>
    <row r="14" spans="1:4" ht="15">
      <c r="A14" s="644" t="s">
        <v>218</v>
      </c>
      <c r="B14" s="644"/>
      <c r="C14" s="644"/>
      <c r="D14" s="644"/>
    </row>
    <row r="15" spans="1:6" ht="15">
      <c r="A15" s="644" t="s">
        <v>185</v>
      </c>
      <c r="B15" s="644"/>
      <c r="C15" s="644"/>
      <c r="D15" s="644"/>
      <c r="E15" s="139"/>
      <c r="F15" s="139"/>
    </row>
    <row r="16" spans="2:6" ht="15">
      <c r="B16" s="140"/>
      <c r="C16" s="139"/>
      <c r="D16" s="139"/>
      <c r="E16" s="139"/>
      <c r="F16" s="139"/>
    </row>
    <row r="17" spans="2:6" ht="15">
      <c r="B17" s="140"/>
      <c r="C17" s="139"/>
      <c r="D17" s="139"/>
      <c r="E17" s="139"/>
      <c r="F17" s="139"/>
    </row>
    <row r="19" spans="1:3" s="141" customFormat="1" ht="15">
      <c r="A19" s="147" t="s">
        <v>153</v>
      </c>
      <c r="B19" s="147" t="s">
        <v>219</v>
      </c>
      <c r="C19" s="147" t="s">
        <v>187</v>
      </c>
    </row>
    <row r="20" spans="1:3" ht="27">
      <c r="A20" s="642" t="s">
        <v>55</v>
      </c>
      <c r="B20" s="146" t="s">
        <v>213</v>
      </c>
      <c r="C20" s="144">
        <f>C22-C23</f>
        <v>5340000</v>
      </c>
    </row>
    <row r="21" spans="1:3" ht="15">
      <c r="A21" s="642"/>
      <c r="B21" s="142" t="s">
        <v>220</v>
      </c>
      <c r="C21" s="145"/>
    </row>
    <row r="22" spans="1:3" ht="46.5">
      <c r="A22" s="642"/>
      <c r="B22" s="148" t="s">
        <v>214</v>
      </c>
      <c r="C22" s="144">
        <v>5500000</v>
      </c>
    </row>
    <row r="23" spans="1:3" ht="46.5">
      <c r="A23" s="642"/>
      <c r="B23" s="148" t="s">
        <v>225</v>
      </c>
      <c r="C23" s="144">
        <v>160000</v>
      </c>
    </row>
    <row r="24" ht="15">
      <c r="B24" s="143"/>
    </row>
  </sheetData>
  <sheetProtection/>
  <mergeCells count="5">
    <mergeCell ref="A20:A23"/>
    <mergeCell ref="B2:C2"/>
    <mergeCell ref="A13:D13"/>
    <mergeCell ref="A14:D14"/>
    <mergeCell ref="A15:D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торбостаева</dc:creator>
  <cp:keywords/>
  <dc:description/>
  <cp:lastModifiedBy>User</cp:lastModifiedBy>
  <cp:lastPrinted>2023-05-02T02:22:15Z</cp:lastPrinted>
  <dcterms:created xsi:type="dcterms:W3CDTF">2007-02-13T14:32:46Z</dcterms:created>
  <dcterms:modified xsi:type="dcterms:W3CDTF">2023-05-30T04:49:10Z</dcterms:modified>
  <cp:category/>
  <cp:version/>
  <cp:contentType/>
  <cp:contentStatus/>
</cp:coreProperties>
</file>