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300" windowWidth="11352" windowHeight="5400" tabRatio="953" activeTab="8"/>
  </bookViews>
  <sheets>
    <sheet name="источ. 2023" sheetId="1" r:id="rId1"/>
    <sheet name="Доходы 2023" sheetId="2" r:id="rId2"/>
    <sheet name="Ведом. 2023" sheetId="3" r:id="rId3"/>
    <sheet name="Функц.2023" sheetId="4" r:id="rId4"/>
    <sheet name="МЦП По ЦСР 2023" sheetId="5" r:id="rId5"/>
    <sheet name="Функц.2014" sheetId="6" state="hidden" r:id="rId6"/>
    <sheet name="Функц. 2015-2016" sheetId="7" state="hidden" r:id="rId7"/>
    <sheet name="кредиты" sheetId="8" state="hidden" r:id="rId8"/>
    <sheet name="шт.числ." sheetId="9" r:id="rId9"/>
  </sheets>
  <definedNames>
    <definedName name="_xlnm.Print_Area" localSheetId="1">'Доходы 2023'!$A$1:$H$151</definedName>
    <definedName name="_xlnm.Print_Area" localSheetId="4">'МЦП По ЦСР 2023'!$A$1:$F$151</definedName>
    <definedName name="_xlnm.Print_Area" localSheetId="6">'Функц. 2015-2016'!$A$1:$H$69</definedName>
    <definedName name="_xlnm.Print_Area" localSheetId="5">'Функц.2014'!$A$1:$I$68</definedName>
    <definedName name="_xlnm.Print_Area" localSheetId="3">'Функц.2023'!$A$1:$H$46</definedName>
  </definedNames>
  <calcPr fullCalcOnLoad="1"/>
</workbook>
</file>

<file path=xl/sharedStrings.xml><?xml version="1.0" encoding="utf-8"?>
<sst xmlns="http://schemas.openxmlformats.org/spreadsheetml/2006/main" count="2975" uniqueCount="830">
  <si>
    <t>руб.</t>
  </si>
  <si>
    <t>Социальная политика</t>
  </si>
  <si>
    <t>Общее образование</t>
  </si>
  <si>
    <t>Культура</t>
  </si>
  <si>
    <t>ИНЫЕ МЕЖБЮДЖЕТНЫЕ ТРАНСФЕРТЫ</t>
  </si>
  <si>
    <t>Прочие межбюджетные трансферты, передаваемые бюджетам муниципальных районов</t>
  </si>
  <si>
    <t>000 2 02 03021 00 0000 151</t>
  </si>
  <si>
    <t>000 2 02 03021 05 0000 151</t>
  </si>
  <si>
    <t>000 2 02 03024 00 0000 151</t>
  </si>
  <si>
    <t>000 2 02 03024 05 0000 151</t>
  </si>
  <si>
    <t>000 2 02 03026 00 0000 151</t>
  </si>
  <si>
    <t>000 2 02 03026 05 0000 151</t>
  </si>
  <si>
    <t>000 2 02 03027 00 0000 151</t>
  </si>
  <si>
    <t>000 2 02 03027 05 0000 151</t>
  </si>
  <si>
    <t>000 2 02 03029 00 0000 151</t>
  </si>
  <si>
    <t>000 2 02 03029 05 0000 151</t>
  </si>
  <si>
    <t>000 2 02 04014 00 0000 151</t>
  </si>
  <si>
    <t>000 2 02 04014 05 0000 151</t>
  </si>
  <si>
    <t>Автомобильный транспорт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</si>
  <si>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</si>
  <si>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</si>
  <si>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Другие вопросы в области социальной политики</t>
  </si>
  <si>
    <t>Дошкольное образование</t>
  </si>
  <si>
    <t>Всего</t>
  </si>
  <si>
    <t>07</t>
  </si>
  <si>
    <t>01</t>
  </si>
  <si>
    <t>09</t>
  </si>
  <si>
    <t>08</t>
  </si>
  <si>
    <t>04</t>
  </si>
  <si>
    <t>05</t>
  </si>
  <si>
    <t>02</t>
  </si>
  <si>
    <t>06</t>
  </si>
  <si>
    <t>10</t>
  </si>
  <si>
    <t>11</t>
  </si>
  <si>
    <t>03</t>
  </si>
  <si>
    <t>13</t>
  </si>
  <si>
    <t xml:space="preserve">Другие вопросы в области национальной экономики      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</si>
  <si>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</si>
  <si>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 соглашениями</t>
  </si>
  <si>
    <t>000 8 50 00000 00 0000 000</t>
  </si>
  <si>
    <t>ДОХОДЫ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</si>
  <si>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</si>
  <si>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</si>
  <si>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</si>
  <si>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</si>
  <si>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Физическая культура и спорт </t>
  </si>
  <si>
    <t>000 1 08 07140 01 0000 110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</si>
  <si>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</si>
  <si>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</si>
  <si>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 средства от продажи права на заключение договоров аренды указанных земельных участков</t>
  </si>
  <si>
    <t xml:space="preserve"> </t>
  </si>
  <si>
    <t>Наименование</t>
  </si>
  <si>
    <t>Рз</t>
  </si>
  <si>
    <t>ПР</t>
  </si>
  <si>
    <t>ЦСР</t>
  </si>
  <si>
    <t>ВР</t>
  </si>
  <si>
    <t>Образование</t>
  </si>
  <si>
    <t>Благоустройство</t>
  </si>
  <si>
    <t>1.</t>
  </si>
  <si>
    <t>Функционирование высшего должностного лица  субъекта Российской Федерации и муниципального образования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</si>
  <si>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</si>
  <si>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СОБСТВЕНННОСТИ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</si>
  <si>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</si>
  <si>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</si>
  <si>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</si>
  <si>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БЕЗВОЗМЕЗДНЫЕ ПОСТУПЛЕНИЯ</t>
  </si>
  <si>
    <t>Субвенции бюджетам муниципальных районов на ежемесячное денежное вознаграждение за классное руководство</t>
  </si>
  <si>
    <t>ВСЕГО ДОХОДОВ</t>
  </si>
  <si>
    <t xml:space="preserve">Социальная политика </t>
  </si>
  <si>
    <t>12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</si>
  <si>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</si>
  <si>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налоговые доходы </t>
  </si>
  <si>
    <t>в т.ч. по доп.нормативу</t>
  </si>
  <si>
    <t xml:space="preserve">неналоговые доходы </t>
  </si>
  <si>
    <t xml:space="preserve">Собственные доходы </t>
  </si>
  <si>
    <t xml:space="preserve">Безвозмездные поступления </t>
  </si>
  <si>
    <t>Всего доходов</t>
  </si>
  <si>
    <t>Национальная безопасность и правоохранительная деятельность</t>
  </si>
  <si>
    <t>Органы внутренних дел</t>
  </si>
  <si>
    <t>Обеспечение проведения выборов и референдумов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</si>
  <si>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 соглашениями</t>
  </si>
  <si>
    <t>Код бюджетной классификации</t>
  </si>
  <si>
    <t>Иные межбюджетные трансферты</t>
  </si>
  <si>
    <t>Охрана окружающей среды</t>
  </si>
  <si>
    <t>000 116 00000 00 0000 000</t>
  </si>
  <si>
    <t>000 1 01 01000 00 0000 110</t>
  </si>
  <si>
    <t>000 1 01 01010 00 0000 110</t>
  </si>
  <si>
    <t>Налог на прибыль организаций, зачисляемый в бюджеты субъектов Российской Федерации</t>
  </si>
  <si>
    <t>000 1 01 02010 01 0000 110</t>
  </si>
  <si>
    <t>000 1 01 02020 01 0000 110</t>
  </si>
  <si>
    <t>000 2 02 04999 00 0000 151</t>
  </si>
  <si>
    <t>000 2 02 04999 05 0000 151</t>
  </si>
  <si>
    <t>Прочие субсидии</t>
  </si>
  <si>
    <t>Охрана семьи и детства</t>
  </si>
  <si>
    <t>Транспорт</t>
  </si>
  <si>
    <t>Ведомственная структура</t>
  </si>
  <si>
    <t>Пенсионное обеспечение</t>
  </si>
  <si>
    <t>000 1 01 00000 00 0000 000</t>
  </si>
  <si>
    <t>000 1 01 01012 02 0000 110</t>
  </si>
  <si>
    <t>000 1 01 02000 01 0000 110</t>
  </si>
  <si>
    <t>000 1 05 00000 00 0000 000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</si>
  <si>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</si>
  <si>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</si>
  <si>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000 1 09 00000 00 0000 000</t>
  </si>
  <si>
    <t>000 1 09 07000 00 0000 110</t>
  </si>
  <si>
    <t>000 1 09 07030 00 0000 110</t>
  </si>
  <si>
    <t xml:space="preserve">000 1 09 07030 05 0000 110 </t>
  </si>
  <si>
    <t>Задолженность и перерасчеты по отмененным налогам , сборам и иным обязательным платежам</t>
  </si>
  <si>
    <t>Прочие налоги и сборы (по отмененным местным налогам и сборам)</t>
  </si>
  <si>
    <t>Целевые сборы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</si>
  <si>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</si>
  <si>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</si>
  <si>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000 1 05 03000 01 0000 110</t>
  </si>
  <si>
    <t>000 1 08 00000 00 0000 000</t>
  </si>
  <si>
    <t>000 1 11 00000 00 0000 000</t>
  </si>
  <si>
    <t>000 1 11 05000 00 0000 120</t>
  </si>
  <si>
    <t>000 1 11 05010 00 0000 120</t>
  </si>
  <si>
    <t>000 1 11 05030 00 0000 120</t>
  </si>
  <si>
    <t>000 1 11 05035 05 0000 120</t>
  </si>
  <si>
    <t>Общегосударственные вопросы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</si>
  <si>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</si>
  <si>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</si>
  <si>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</si>
  <si>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</si>
  <si>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</si>
  <si>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Коммунальное хозяйство</t>
  </si>
  <si>
    <t>Общеэкономические вопросы</t>
  </si>
  <si>
    <t>000 2 02 04025 00 0000 151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</si>
  <si>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 </t>
  </si>
  <si>
    <t xml:space="preserve">Код бюджетной классификации </t>
  </si>
  <si>
    <t xml:space="preserve">Наименование доходов </t>
  </si>
  <si>
    <t>000 1 00 00000 00 0000 000</t>
  </si>
  <si>
    <t>000 1 08 07000 01 0000 110</t>
  </si>
  <si>
    <t>000 1 12 00000 00 0000 000</t>
  </si>
  <si>
    <t>000 1 12 01000 01 0000 120</t>
  </si>
  <si>
    <t>Всего источников финансирования</t>
  </si>
  <si>
    <t>Молодежная политика и оздоровление детей</t>
  </si>
  <si>
    <t>Субвенции бюджетам  муниципальных образований на ежемесячное денежное вознаграждение за классное руководство</t>
  </si>
  <si>
    <t>Субвенции бюджетам 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</si>
  <si>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Другие вопросы в области образования</t>
  </si>
  <si>
    <t>Прочие безвозмездные поступления от бюджетов субъектов Российской Федерации</t>
  </si>
  <si>
    <t>Глава муниципального образования</t>
  </si>
  <si>
    <t xml:space="preserve">000 2 00 00000 00 0000 000 </t>
  </si>
  <si>
    <t>000 2 02 00000 00 0000 000</t>
  </si>
  <si>
    <t>000 2 02 04012 00 0000 151</t>
  </si>
  <si>
    <t>000 2 02 04012 05 0000 151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</si>
  <si>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</si>
  <si>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000 2 02 04000 00 0000 151</t>
  </si>
  <si>
    <t>000 1 08 07150 01 0000 110</t>
  </si>
  <si>
    <t>Государственная пошлина за выдачу разрешения на установку рекламной контрукции</t>
  </si>
  <si>
    <t xml:space="preserve">Доходы для дефицита </t>
  </si>
  <si>
    <t>Обеспечение деятельности финансовых, налоговых и таможенных органов и органов  финансового  (финансово-бюджетного) надзора</t>
  </si>
  <si>
    <t>Оценка недвижимости, признание прав и регулирование отношений по государственной и муниципальной собственности</t>
  </si>
  <si>
    <t>14</t>
  </si>
  <si>
    <t>Амбулаторная помощь</t>
  </si>
  <si>
    <t>НАЛОГ НА ПРИБЫЛЬ ОРГАНИЗАЦИЙ</t>
  </si>
  <si>
    <t>НАЛОГ НА ДОХОДЫ ФИЗИЧЕСКИХ ЛИЦ</t>
  </si>
  <si>
    <t>№ п/п</t>
  </si>
  <si>
    <t xml:space="preserve">Прочие межбюджетные трансферты, передаваемые бюджетам </t>
  </si>
  <si>
    <t>000 2 02 03007 05 0000 151</t>
  </si>
  <si>
    <t>000 2 02 03007 00 0000 151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</si>
  <si>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</si>
  <si>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Распределение бюджетных ассигнований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</si>
  <si>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</si>
  <si>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</si>
  <si>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</si>
  <si>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</si>
  <si>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Дефицит 10%</t>
  </si>
  <si>
    <t>000 2 02 09000 00 0000 151</t>
  </si>
  <si>
    <t>Прочие безвозмездные поступления от бюджетов бюджетной системы</t>
  </si>
  <si>
    <t>Периодическая печать и издательства</t>
  </si>
  <si>
    <t>Социальное обеспечение населения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</si>
  <si>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</si>
  <si>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000 2 02 09020 00 0000 151</t>
  </si>
  <si>
    <t>Физическая культура и спорт</t>
  </si>
  <si>
    <t>Дорожное хозяйство (дорожные фонды)</t>
  </si>
  <si>
    <t>Средства массовой информации</t>
  </si>
  <si>
    <t xml:space="preserve">Другие вопросы в области культуры, кинематографии 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</si>
  <si>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</si>
  <si>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Защита населения и территории от  чрезвычайных ситуаций  природного и техногенного характера, гражданская оборона</t>
  </si>
  <si>
    <t>Здравоохранение</t>
  </si>
  <si>
    <t xml:space="preserve">Другие вопросы в области здравоохранения </t>
  </si>
  <si>
    <t>Физическая культура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</si>
  <si>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</si>
  <si>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</si>
  <si>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</si>
  <si>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 2011 год</t>
  </si>
  <si>
    <t>Обеспечение пожарной безопасности</t>
  </si>
  <si>
    <t>Сумма (рублей)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</si>
  <si>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</si>
  <si>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</si>
  <si>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Подпрограмма «Модернизация объектов коммунальной инфраструктуры»</t>
  </si>
  <si>
    <t>000 1 05 01010 00 0000 110</t>
  </si>
  <si>
    <t>000 1 05 01011 01 0000 110</t>
  </si>
  <si>
    <t xml:space="preserve">Налог, взимаемый с налогоплательщиков, выбравших в качестве объекта налогообложения доходы 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</si>
  <si>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</si>
  <si>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</si>
  <si>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000 1 05 01020 00 0000 110</t>
  </si>
  <si>
    <t>000 1 05 01021 01 0000 110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</si>
  <si>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</si>
  <si>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</si>
  <si>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000 1 05 01040 00 0000 110</t>
  </si>
  <si>
    <t>Налог, взимаемый в виде стоимости патента в связи с применением упрощенной системы налогообложения</t>
  </si>
  <si>
    <t>000 1 05 01041 02 0000 110</t>
  </si>
  <si>
    <t>000 1 05 01042 02 0000 110</t>
  </si>
  <si>
    <t>Налог, взимаемый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</si>
  <si>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000 1 05 03010 01 0000 110</t>
  </si>
  <si>
    <t>000 1 05 02000 00 0000 110</t>
  </si>
  <si>
    <t>000 1 05 02010 02 0000 110</t>
  </si>
  <si>
    <t>000 1 05 02020 02 0000 110</t>
  </si>
  <si>
    <t>Единый налог на вмененный доход для отдельных видов деятельности  (за налоговые периоды, истекшие до 1 января 2011 года)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</si>
  <si>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</si>
  <si>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</si>
  <si>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Кредиты кредитных организаций в валюте Российской Федерации</t>
  </si>
  <si>
    <t>Получение кредитов от кредитных ораганизаций бюджетом муниципального района в валюте Российской Федерации</t>
  </si>
  <si>
    <t>Программа внутренних заимствований</t>
  </si>
  <si>
    <t>муниципального образования Усть-Абаканский район</t>
  </si>
  <si>
    <t xml:space="preserve">Виды источников </t>
  </si>
  <si>
    <t>в том числе:</t>
  </si>
  <si>
    <t xml:space="preserve">                                           Усть-Абаканский район "О внесении изменений в решение Совета</t>
  </si>
  <si>
    <t xml:space="preserve">                                           депутатов  муниципального образования Усть-Абаканский район </t>
  </si>
  <si>
    <t xml:space="preserve">                                           к   Решению Совета депутатов муниципального образования</t>
  </si>
  <si>
    <t xml:space="preserve">                                           от 24.12.2010 г. № 104 " О бюджете муниципального образования   </t>
  </si>
  <si>
    <t>Погашение кредитов, предоставляемых кредитными организациями бюджету муниципального района в валюте Российской Федерации</t>
  </si>
  <si>
    <t>Сбор, удаление отходов и очистка сточных вод</t>
  </si>
  <si>
    <t xml:space="preserve">                                           "29" июля 2011 года №____________</t>
  </si>
  <si>
    <t xml:space="preserve">                                           Приложение 8</t>
  </si>
  <si>
    <t xml:space="preserve">                                           Усть- Абаканский район  Республики Хакасия на 2011 год", приложение 10</t>
  </si>
  <si>
    <t>Налог, взимаемый в связи с применением упрощенной системы налогообложения</t>
  </si>
  <si>
    <t>Совет депутатов Усть-Абаканского района Республики Хакасия</t>
  </si>
  <si>
    <t>Управление финансов и экономики администрации Усть-Абаканского района Республики Хакасия</t>
  </si>
  <si>
    <t>Управление имущественных отношений администрации Усть-Абаканского района Республики Хакасия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</si>
  <si>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 и выдачей регистрационных знаков, водительских удостоверений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</si>
  <si>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имушества государственных и муниципальных унитарных предприятий, в том числе казенных)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</si>
  <si>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</si>
  <si>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</si>
  <si>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бюджетых и автономных учреждений)</t>
  </si>
  <si>
    <t>000 1 12 01010 01 0000 120</t>
  </si>
  <si>
    <t>Другие расходы в области охраны окружающей среды</t>
  </si>
  <si>
    <t>000 1 12 01030 01 0000 120</t>
  </si>
  <si>
    <t>000 1 12 01040 01 0000 120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</si>
  <si>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</si>
  <si>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</si>
  <si>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Связь и информатика</t>
  </si>
  <si>
    <t>Резервные фонды</t>
  </si>
  <si>
    <t>Резервный фонд органов исполнительной власти местного самоуправления</t>
  </si>
  <si>
    <t>Подпрограмма «Чистая вода»</t>
  </si>
  <si>
    <t>000 1 01 02030 01 0000 110</t>
  </si>
  <si>
    <t>000 1 12 01020 01 0000 120</t>
  </si>
  <si>
    <t xml:space="preserve">Усть-Абаканского района Республики Хакасия 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</si>
  <si>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</si>
  <si>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</si>
  <si>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</si>
  <si>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</si>
  <si>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Прочие межбюджетные трансферты бюджетам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</si>
  <si>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</si>
  <si>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</si>
  <si>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</si>
  <si>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</si>
  <si>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</si>
  <si>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Культура, кинематография</t>
  </si>
  <si>
    <t xml:space="preserve">Культура, кинематография </t>
  </si>
  <si>
    <t xml:space="preserve">  по разделам и подразделам классификации расходов бюджета</t>
  </si>
  <si>
    <t>Профессиональная подготовка, переподготовка и повышение квалификации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</si>
  <si>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</si>
  <si>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</si>
  <si>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</si>
  <si>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</si>
  <si>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</si>
  <si>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</si>
  <si>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000 2 02 04052 05 0000 151</t>
  </si>
  <si>
    <t xml:space="preserve">Межбюджетные  трансферты,   передаваемые  бюджетам муниципальных районов  в  целях финансового  обеспечения   расходов   по выплате премий в  области  литературы  и искусства, образования, печатных средств массовой информации находящихся на территориях сельских поселений
 </t>
  </si>
  <si>
    <t xml:space="preserve">к Проекту Решения Совета депутатов </t>
  </si>
  <si>
    <t>" О бюджете муниципального образования   Усть-</t>
  </si>
  <si>
    <t>и плановый период 2015-2016 годов"</t>
  </si>
  <si>
    <t>"_____ " _________  2013 г. № _____</t>
  </si>
  <si>
    <t xml:space="preserve">Абаканский район  Республики Хакасия на 2014 год </t>
  </si>
  <si>
    <t xml:space="preserve"> муниципального образования Усть-Абаканский район Республики Хакасия на 2014 год</t>
  </si>
  <si>
    <t>Сумма                           на 2014 год</t>
  </si>
  <si>
    <t>000 1 03 02230 01 0000 110</t>
  </si>
  <si>
    <t>000 1 03 02240 01 0000 110</t>
  </si>
  <si>
    <t>000 1 03 02250 01 0000 110</t>
  </si>
  <si>
    <t xml:space="preserve">000 1 03 02260 01 0000 110 </t>
  </si>
  <si>
    <t xml:space="preserve">НАЛОГИ НА ТОВАРЫ (РАБОТЫ,УСЛУГИ), РЕАЛИЗУЕМЫЕ НА ТЕРРИТОРИИ РОССИЙСКОЙ ФЕДЕРАЦИИ </t>
  </si>
  <si>
    <t>000 1 03 00000 00 0000 000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</si>
  <si>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</si>
  <si>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</si>
  <si>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</si>
  <si>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</si>
  <si>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</si>
  <si>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Председатель законодательного (представительного) органа муниципального образования</t>
  </si>
  <si>
    <t>Расходы на выплаты персоналу государственных (муниципальных) органов</t>
  </si>
  <si>
    <t>120</t>
  </si>
  <si>
    <t>Органы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</si>
  <si>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</si>
  <si>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</si>
  <si>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</si>
  <si>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</si>
  <si>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Руководитель Контрольно-счетной палаты муниципального образования </t>
  </si>
  <si>
    <t>Резервные средства</t>
  </si>
  <si>
    <t>Расходы на выплаты персоналу казенных учреждений</t>
  </si>
  <si>
    <t>Муниципальная программа «Культура Усть-Абаканского района (2014-2020 годы)»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</si>
  <si>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</si>
  <si>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Подпрограмма «Профилактика правонарушений, обеспечение безопасности и общественного порядка»</t>
  </si>
  <si>
    <t>Муниципальная программа "Развитие транспортной системы Усть-Абаканского района (2014-2020 годы)"</t>
  </si>
  <si>
    <t>Подпрограмма «Транспортное обслуживание населения»</t>
  </si>
  <si>
    <t>Подпрограмма «Профилактика безнадзорности и правонарушений несовершеннолетних»</t>
  </si>
  <si>
    <t>Мероприятия по профилактике безнадзорности и правонарушений несовершеннолетних</t>
  </si>
  <si>
    <t>4300000</t>
  </si>
  <si>
    <t>Публичные нормативные социальные выплаты гражданам</t>
  </si>
  <si>
    <t xml:space="preserve">Муниципальная программа «Жилище (2014 – 2020 годы)» </t>
  </si>
  <si>
    <t>Оказание материальной помощи малообеспеченным категориям населения</t>
  </si>
  <si>
    <t>Муниципальная программа "Развитие  образования  в  Усть-Абаканском районе (2014-2020 годы)"</t>
  </si>
  <si>
    <t>Субсидии бюджетным учреждениям</t>
  </si>
  <si>
    <t>Муниципальная программа "Энергосбережение и повышение энергетической эффективности в Усть-Абаканском районе  (2014 - 2020 годы)"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</si>
  <si>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</si>
  <si>
    <t>Муниципальная программа  "Развитие физической культуры и спорта в Усть-Абаканском районе  (2014 - 2020 годы)"</t>
  </si>
  <si>
    <t>Мероприятия по профилактике злоупотребления наркотиками и их незаконного оборота</t>
  </si>
  <si>
    <t>Мероприятия в сфере физической культуры и спорта</t>
  </si>
  <si>
    <t>Строительство универсального спортивного зала п. Усть-Абакан</t>
  </si>
  <si>
    <t>Бюджетные инвестиции</t>
  </si>
  <si>
    <t>Субвенции</t>
  </si>
  <si>
    <t>530</t>
  </si>
  <si>
    <t xml:space="preserve">Подпрограмма «Дорожное хозяйство» </t>
  </si>
  <si>
    <t>Мероприятия по обеспечению сохранности существующей сети автомобильных дорог общего пользования местного значения</t>
  </si>
  <si>
    <t>Подпрограмма «Свой дом»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</si>
  <si>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 </t>
  </si>
  <si>
    <t>Процентные платежи за обслуживание государственных займов и кредитов</t>
  </si>
  <si>
    <t>Обслуживание муниципального долга</t>
  </si>
  <si>
    <t>Дотации на выравнивание бюджетной обеспеченности поселений</t>
  </si>
  <si>
    <t>Иные межбюджетные трансферты на поддержку мер по обеспечению сбалансированности бюджетов поселений</t>
  </si>
  <si>
    <t>Обеспечение деятельности Контрольно-счетной палаты муниципального образования</t>
  </si>
  <si>
    <t>Обеспечение деятельности законодательного (представительного) органа местного самоуправления</t>
  </si>
  <si>
    <t>Обеспечение деятельности Главы муниципального образования</t>
  </si>
  <si>
    <t>Обеспечение деятельности органов местного самоуправления</t>
  </si>
  <si>
    <t>Муниципальная программа "Профилактика заболеваний и формирование здорового образа жизни (2014-2020 годы)"</t>
  </si>
  <si>
    <t>Мероприятия, направленные на формирование здорового образа жизни</t>
  </si>
  <si>
    <t>4302231</t>
  </si>
  <si>
    <t xml:space="preserve">Образование  </t>
  </si>
  <si>
    <t>Выполнение других обязательств государства</t>
  </si>
  <si>
    <t>Капитальный ремонт в муниципальных учреждениях, в том числе проектно-сметная документация</t>
  </si>
  <si>
    <t>Подпрограмма  «Переселение жителей Усть-Абаканского района из аварийного и непригодного для проживания жилищного фонда»</t>
  </si>
  <si>
    <t>Сумма                           на 2015 год</t>
  </si>
  <si>
    <t>Сумма                           на 2016 год</t>
  </si>
  <si>
    <t xml:space="preserve"> муниципального образования Усть-Абаканский район Республики Хакасия на плановый период 2015-2016 годов</t>
  </si>
  <si>
    <t>Приложение 9</t>
  </si>
  <si>
    <t>Приложение 10</t>
  </si>
  <si>
    <t>830</t>
  </si>
  <si>
    <t>Исполнение судебных актов</t>
  </si>
  <si>
    <t>Иные межбюджетные трансферты на мероприятия по защите населения от чрезвычайных ситуаций, пожарной безопасности и безопасности на водных объектах</t>
  </si>
  <si>
    <t>Иные межбюджетные трансферты на реализацию мероприятий, направленных на энергосбережение и повышение энергетической эффективности</t>
  </si>
  <si>
    <t>Иные межбюджетные трансферты на возмещение части затрат хозяйствующим субъектам, осуществляющим торговую деятельность</t>
  </si>
  <si>
    <t>Иные межбюджетные трансферты на строительство или приобретение жилых помещений с целью реализации мероприятий по переселению граждан, проживающих в жилищном фонде, признанном в установленном порядке непригодным для проживаниях</t>
  </si>
  <si>
    <t>Иные межбюджетные трансферты на строительство и реконструкцию объектов систем водоснабжения, в том числе изготовление проектно-сметной документации</t>
  </si>
  <si>
    <t>Иные межбюджетные трансферты на мероприятия по сохранению и развитию малых сел</t>
  </si>
  <si>
    <t>Иные межбюджетные трансферты на мероприятия по профилактике безнадзорности и правонарушений несовершеннолетних</t>
  </si>
  <si>
    <t>Управление жилищно-коммунального хозяйства и строительства администрации Усть-Абаканского района Республики Хакасия</t>
  </si>
  <si>
    <t>Мероприятия, направленные на энергосбережение и повышение энергетической эффективности</t>
  </si>
  <si>
    <t>Непрограммные расходы в сфере установленных функций органов муниципальных образований (органов местного самоуправления,  муниципальных учреждений)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</si>
  <si>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</si>
  <si>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</si>
  <si>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000 2 02 04053 00 0000 151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</si>
  <si>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</si>
  <si>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</si>
  <si>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 на мероприятия в сфере развития и гармонизации межнациональных отношений</t>
  </si>
  <si>
    <t>Изменение остатков средств на счетах по учету средств бюджетов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</si>
  <si>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</si>
  <si>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</si>
  <si>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000 2 02 04098 05 0000 151</t>
  </si>
  <si>
    <t>000 2 02 04098 00 0000 151</t>
  </si>
  <si>
    <t>Межбюджетные трансферты, передаваемые бюджетам муниципальных районов на финансовое обеспечение реализации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инфраструктуры.</t>
  </si>
  <si>
    <t>Межбюджетные трансферты, передаваемые бюджетам на финансовое обеспечение реализации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инфраструктуры.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</si>
  <si>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</si>
  <si>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муниципальных районов
</t>
  </si>
  <si>
    <t>70200 00000</t>
  </si>
  <si>
    <t>70200 03400</t>
  </si>
  <si>
    <t>70000 00000</t>
  </si>
  <si>
    <t>70100 00000</t>
  </si>
  <si>
    <t>70100 03100</t>
  </si>
  <si>
    <t>70100 03500</t>
  </si>
  <si>
    <t>70500 00000</t>
  </si>
  <si>
    <t>70500 03500</t>
  </si>
  <si>
    <t>70400 00000</t>
  </si>
  <si>
    <t>70400 03300</t>
  </si>
  <si>
    <t>34000 00000</t>
  </si>
  <si>
    <t>39000 00000</t>
  </si>
  <si>
    <t>39300 00000</t>
  </si>
  <si>
    <t>39301 00000</t>
  </si>
  <si>
    <t>70700 00000</t>
  </si>
  <si>
    <t>70700 22370</t>
  </si>
  <si>
    <t>39100 00000</t>
  </si>
  <si>
    <t>39101 00000</t>
  </si>
  <si>
    <t>33000 00000</t>
  </si>
  <si>
    <t>41000 00000</t>
  </si>
  <si>
    <t>44000 00000</t>
  </si>
  <si>
    <t>45000 00000</t>
  </si>
  <si>
    <t>46000 00000</t>
  </si>
  <si>
    <t>49000 00000</t>
  </si>
  <si>
    <t>бюджетов Республики Хакасия на 2016 год</t>
  </si>
  <si>
    <t>Итого программная часть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</si>
  <si>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</si>
  <si>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Иные мероприятия в сфере поддержки малого и среднего предпринимательства</t>
  </si>
  <si>
    <t>Развитие дошкольного образования</t>
  </si>
  <si>
    <t>Развитие начального общего, основного общего, среднего общего образования</t>
  </si>
  <si>
    <t xml:space="preserve">группам и подгруппам видов расходов классификации расходов бюджета </t>
  </si>
  <si>
    <t xml:space="preserve">Распределение бюджетных ассигнований по целевым статьям 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</si>
  <si>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годы)»</t>
  </si>
  <si>
    <t>Подпрограмма "Наследие Усть-Абаканского района"</t>
  </si>
  <si>
    <t>Подпрограмма «Искусство Усть-Абаканского района»</t>
  </si>
  <si>
    <t>Муниципальная программа  «Развитие муниципального имущества в Усть-Абаканском районе (2016-2020 годы)</t>
  </si>
  <si>
    <t>Муниципальная программа «Сохранение и развитие малых сел Усть-Абаканского района  (2016 - 2020 годы)</t>
  </si>
  <si>
    <t>Муниципальная программа "Повышение эффективности управления муниципальными финансами Усть-Абаканского района (2016-2020 годы)</t>
  </si>
  <si>
    <t>Подпрограмма «Развитие дошкольного, начального, общего, основного общего, среднего общего образования»</t>
  </si>
  <si>
    <t>32000 00000</t>
  </si>
  <si>
    <t>35000 00000</t>
  </si>
  <si>
    <t>43000 00000</t>
  </si>
  <si>
    <t>47000 00000</t>
  </si>
  <si>
    <t>48000 00000</t>
  </si>
  <si>
    <t>32100 00000</t>
  </si>
  <si>
    <t>34200 00000</t>
  </si>
  <si>
    <t>34300 00000</t>
  </si>
  <si>
    <t>45200 00000</t>
  </si>
  <si>
    <t>45100 00000</t>
  </si>
  <si>
    <t>43200 00000</t>
  </si>
  <si>
    <t>43100 00000</t>
  </si>
  <si>
    <t>41200 00000</t>
  </si>
  <si>
    <t>41100 00000</t>
  </si>
  <si>
    <t>Поддержка субъектов малого и среднего бизнеса</t>
  </si>
  <si>
    <t>32101 00000</t>
  </si>
  <si>
    <t>32101 22180</t>
  </si>
  <si>
    <t>32102 00000</t>
  </si>
  <si>
    <t>32102 22180</t>
  </si>
  <si>
    <t>Создание условий для защиты населения от чрезвычайных ситуаций</t>
  </si>
  <si>
    <t>33001 00000</t>
  </si>
  <si>
    <t>Обеспечение энергоэффективности и энергосбережения на объектах муниципальной собственности</t>
  </si>
  <si>
    <t>44001 00000</t>
  </si>
  <si>
    <t>44001 80130</t>
  </si>
  <si>
    <t>Улучшение качества питьевой воды и очистки сточных вод</t>
  </si>
  <si>
    <t>45201 00000</t>
  </si>
  <si>
    <t>45201 80160</t>
  </si>
  <si>
    <t>Подпрограмма «Обеспечение реализации муниципальной программы»</t>
  </si>
  <si>
    <t>45300 00000</t>
  </si>
  <si>
    <t>45301 00000</t>
  </si>
  <si>
    <t>45301 03500</t>
  </si>
  <si>
    <t>Повышение комфортности проживания на территории малых, отдаленных и иных сел</t>
  </si>
  <si>
    <t>48001 00000</t>
  </si>
  <si>
    <t>48001 80200</t>
  </si>
  <si>
    <t xml:space="preserve">Осуществление муниципальных функций в финансовой сфере </t>
  </si>
  <si>
    <t>49001 00000</t>
  </si>
  <si>
    <t>Выравнивание бюджетной обеспеченности и обеспечение сбалансированности бюджетов муниципальных образований Усть-Абаканского района</t>
  </si>
  <si>
    <t>49002 00000</t>
  </si>
  <si>
    <t xml:space="preserve">Дотации  </t>
  </si>
  <si>
    <t>49001 03500</t>
  </si>
  <si>
    <t>Своевременное исполнение долговых обязательств</t>
  </si>
  <si>
    <t>49005 00000</t>
  </si>
  <si>
    <t>49005 06500</t>
  </si>
  <si>
    <t>49006 00000</t>
  </si>
  <si>
    <t>Финансовое обеспечение делегированных полномочий</t>
  </si>
  <si>
    <t>49006 80030</t>
  </si>
  <si>
    <t>Переселение граждан из аварийного и непригодного для проживания жилищного фонда</t>
  </si>
  <si>
    <t>43101 00000</t>
  </si>
  <si>
    <t>Обеспечение инженерной инфраструктурой земельных участкой под малоэтажное жилищное строительство</t>
  </si>
  <si>
    <t>43201 00000</t>
  </si>
  <si>
    <t>Иные межбюджетные трансфреты на стротельство и реконструкцию объектов инженерной инфраструктуры в целях развития малоэтажного строительства, в том числе разработка проектно-сметной документации</t>
  </si>
  <si>
    <t>43101 80290</t>
  </si>
  <si>
    <t>43201 80120</t>
  </si>
  <si>
    <t>Иные межбюджетные трансферты на строительство и реконструкцию объектов коммунальной инфраструктуры, в т.ч. разработка проектно-сметной документации</t>
  </si>
  <si>
    <t>45101 00000</t>
  </si>
  <si>
    <t>Поддержка объектов коммунальной инфраструктуры</t>
  </si>
  <si>
    <t>Иные межбюджетные трансферты на капитальный ремонт объектов коммунальной инфраструктуры, в т.ч разработка проектно-сметной докумментации</t>
  </si>
  <si>
    <t>45101 80140</t>
  </si>
  <si>
    <t>45101 80150</t>
  </si>
  <si>
    <t>Обеспечение потребности населения в перевозках пассажиров на социально значимых маршрутах</t>
  </si>
  <si>
    <t>Возмещение недополученных доходов в связи с оказанием услуг по перевозкам пассажиров автомобильным транспортом на маршрутах, обеспечивающих социально значимые перевозки пассажиров</t>
  </si>
  <si>
    <t>41201 00000</t>
  </si>
  <si>
    <t>41201 60010</t>
  </si>
  <si>
    <t>Строительство и реконструкция, содержание, ремонт, капитальный ремонт автомобильных дорог общего пользования местного значения</t>
  </si>
  <si>
    <t>41101 00000</t>
  </si>
  <si>
    <t>41101 22010</t>
  </si>
  <si>
    <t>Обеспечение развития отрасли культуры</t>
  </si>
  <si>
    <t>Совершенствование библиотечной деятельности</t>
  </si>
  <si>
    <t>34201 00000</t>
  </si>
  <si>
    <t>34201 22180</t>
  </si>
  <si>
    <t>Сохранение культурных ценностей</t>
  </si>
  <si>
    <t>34202 00000</t>
  </si>
  <si>
    <t>34202 22180</t>
  </si>
  <si>
    <t>34303 00000</t>
  </si>
  <si>
    <t>34303 80310</t>
  </si>
  <si>
    <t>Обеспечение условий развития сферы культуры</t>
  </si>
  <si>
    <t>Проведение спортивных мероприятий, обеспечение подготовки команд</t>
  </si>
  <si>
    <t>Физкультурно-оздоровительная работа с различными категориями населения</t>
  </si>
  <si>
    <t>35002 00000</t>
  </si>
  <si>
    <t>Социальные выплаты гражданам, в соответствии с действующим законодательством</t>
  </si>
  <si>
    <t>Доплаты к пенсиям муниципальным служащим</t>
  </si>
  <si>
    <t>Профилактика правонарушений</t>
  </si>
  <si>
    <t>Укрепление безопасности и общественного порядка в Усть-Абаканском районе</t>
  </si>
  <si>
    <t>39101 22260</t>
  </si>
  <si>
    <t>Профилактика правонарушений несовершеннолетних</t>
  </si>
  <si>
    <t>39301 80260</t>
  </si>
  <si>
    <t>Муниципальная программа «Развитие торговли в Усть-Абаканском районе (2016-2020 годы)»</t>
  </si>
  <si>
    <t>Поддержка организаций торговли</t>
  </si>
  <si>
    <t>46001 00000</t>
  </si>
  <si>
    <t>46001 80180</t>
  </si>
  <si>
    <t>35003 00000</t>
  </si>
  <si>
    <t>35003 22070</t>
  </si>
  <si>
    <t>Обеспечение развития отрасли физической культуры и спорта</t>
  </si>
  <si>
    <t>35002 42070</t>
  </si>
  <si>
    <t>70400 03500</t>
  </si>
  <si>
    <t>70700 51180</t>
  </si>
  <si>
    <t>Повышение эффективности деятельности органов местного самоуправления</t>
  </si>
  <si>
    <t>49007 00000</t>
  </si>
  <si>
    <t>49007 22030</t>
  </si>
  <si>
    <t>Иные межбюджетные трансферты на повышение квалификации и переподготовку муниципальных служащих и Глав сель/поссоветов</t>
  </si>
  <si>
    <t>49007 80190</t>
  </si>
  <si>
    <t>47001 00000</t>
  </si>
  <si>
    <t>47002 00000</t>
  </si>
  <si>
    <t>Обеспечение развития отрасли</t>
  </si>
  <si>
    <t>47001 03500</t>
  </si>
  <si>
    <t xml:space="preserve">Повышение эффективности управления объектами недвижимого имущества муниципальной собственности Усть-Абаканского района </t>
  </si>
  <si>
    <t>47002 22130</t>
  </si>
  <si>
    <t>Эффективное использование и вовлечение в хозяйственный оборот земельных участков и иной недвижимости</t>
  </si>
  <si>
    <t>Мероприятия в сфере развития земельно-имущественных отношений</t>
  </si>
  <si>
    <t>ВСЕГО:</t>
  </si>
  <si>
    <t>Гармонизация отношений в Усть-Абаканском районе Республики Хакасия и их этнокультурное развитие</t>
  </si>
  <si>
    <t>33001 80230</t>
  </si>
  <si>
    <t>49002 80020</t>
  </si>
  <si>
    <t>49002 80010</t>
  </si>
  <si>
    <t>Повышение квалификации и переподготовка муниципальных служащих и Главы МО</t>
  </si>
  <si>
    <t>кдн</t>
  </si>
  <si>
    <t>сош</t>
  </si>
  <si>
    <t>дошкольн</t>
  </si>
  <si>
    <t>дотации поселениям</t>
  </si>
  <si>
    <t>опека и поп.</t>
  </si>
  <si>
    <t>охрана труда</t>
  </si>
  <si>
    <t>админист</t>
  </si>
  <si>
    <t>ликвидация болезней</t>
  </si>
  <si>
    <t>протоколы</t>
  </si>
  <si>
    <t>Условно утвержденные</t>
  </si>
  <si>
    <t>000 1 08 04000 01 0000 110</t>
  </si>
  <si>
    <t>000 1 08 04020 01 0000 110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</si>
  <si>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</si>
  <si>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</si>
  <si>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</si>
  <si>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</si>
  <si>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</si>
  <si>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</si>
  <si>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</si>
  <si>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</si>
  <si>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</si>
  <si>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</si>
  <si>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</si>
  <si>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</t>
  </si>
  <si>
    <t>000 1 06 06030 00 0000 110</t>
  </si>
  <si>
    <t>Земельный налог с физических лиц</t>
  </si>
  <si>
    <t>Налог на имущество физических лиц, взимаемый по ставкам, применяемым  к объектам налогообложения, расположенным в границах  сельских поселений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</si>
  <si>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</si>
  <si>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 xml:space="preserve"> бюджета муниципального образования Калининский сельсовет  Усть-Абаканского района Республики Хакасия</t>
  </si>
  <si>
    <t>Приложение 1</t>
  </si>
  <si>
    <t>004 01 05 00 00 00 0000 000</t>
  </si>
  <si>
    <t>004 01 05 02 00 00 0000 500</t>
  </si>
  <si>
    <t>004 01 05 02 01 00 0000 510</t>
  </si>
  <si>
    <t>004 01 05 02 01 10 0000 510</t>
  </si>
  <si>
    <t>004 01 05 02 00 00 0000 600</t>
  </si>
  <si>
    <t>004 01 05 02 01 00 0000 610</t>
  </si>
  <si>
    <t>004 01 05 02 01 10 0000 610</t>
  </si>
  <si>
    <t xml:space="preserve"> расходов бюджета муниципального образования Калининский сельсовет Усть-Абаканского района Республики Хакасия </t>
  </si>
  <si>
    <t xml:space="preserve">(муниципальным программам Калининского сельсовета  и непрограммным направлениям деятельности), </t>
  </si>
  <si>
    <t>004</t>
  </si>
  <si>
    <t>Мероприятия по защите населения Калининского сельсовета от чрезвычайных ситуаций, пожарной безопасности и безопасности на водных объектах</t>
  </si>
  <si>
    <t>70700 01180</t>
  </si>
  <si>
    <t>Профилактика злоупотребления наркотическими веществами</t>
  </si>
  <si>
    <t>Повышение квалификации и переподготовка муниципальных служащих, главы МО и работников администрации</t>
  </si>
  <si>
    <t>Подпрограмма «Развитие культурного потенциала Калининского сельсовета»</t>
  </si>
  <si>
    <t>Обеспечение деятельности подведомственных учреждений (Муниципальное казенное учреждение культуры "Культурно-досуговый центр "Центр")</t>
  </si>
  <si>
    <t>51000 00000</t>
  </si>
  <si>
    <t>51001 00000</t>
  </si>
  <si>
    <t>51001 22290</t>
  </si>
  <si>
    <t>50000 00000</t>
  </si>
  <si>
    <t>51001 22080</t>
  </si>
  <si>
    <t>52000 00000</t>
  </si>
  <si>
    <t>52001 00000</t>
  </si>
  <si>
    <t>52001 22010</t>
  </si>
  <si>
    <t>53000 00000</t>
  </si>
  <si>
    <t>53001 00000</t>
  </si>
  <si>
    <t>53001 22020</t>
  </si>
  <si>
    <t>54000 00000</t>
  </si>
  <si>
    <t>50200 00000</t>
  </si>
  <si>
    <t>50201 00000</t>
  </si>
  <si>
    <t>50201 22270</t>
  </si>
  <si>
    <t>Подпрограмма «Противодействие незаконному обороту наркотиков, снижение масштабов наркотизации   населения в Калининском сельсовете"</t>
  </si>
  <si>
    <t>50300 00000</t>
  </si>
  <si>
    <t>50301 00000</t>
  </si>
  <si>
    <t>50301 22060</t>
  </si>
  <si>
    <t>56000 00000</t>
  </si>
  <si>
    <t>58000 00000</t>
  </si>
  <si>
    <t>58001 00000</t>
  </si>
  <si>
    <t>57000 00000</t>
  </si>
  <si>
    <t>55000 00000</t>
  </si>
  <si>
    <t>Мероприятия по организации уличного освещения населенных пунктов муниципальных образований поселений</t>
  </si>
  <si>
    <t>Мероприятия по организации и содержанию мест захоронений поселений</t>
  </si>
  <si>
    <t>Прочие мероприятия по благоустройству</t>
  </si>
  <si>
    <t>54301 00000</t>
  </si>
  <si>
    <t>54301 22540</t>
  </si>
  <si>
    <t>54301 22570</t>
  </si>
  <si>
    <t>54301 22580</t>
  </si>
  <si>
    <t>56100 00000</t>
  </si>
  <si>
    <t>56101 00980</t>
  </si>
  <si>
    <t>56103 01180</t>
  </si>
  <si>
    <t>57001 14910</t>
  </si>
  <si>
    <t>57001 14930</t>
  </si>
  <si>
    <t>58001 22070</t>
  </si>
  <si>
    <t>57001 00000</t>
  </si>
  <si>
    <t>56101 00000</t>
  </si>
  <si>
    <t>54300 00000</t>
  </si>
  <si>
    <t>Приложение 5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</si>
  <si>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</si>
  <si>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Увеличение прочих остатков  денежных средств бюджетов сельских поселений</t>
  </si>
  <si>
    <t>Уменьшение прочих остатков  денежных средств бюджетов сельских поселений</t>
  </si>
  <si>
    <t>ГОСУДАРСТВЕННАЯ ПОШЛИНА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</si>
  <si>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</si>
  <si>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(руб.)</t>
  </si>
  <si>
    <t>56101 22120</t>
  </si>
  <si>
    <t>Мероприятия по поддержке и развитию культуры</t>
  </si>
  <si>
    <t>54100 00000</t>
  </si>
  <si>
    <t xml:space="preserve">Благоустройство и обеспечение санитарного состояния территрии поселения </t>
  </si>
  <si>
    <t>56103 00000</t>
  </si>
  <si>
    <t>Обеспечение деятельности подведомственных учреждений (централизованные бухгалтерии, группы хозяйственного обслуживания)</t>
  </si>
  <si>
    <t>Обеспечение деятельности подведомственных учреждений (централизованная бухгалтерия)</t>
  </si>
  <si>
    <t>БЕЗВОЗМЕЗДНЫЕ ПОСТУПЛЕНИЯ ОТ ДРУГИХ БЮДЖЕТОВ БЮДЖЕТНОЙ СИСТЕМЫ РОССИЙСКОЙ ФЕДЕРАЦИИ</t>
  </si>
  <si>
    <t xml:space="preserve">СУБВЕНЦИИ БЮДЖЕТАМ БЮДЖЕТНОЙ СИСТЕМЫ РОССИЙСКОЙ ФЕДЕРАЦИИ </t>
  </si>
  <si>
    <t xml:space="preserve">ДОТАЦИИ БЮДЖЕТАМ БЮДЖЕТНОЙ СИСТЕМЫ РОССИЙСКОЙ ФЕДЕРАЦИИ </t>
  </si>
  <si>
    <t>Субвенции бюджетам на оплату жилищно-коммунальных услуг отдельным категориям граждан</t>
  </si>
  <si>
    <t>57001 70270</t>
  </si>
  <si>
    <t>Непрограмные расходы в сфере установленных функций органов муниципальнных образований (органов местного самоуправления,  муниципальных учреждений)</t>
  </si>
  <si>
    <t>70700 22030</t>
  </si>
  <si>
    <t xml:space="preserve">Обеспечение деятельности подведомственных учреждений </t>
  </si>
  <si>
    <t>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</si>
  <si>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</si>
  <si>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000 2 02 10000 00 0000 150</t>
  </si>
  <si>
    <t>000 2 02 30000 00 0000 150</t>
  </si>
  <si>
    <t>000 2 02 35118 00 0000 150</t>
  </si>
  <si>
    <t>000 2 02 35118 10 0000 150</t>
  </si>
  <si>
    <t>000 2 02 35250 00 0000 150</t>
  </si>
  <si>
    <t>000 2 02 35250 10 0000 150</t>
  </si>
  <si>
    <t>Субвенции бюджетам сельских поселений на выполнение передаваемых полномочий субъектов Российской Федерации</t>
  </si>
  <si>
    <t>000 1 06 06040 00 0000 110</t>
  </si>
  <si>
    <t>Администрация  Калининского сельсовета Усть-Абаканского района Республики Хакасия</t>
  </si>
  <si>
    <t>000 1 03 02231 01 0000 110</t>
  </si>
  <si>
    <t>000 1 03 02251 01 0000 110</t>
  </si>
  <si>
    <t>000 1 03 02241 01 0000 110</t>
  </si>
  <si>
    <t>Межбюджетные трансферты, передаваемые бюджетам сельских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</si>
  <si>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262 000,00</t>
  </si>
  <si>
    <t>Мероприятия направленные на обеспечение первичных мер пожарной безопасности</t>
  </si>
  <si>
    <t>посмотреть в 2015 году, спросить</t>
  </si>
  <si>
    <t>000 2 02 40000 00 0000 150</t>
  </si>
  <si>
    <t xml:space="preserve">004 2 02 45393 00 0000 150 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</si>
  <si>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</si>
  <si>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004 2 02 45393 10 0000 150 </t>
  </si>
  <si>
    <t>Региональный проект Республики Хакасия "Дорожная сеть"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</si>
  <si>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</si>
  <si>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520R1 53930</t>
  </si>
  <si>
    <t>520R1 00000</t>
  </si>
  <si>
    <t>Обучение специалистов и работников учреждения на курсах повышения квалификации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</si>
  <si>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</si>
  <si>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</si>
  <si>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Перечисления другим бюджетам Бюджетной системы Российской Федерации</t>
  </si>
  <si>
    <t>57001 14000</t>
  </si>
  <si>
    <t>Пособия по социальной помощи населению в денежной форме</t>
  </si>
  <si>
    <t xml:space="preserve">Пособия, компенсации и иные социальные выплаты гражданам, кроме публично-нормативных обязательств </t>
  </si>
  <si>
    <t>Не публично- нормативные обязательства в части расходов на оплату льгот работникам (пенсионерам) учреждений культуры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</si>
  <si>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</si>
  <si>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</si>
  <si>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Муниципальная программа «Защита населения и территорий Калининского сельсовета от чрезвычайных ситуаций, обеспечение пожарной безопасности и безопасности людей на водных объектах»</t>
  </si>
  <si>
    <t xml:space="preserve">Муниципальная программа «Обеспечение общественного порядка и противодействие преступности в Калининском сельсовете» </t>
  </si>
  <si>
    <t xml:space="preserve">Муниципальная программа "Дорожное хозяйство» </t>
  </si>
  <si>
    <t>Муниципальная программа«Развитие субъектов малого и среднего предпринимательства в Калининском сельсовете»</t>
  </si>
  <si>
    <t>Муниципальная программа «Культура Калининского сельсовета»</t>
  </si>
  <si>
    <t>Муниципальная программа "Развитие мер соцподдержки отдельных категорий граждан в Калининском сельсовете"</t>
  </si>
  <si>
    <t>Муниципальная программа  "Развитие физической культуры и спорта в Калининском сельсовете"</t>
  </si>
  <si>
    <t>Муниципальная программа «Защита населения и территории Калининского сельсовета от чрезвычайных ситуаций, обеспечение пожарной безопасности и безопасности людей на водных объектах»</t>
  </si>
  <si>
    <t xml:space="preserve">Муниципальная программа «Дорожное хозяйство» </t>
  </si>
  <si>
    <t>000 2 02 29999 10 0000 150</t>
  </si>
  <si>
    <t>000 2 02 29999 00 0000 150</t>
  </si>
  <si>
    <t>Прочие субсидии бюджетам сельских поселений</t>
  </si>
  <si>
    <t>000 2 02 30024 10 0000 150</t>
  </si>
  <si>
    <t>000 2 02 30024 00 0000 150</t>
  </si>
  <si>
    <t xml:space="preserve">Субвенции местным бюджетам на выполнение передаваемых полномочий субъектов Российской Федерации </t>
  </si>
  <si>
    <t>000 2 02 20041 00 0000 150</t>
  </si>
  <si>
    <t>000 2 02 20041 10 0000 150</t>
  </si>
  <si>
    <t>000 2 02 20000 00 0000 150</t>
  </si>
  <si>
    <t>70500 70230</t>
  </si>
  <si>
    <t>51001 71260</t>
  </si>
  <si>
    <t>51001 71230</t>
  </si>
  <si>
    <t>Создание и поддержка спасательных постов в местах массового отдыха населения РХ с наглядной агитацией по предупреждению происшествий на воде</t>
  </si>
  <si>
    <t>52001 71140</t>
  </si>
  <si>
    <t>Капитальный ремонт, ремонт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протяженностью 100 метров и более (в том числе на разработку проектной документации)</t>
  </si>
  <si>
    <t>Муниципальная программа "Энергосбережение и повышение энергетической эффективности в Калининском сельсовете"</t>
  </si>
  <si>
    <t>55101 00000</t>
  </si>
  <si>
    <t>55101 22050</t>
  </si>
  <si>
    <t>000 2 02 25467 10 0000 150</t>
  </si>
  <si>
    <t>000 2 02 25467 00 0000 150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</si>
  <si>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</si>
  <si>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51001 S1260</t>
  </si>
  <si>
    <t>51001 S1230</t>
  </si>
  <si>
    <t>52001 S1140</t>
  </si>
  <si>
    <t>Сумма на 2023 год</t>
  </si>
  <si>
    <t>Сумма                           на 2023 год</t>
  </si>
  <si>
    <t>400</t>
  </si>
  <si>
    <t>Реализация мероприятий по строительству жилья, предоставляемого по договору найма жилого помещения</t>
  </si>
  <si>
    <t>Комплексное развитие жилищного строительства на сельских территориях</t>
  </si>
  <si>
    <t>Муниципальная программа «Комплексное развитие сельской территории Калининского сельсовета»</t>
  </si>
  <si>
    <t>000 2 02 25576 10 0000 150</t>
  </si>
  <si>
    <t>000 2 02 25576 00 0000 150</t>
  </si>
  <si>
    <t>Субсидии бюджетам сельских поселений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</si>
  <si>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</si>
  <si>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Капитальные вложения в объекты государственной (муниципальной) собственности</t>
  </si>
  <si>
    <t>Защита населения и территорий от чрезвычайных ситуаций природного и техногенного характера, пожарная безопасность</t>
  </si>
  <si>
    <t>Обеспечение комплексного развития сельских территорий (формирование современного облика сельских территорий, направленных на создание и развитие инфраструктуры в сельской местности) (в том числе софинансирование с республиканским  бюджетом)</t>
  </si>
  <si>
    <t>59000 00000</t>
  </si>
  <si>
    <t>59100 00000</t>
  </si>
  <si>
    <t>Мероприятия направленные на реализацию проектов комплексного развития сельских территорий в сфере энергообеспечения</t>
  </si>
  <si>
    <t>СУБСИДИИ БЮДЖЕТАМ БЮДЖЕТНОЙ СИСТЕМЫ РОССИЙСКОЙ ФЕДЕРАЦИИ ( МЕЖБЮДЖЕТНЫЕ СУБСИДИИ)</t>
  </si>
  <si>
    <t>Муниципальная программа "Благоустройство территории Калининского сельсовета"</t>
  </si>
  <si>
    <t>Муниципальная программа «Благоустройство территории Калининского сельсовета»</t>
  </si>
  <si>
    <t>Субсидии бюджетам сельских поселений на развитие транспортной инфраструктуры на сельских территориях</t>
  </si>
  <si>
    <t>Прочие дотации бюджетам сельских поселений</t>
  </si>
  <si>
    <t>000 2 02 19999 10 0000 150</t>
  </si>
  <si>
    <t>000 2 02 19999 00 0000 150</t>
  </si>
  <si>
    <t>70500 73450</t>
  </si>
  <si>
    <t>70500 S3450</t>
  </si>
  <si>
    <t>Развитие транспортной инфраструктуры на сельских территориях (в том числе софинансирование с республиканским бюджетом)</t>
  </si>
  <si>
    <t>Бюджетные инвестиции в объекты капитального строительства государственной (муниципальной) собственности</t>
  </si>
  <si>
    <t>52002 L3720</t>
  </si>
  <si>
    <t>Обеспечение услугами связи в части предоставления широкополосного доступа к сети "Интернет" социально значимых объектов муниципальных образований</t>
  </si>
  <si>
    <t>000 2 02 16001 10 0000 150</t>
  </si>
  <si>
    <t>000 2 02 16001 00 0000 150</t>
  </si>
  <si>
    <t>Сумма  на 2023 год</t>
  </si>
  <si>
    <t>59102 22122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</si>
  <si>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</si>
  <si>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</si>
  <si>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</si>
  <si>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</si>
  <si>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</si>
  <si>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Прочие дотации 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</si>
  <si>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поселениях(за исключением автомобильных дорог федерального значения)</t>
  </si>
  <si>
    <t>52001 73130</t>
  </si>
  <si>
    <t>52001 S3130</t>
  </si>
  <si>
    <t>52001 73480</t>
  </si>
  <si>
    <t>Обеспечение дорожной инфраструктурой муниципальных образований Республики Хакасия на территории которых, выделялись земельные участки льготной категории граждан для индивидуального жилищного строительства</t>
  </si>
  <si>
    <t>Мероприятия на оказание и поддержку существующих общественных спасательных постов в местах массового отдыха населения РХ с наглядной агитацией по предупреждению происшествий на воде</t>
  </si>
  <si>
    <t>Капитальный ремонт, ремонт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(в том числе на разработку проектной документации)</t>
  </si>
  <si>
    <t>Проектирование, строительство, реконструкция автомобильных дорог общего пользования местного значения муниципальных образований Республики Хакасия</t>
  </si>
  <si>
    <t>52001 S3480</t>
  </si>
  <si>
    <t>Дотации на выравнивание 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</si>
  <si>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</si>
  <si>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000 2 02 25393 10 0000 150 </t>
  </si>
  <si>
    <t xml:space="preserve">000 2 02 25393 00 0000 150 </t>
  </si>
  <si>
    <t xml:space="preserve">000 2 02 25372 00 0000 150 </t>
  </si>
  <si>
    <t xml:space="preserve">000 2 02 25372 10 0000 150 </t>
  </si>
  <si>
    <t>54102 22500</t>
  </si>
  <si>
    <t>Муниципальная программа "Устойчивое развитие территории Калининского сельсовета"</t>
  </si>
  <si>
    <t>Мероприятия направленные на реализацию проектов комплексного развития сельских территорий в сфере коммунального хозяйства</t>
  </si>
  <si>
    <t>59102 20000</t>
  </si>
  <si>
    <t>59105 L3720</t>
  </si>
  <si>
    <t>Мероприятия направленные на реализацию проектов комплексного развития сельских территорий в сфере дорожного хозяйства</t>
  </si>
  <si>
    <t>Субвенции бюджетам сельских поселений на осуществление  первичного воинского учета органами местного самоуправления поселений, муниципальных и городских округов</t>
  </si>
  <si>
    <t xml:space="preserve">Субвенции бюджетам сельских поселений на оплату жилищно-коммунальных услуг отдельным категориям граждан </t>
  </si>
  <si>
    <t>Субвенции бюджетам на осуществление  первичного воинского учета органами местного самоуправления поселений, муниципальных и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</si>
  <si>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</si>
  <si>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</si>
  <si>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Субсидии бюджетам на развитие транспортной инфраструктуры на сельских территориях </t>
  </si>
  <si>
    <t xml:space="preserve">Субсидии бюджетам на финансовое обеспечение дорожной деятельности </t>
  </si>
  <si>
    <t xml:space="preserve">Субсидии бюджетам сельских поселений на финансовое обеспечение дорожной деятельности </t>
  </si>
  <si>
    <t>% исполнения</t>
  </si>
  <si>
    <t>Исполнение за 1 квартал 2023 года</t>
  </si>
  <si>
    <t>% испол-нения</t>
  </si>
  <si>
    <t>по группам,  подгруппам и статьям кодов классификации доходов за 1 квартал 2023 года</t>
  </si>
  <si>
    <t>Источники финансирования  дефицита бюджета муниципального образования                                                                                                          Калининский сельсовет Усть-Абаканского района Республики Хакасия                                                   за 1 квартал 2023 года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</si>
  <si>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</si>
  <si>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000 1 03 02261 01 0000 110 </t>
  </si>
  <si>
    <t>000 1 13 01995 10 0000 130</t>
  </si>
  <si>
    <t>000 116 07010 10 0000 140</t>
  </si>
  <si>
    <t>000 116 07010 00 0000 140</t>
  </si>
  <si>
    <t>Прочие доходы от оказания платных услуг (работ) получателями средств бюджетов сельских поселений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</si>
  <si>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</si>
  <si>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</si>
  <si>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</si>
  <si>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</si>
  <si>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за  1 квартал 2023 года </t>
  </si>
  <si>
    <t>Распределение бюджетных ассигнований по разделам, подразделам классификации расходов  бюджета  муниципального образования   Калининский сельсовет Усть-Абаканского района Республики Хакасия за 1 квартал 2023 года</t>
  </si>
  <si>
    <t>Исполнение за           1 квартал 2023 года</t>
  </si>
  <si>
    <t>"Об  утверждении  отчета об исполнении бюджета      
муниципального образования Калининский сельсовет     
Усть-Абаканского района  Республики Хакасия      "
за 1 квартал 2023 года</t>
  </si>
  <si>
    <t>Приложение 2</t>
  </si>
  <si>
    <t>Приложение 3</t>
  </si>
  <si>
    <t>муниципального образования Калининский сельсовет</t>
  </si>
  <si>
    <t>Усть-Абаканского района  Республики Хакасия"</t>
  </si>
  <si>
    <t>за 1 квартал 2023 года</t>
  </si>
  <si>
    <t xml:space="preserve">"Об  утверждении  отчета об исполнении бюджета  </t>
  </si>
  <si>
    <t xml:space="preserve">муниципального образования  Калининский сельсовет Усть-Абаканского района </t>
  </si>
  <si>
    <t xml:space="preserve">                                                               Республики Хакасия за 1 квартал 2023 год</t>
  </si>
  <si>
    <t>Приложение 4</t>
  </si>
  <si>
    <t>Приложение 6</t>
  </si>
  <si>
    <t xml:space="preserve">"Об утверждении отчета об исполнении бюджета 
</t>
  </si>
  <si>
    <t xml:space="preserve">Усть-Абаканского района  Республики Хакасия </t>
  </si>
  <si>
    <t>Сведения о штатной численности и фактических расходах</t>
  </si>
  <si>
    <t xml:space="preserve">на оплату труда муниципальных служащих Администрации Калининского сельсовета </t>
  </si>
  <si>
    <t>Кол-во штатных единиц</t>
  </si>
  <si>
    <t>заработная плата</t>
  </si>
  <si>
    <t>начисления на заработную плату</t>
  </si>
  <si>
    <t>Итого:</t>
  </si>
  <si>
    <t>Глава (выборное лицо)</t>
  </si>
  <si>
    <t>Муниципальные служащие</t>
  </si>
  <si>
    <t>Усть-Абаканского района Республики Хакасия за 1 квартал 2023 года</t>
  </si>
  <si>
    <t>за 1 квартал 2023 года"</t>
  </si>
  <si>
    <t>на 2023 год и плановый период 2024 и 2025 годов"</t>
  </si>
  <si>
    <t>к Решению Совета депутатов Калининского сельсовета</t>
  </si>
  <si>
    <t>"О бюджете муниципального образования Калининский сельсовет</t>
  </si>
  <si>
    <t>от 23.12.2022 г. № 50</t>
  </si>
  <si>
    <t xml:space="preserve">                                 Приложение 3</t>
  </si>
  <si>
    <t xml:space="preserve"> к Решению Совета депутатов Калининского сельсовета</t>
  </si>
  <si>
    <t xml:space="preserve"> Усть-Абаканского района Республики Хакасия </t>
  </si>
  <si>
    <t xml:space="preserve">                                                                                             на 2023 год и плановый период 2024 и 2025 годов",</t>
  </si>
  <si>
    <t xml:space="preserve">                                                                                             от  23.12.2022 г. № 50</t>
  </si>
  <si>
    <t>Приложение  5</t>
  </si>
  <si>
    <t>от  23.12.2022 г. № 50</t>
  </si>
  <si>
    <t>к Решению Совета депутатов Калининского сельсовета от 26.04.2023г. № 13</t>
  </si>
  <si>
    <t xml:space="preserve">
Об утверждении отчета об исполнении бюджета муниципального образования Калининский сельсовет</t>
  </si>
  <si>
    <t xml:space="preserve">к Решению Совета депутатов Калининского сельсовета от 26.04.2023г. № 13  </t>
  </si>
  <si>
    <t>Об утверждении отчета об исполнении бюджета         
муниципального образования Калининский сельсовет</t>
  </si>
  <si>
    <t>Приложение 7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</si>
</sst>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#,##0.0"/>
    <numFmt numFmtId="183" formatCode="#,##0.000"/>
    <numFmt numFmtId="184" formatCode="#,##0.0000"/>
    <numFmt numFmtId="185" formatCode="#,##0.00000"/>
    <numFmt numFmtId="186" formatCode="[$-FC19]d\ mmmm\ yyyy\ &quot;г.&quot;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</numFmts>
  <fonts count="80">
    <font>
      <sz val="10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5"/>
      <name val="Arial Cyr"/>
      <family val="0"/>
    </font>
    <font>
      <sz val="13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i/>
      <sz val="10"/>
      <name val="Arial Cyr"/>
      <family val="0"/>
    </font>
    <font>
      <b/>
      <i/>
      <sz val="13"/>
      <color indexed="8"/>
      <name val="Times New Roman"/>
      <family val="1"/>
    </font>
    <font>
      <b/>
      <i/>
      <sz val="13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6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/>
      <right style="thin"/>
      <top style="thin"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6" fillId="0" borderId="1">
      <alignment horizontal="left" wrapText="1" indent="1"/>
      <protection/>
    </xf>
    <xf numFmtId="49" fontId="26" fillId="0" borderId="2">
      <alignment horizontal="center" shrinkToFit="1"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3" applyNumberFormat="0" applyAlignment="0" applyProtection="0"/>
    <xf numFmtId="0" fontId="58" fillId="27" borderId="4" applyNumberFormat="0" applyAlignment="0" applyProtection="0"/>
    <xf numFmtId="0" fontId="59" fillId="27" borderId="3" applyNumberFormat="0" applyAlignment="0" applyProtection="0"/>
    <xf numFmtId="0" fontId="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28" borderId="9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32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0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71" fillId="0" borderId="11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56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4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5" fillId="33" borderId="1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49" fontId="1" fillId="0" borderId="0" xfId="0" applyNumberFormat="1" applyFont="1" applyAlignment="1">
      <alignment vertical="center"/>
    </xf>
    <xf numFmtId="0" fontId="18" fillId="0" borderId="15" xfId="0" applyFont="1" applyBorder="1" applyAlignment="1">
      <alignment vertical="top" wrapText="1"/>
    </xf>
    <xf numFmtId="49" fontId="18" fillId="0" borderId="16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vertical="top" wrapText="1"/>
    </xf>
    <xf numFmtId="49" fontId="17" fillId="0" borderId="16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" fontId="15" fillId="0" borderId="17" xfId="0" applyNumberFormat="1" applyFont="1" applyBorder="1" applyAlignment="1">
      <alignment horizontal="center" vertical="center"/>
    </xf>
    <xf numFmtId="0" fontId="18" fillId="0" borderId="15" xfId="0" applyFont="1" applyFill="1" applyBorder="1" applyAlignment="1">
      <alignment vertical="top" wrapText="1"/>
    </xf>
    <xf numFmtId="0" fontId="16" fillId="0" borderId="15" xfId="0" applyFont="1" applyFill="1" applyBorder="1" applyAlignment="1">
      <alignment wrapText="1"/>
    </xf>
    <xf numFmtId="49" fontId="16" fillId="0" borderId="16" xfId="0" applyNumberFormat="1" applyFont="1" applyFill="1" applyBorder="1" applyAlignment="1">
      <alignment horizontal="center"/>
    </xf>
    <xf numFmtId="4" fontId="16" fillId="0" borderId="17" xfId="0" applyNumberFormat="1" applyFont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4" fontId="16" fillId="0" borderId="20" xfId="0" applyNumberFormat="1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vertical="top" wrapText="1"/>
    </xf>
    <xf numFmtId="49" fontId="17" fillId="0" borderId="19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" fontId="16" fillId="0" borderId="22" xfId="0" applyNumberFormat="1" applyFont="1" applyFill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4" fontId="16" fillId="0" borderId="20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wrapText="1"/>
    </xf>
    <xf numFmtId="4" fontId="16" fillId="0" borderId="17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vertical="top" wrapText="1"/>
    </xf>
    <xf numFmtId="49" fontId="18" fillId="0" borderId="16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/>
    </xf>
    <xf numFmtId="0" fontId="18" fillId="0" borderId="21" xfId="0" applyFont="1" applyBorder="1" applyAlignment="1">
      <alignment vertical="top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" fontId="16" fillId="0" borderId="20" xfId="0" applyNumberFormat="1" applyFont="1" applyFill="1" applyBorder="1" applyAlignment="1">
      <alignment horizontal="center" vertical="center"/>
    </xf>
    <xf numFmtId="0" fontId="17" fillId="0" borderId="14" xfId="0" applyFont="1" applyBorder="1" applyAlignment="1">
      <alignment horizontal="left" wrapText="1"/>
    </xf>
    <xf numFmtId="0" fontId="18" fillId="0" borderId="15" xfId="0" applyFont="1" applyBorder="1" applyAlignment="1">
      <alignment wrapText="1"/>
    </xf>
    <xf numFmtId="0" fontId="17" fillId="34" borderId="23" xfId="0" applyFont="1" applyFill="1" applyBorder="1" applyAlignment="1">
      <alignment vertical="top" wrapText="1"/>
    </xf>
    <xf numFmtId="0" fontId="17" fillId="34" borderId="24" xfId="0" applyFont="1" applyFill="1" applyBorder="1" applyAlignment="1">
      <alignment horizontal="center" vertical="center" wrapText="1"/>
    </xf>
    <xf numFmtId="49" fontId="16" fillId="34" borderId="25" xfId="0" applyNumberFormat="1" applyFont="1" applyFill="1" applyBorder="1" applyAlignment="1">
      <alignment horizontal="center" vertical="center" wrapText="1"/>
    </xf>
    <xf numFmtId="4" fontId="15" fillId="34" borderId="26" xfId="0" applyNumberFormat="1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0" fontId="16" fillId="35" borderId="15" xfId="0" applyFont="1" applyFill="1" applyBorder="1" applyAlignment="1">
      <alignment wrapText="1"/>
    </xf>
    <xf numFmtId="0" fontId="18" fillId="35" borderId="15" xfId="0" applyFont="1" applyFill="1" applyBorder="1" applyAlignment="1">
      <alignment vertical="top" wrapText="1"/>
    </xf>
    <xf numFmtId="0" fontId="18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vertical="top" wrapText="1"/>
    </xf>
    <xf numFmtId="0" fontId="17" fillId="35" borderId="15" xfId="0" applyFont="1" applyFill="1" applyBorder="1" applyAlignment="1">
      <alignment vertical="top" wrapText="1"/>
    </xf>
    <xf numFmtId="0" fontId="15" fillId="0" borderId="28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49" fontId="18" fillId="0" borderId="19" xfId="0" applyNumberFormat="1" applyFont="1" applyBorder="1" applyAlignment="1">
      <alignment horizontal="center" vertical="center" wrapText="1"/>
    </xf>
    <xf numFmtId="0" fontId="15" fillId="34" borderId="13" xfId="0" applyFont="1" applyFill="1" applyBorder="1" applyAlignment="1">
      <alignment vertical="center" wrapText="1"/>
    </xf>
    <xf numFmtId="0" fontId="15" fillId="34" borderId="25" xfId="0" applyFont="1" applyFill="1" applyBorder="1" applyAlignment="1">
      <alignment horizontal="center" vertical="center" wrapText="1"/>
    </xf>
    <xf numFmtId="49" fontId="16" fillId="34" borderId="24" xfId="0" applyNumberFormat="1" applyFont="1" applyFill="1" applyBorder="1" applyAlignment="1">
      <alignment horizontal="center" vertical="center" wrapText="1"/>
    </xf>
    <xf numFmtId="49" fontId="16" fillId="36" borderId="19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wrapText="1"/>
    </xf>
    <xf numFmtId="4" fontId="16" fillId="0" borderId="20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9" fontId="15" fillId="35" borderId="16" xfId="0" applyNumberFormat="1" applyFont="1" applyFill="1" applyBorder="1" applyAlignment="1">
      <alignment horizontal="center" vertical="center" wrapText="1"/>
    </xf>
    <xf numFmtId="49" fontId="17" fillId="35" borderId="16" xfId="0" applyNumberFormat="1" applyFont="1" applyFill="1" applyBorder="1" applyAlignment="1">
      <alignment horizontal="center" vertical="center" wrapText="1"/>
    </xf>
    <xf numFmtId="4" fontId="15" fillId="35" borderId="17" xfId="0" applyNumberFormat="1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49" fontId="15" fillId="37" borderId="16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49" fontId="16" fillId="37" borderId="16" xfId="0" applyNumberFormat="1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vertical="top" wrapText="1"/>
    </xf>
    <xf numFmtId="0" fontId="7" fillId="0" borderId="33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16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justify" vertical="top" wrapText="1"/>
    </xf>
    <xf numFmtId="0" fontId="14" fillId="0" borderId="18" xfId="0" applyFont="1" applyBorder="1" applyAlignment="1">
      <alignment horizontal="center"/>
    </xf>
    <xf numFmtId="0" fontId="11" fillId="0" borderId="16" xfId="0" applyFont="1" applyBorder="1" applyAlignment="1">
      <alignment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left" vertical="center" wrapText="1"/>
    </xf>
    <xf numFmtId="49" fontId="18" fillId="37" borderId="16" xfId="0" applyNumberFormat="1" applyFont="1" applyFill="1" applyBorder="1" applyAlignment="1">
      <alignment horizontal="center" vertical="center" wrapText="1"/>
    </xf>
    <xf numFmtId="49" fontId="18" fillId="35" borderId="16" xfId="0" applyNumberFormat="1" applyFont="1" applyFill="1" applyBorder="1" applyAlignment="1">
      <alignment horizontal="center" vertical="center" wrapText="1"/>
    </xf>
    <xf numFmtId="0" fontId="17" fillId="35" borderId="21" xfId="0" applyFont="1" applyFill="1" applyBorder="1" applyAlignment="1">
      <alignment vertical="top" wrapText="1"/>
    </xf>
    <xf numFmtId="49" fontId="16" fillId="0" borderId="18" xfId="0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top" wrapText="1"/>
    </xf>
    <xf numFmtId="4" fontId="5" fillId="0" borderId="12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0" fontId="20" fillId="0" borderId="0" xfId="0" applyFont="1" applyAlignment="1">
      <alignment/>
    </xf>
    <xf numFmtId="0" fontId="19" fillId="0" borderId="21" xfId="0" applyFont="1" applyFill="1" applyBorder="1" applyAlignment="1">
      <alignment vertical="center" wrapText="1"/>
    </xf>
    <xf numFmtId="0" fontId="19" fillId="0" borderId="27" xfId="0" applyFont="1" applyFill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28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34" xfId="0" applyFont="1" applyBorder="1" applyAlignment="1">
      <alignment vertical="center" wrapText="1"/>
    </xf>
    <xf numFmtId="0" fontId="21" fillId="0" borderId="34" xfId="0" applyFont="1" applyFill="1" applyBorder="1" applyAlignment="1">
      <alignment vertical="center" wrapText="1"/>
    </xf>
    <xf numFmtId="0" fontId="21" fillId="35" borderId="15" xfId="0" applyFont="1" applyFill="1" applyBorder="1" applyAlignment="1">
      <alignment vertical="center" wrapText="1"/>
    </xf>
    <xf numFmtId="0" fontId="21" fillId="35" borderId="34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0" fontId="21" fillId="0" borderId="28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19" fillId="0" borderId="15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19" fillId="34" borderId="23" xfId="0" applyFont="1" applyFill="1" applyBorder="1" applyAlignment="1">
      <alignment vertical="center" wrapText="1"/>
    </xf>
    <xf numFmtId="0" fontId="19" fillId="34" borderId="24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9" fontId="20" fillId="0" borderId="0" xfId="0" applyNumberFormat="1" applyFont="1" applyAlignment="1">
      <alignment vertical="center"/>
    </xf>
    <xf numFmtId="4" fontId="22" fillId="0" borderId="0" xfId="0" applyNumberFormat="1" applyFont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1" fillId="0" borderId="28" xfId="0" applyFont="1" applyBorder="1" applyAlignment="1">
      <alignment wrapText="1"/>
    </xf>
    <xf numFmtId="0" fontId="18" fillId="0" borderId="0" xfId="0" applyFont="1" applyAlignment="1">
      <alignment/>
    </xf>
    <xf numFmtId="0" fontId="21" fillId="0" borderId="16" xfId="0" applyFont="1" applyBorder="1" applyAlignment="1">
      <alignment horizontal="left" vertical="center" wrapText="1"/>
    </xf>
    <xf numFmtId="0" fontId="15" fillId="0" borderId="15" xfId="0" applyFont="1" applyFill="1" applyBorder="1" applyAlignment="1">
      <alignment wrapText="1"/>
    </xf>
    <xf numFmtId="0" fontId="5" fillId="0" borderId="0" xfId="0" applyFont="1" applyAlignment="1">
      <alignment/>
    </xf>
    <xf numFmtId="0" fontId="17" fillId="34" borderId="25" xfId="0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vertical="center"/>
    </xf>
    <xf numFmtId="2" fontId="16" fillId="0" borderId="15" xfId="0" applyNumberFormat="1" applyFont="1" applyBorder="1" applyAlignment="1">
      <alignment wrapText="1"/>
    </xf>
    <xf numFmtId="4" fontId="7" fillId="0" borderId="36" xfId="0" applyNumberFormat="1" applyFont="1" applyBorder="1" applyAlignment="1">
      <alignment horizontal="center" vertical="center"/>
    </xf>
    <xf numFmtId="4" fontId="5" fillId="0" borderId="37" xfId="0" applyNumberFormat="1" applyFont="1" applyBorder="1" applyAlignment="1">
      <alignment horizontal="center" vertical="center"/>
    </xf>
    <xf numFmtId="0" fontId="16" fillId="0" borderId="16" xfId="0" applyFont="1" applyFill="1" applyBorder="1" applyAlignment="1">
      <alignment wrapText="1"/>
    </xf>
    <xf numFmtId="0" fontId="18" fillId="0" borderId="16" xfId="0" applyFont="1" applyFill="1" applyBorder="1" applyAlignment="1">
      <alignment vertical="top" wrapText="1"/>
    </xf>
    <xf numFmtId="4" fontId="16" fillId="0" borderId="16" xfId="0" applyNumberFormat="1" applyFont="1" applyFill="1" applyBorder="1" applyAlignment="1">
      <alignment horizontal="center" vertical="center"/>
    </xf>
    <xf numFmtId="4" fontId="16" fillId="0" borderId="16" xfId="0" applyNumberFormat="1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49" fontId="15" fillId="33" borderId="16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wrapText="1"/>
    </xf>
    <xf numFmtId="2" fontId="15" fillId="0" borderId="15" xfId="0" applyNumberFormat="1" applyFont="1" applyBorder="1" applyAlignment="1">
      <alignment wrapText="1"/>
    </xf>
    <xf numFmtId="0" fontId="17" fillId="33" borderId="16" xfId="0" applyFont="1" applyFill="1" applyBorder="1" applyAlignment="1">
      <alignment horizontal="left" vertical="top" wrapText="1"/>
    </xf>
    <xf numFmtId="4" fontId="15" fillId="33" borderId="16" xfId="0" applyNumberFormat="1" applyFont="1" applyFill="1" applyBorder="1" applyAlignment="1">
      <alignment horizontal="center" vertical="center"/>
    </xf>
    <xf numFmtId="0" fontId="74" fillId="0" borderId="15" xfId="0" applyFont="1" applyBorder="1" applyAlignment="1">
      <alignment wrapText="1"/>
    </xf>
    <xf numFmtId="0" fontId="74" fillId="0" borderId="15" xfId="0" applyFont="1" applyBorder="1" applyAlignment="1">
      <alignment/>
    </xf>
    <xf numFmtId="0" fontId="74" fillId="0" borderId="38" xfId="0" applyFont="1" applyBorder="1" applyAlignment="1">
      <alignment/>
    </xf>
    <xf numFmtId="0" fontId="16" fillId="0" borderId="21" xfId="0" applyFont="1" applyBorder="1" applyAlignment="1">
      <alignment wrapText="1"/>
    </xf>
    <xf numFmtId="4" fontId="16" fillId="37" borderId="39" xfId="0" applyNumberFormat="1" applyFont="1" applyFill="1" applyBorder="1" applyAlignment="1">
      <alignment horizontal="center" vertical="center"/>
    </xf>
    <xf numFmtId="49" fontId="15" fillId="34" borderId="2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wrapText="1"/>
    </xf>
    <xf numFmtId="49" fontId="16" fillId="0" borderId="16" xfId="0" applyNumberFormat="1" applyFont="1" applyBorder="1" applyAlignment="1">
      <alignment horizontal="center" wrapText="1"/>
    </xf>
    <xf numFmtId="4" fontId="15" fillId="0" borderId="22" xfId="0" applyNumberFormat="1" applyFont="1" applyFill="1" applyBorder="1" applyAlignment="1">
      <alignment horizontal="center" vertical="center"/>
    </xf>
    <xf numFmtId="4" fontId="16" fillId="0" borderId="17" xfId="0" applyNumberFormat="1" applyFont="1" applyFill="1" applyBorder="1" applyAlignment="1">
      <alignment horizontal="center" vertical="center" wrapText="1"/>
    </xf>
    <xf numFmtId="4" fontId="15" fillId="0" borderId="22" xfId="0" applyNumberFormat="1" applyFont="1" applyFill="1" applyBorder="1" applyAlignment="1">
      <alignment horizontal="center" vertical="center" wrapText="1"/>
    </xf>
    <xf numFmtId="0" fontId="75" fillId="0" borderId="21" xfId="0" applyFont="1" applyBorder="1" applyAlignment="1">
      <alignment vertical="top" wrapText="1"/>
    </xf>
    <xf numFmtId="0" fontId="75" fillId="0" borderId="27" xfId="0" applyFont="1" applyBorder="1" applyAlignment="1">
      <alignment horizontal="center" vertical="center" wrapText="1"/>
    </xf>
    <xf numFmtId="49" fontId="75" fillId="0" borderId="19" xfId="0" applyNumberFormat="1" applyFont="1" applyBorder="1" applyAlignment="1">
      <alignment horizontal="center" vertical="center" wrapText="1"/>
    </xf>
    <xf numFmtId="4" fontId="23" fillId="33" borderId="16" xfId="0" applyNumberFormat="1" applyFont="1" applyFill="1" applyBorder="1" applyAlignment="1">
      <alignment horizontal="center" vertical="center" wrapText="1"/>
    </xf>
    <xf numFmtId="4" fontId="15" fillId="0" borderId="16" xfId="0" applyNumberFormat="1" applyFont="1" applyFill="1" applyBorder="1" applyAlignment="1">
      <alignment horizontal="center" vertical="center"/>
    </xf>
    <xf numFmtId="4" fontId="15" fillId="0" borderId="16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0" fontId="17" fillId="37" borderId="15" xfId="0" applyFont="1" applyFill="1" applyBorder="1" applyAlignment="1">
      <alignment vertical="top" wrapText="1"/>
    </xf>
    <xf numFmtId="0" fontId="74" fillId="0" borderId="15" xfId="0" applyFont="1" applyFill="1" applyBorder="1" applyAlignment="1">
      <alignment wrapText="1"/>
    </xf>
    <xf numFmtId="0" fontId="15" fillId="0" borderId="19" xfId="0" applyFont="1" applyFill="1" applyBorder="1" applyAlignment="1">
      <alignment horizontal="left" wrapText="1"/>
    </xf>
    <xf numFmtId="0" fontId="17" fillId="0" borderId="16" xfId="0" applyFont="1" applyFill="1" applyBorder="1" applyAlignment="1">
      <alignment vertical="top" wrapText="1"/>
    </xf>
    <xf numFmtId="0" fontId="15" fillId="0" borderId="16" xfId="0" applyFont="1" applyFill="1" applyBorder="1" applyAlignment="1">
      <alignment wrapText="1"/>
    </xf>
    <xf numFmtId="49" fontId="15" fillId="0" borderId="16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/>
    </xf>
    <xf numFmtId="0" fontId="15" fillId="0" borderId="15" xfId="0" applyFont="1" applyBorder="1" applyAlignment="1">
      <alignment wrapText="1"/>
    </xf>
    <xf numFmtId="49" fontId="17" fillId="0" borderId="18" xfId="0" applyNumberFormat="1" applyFont="1" applyFill="1" applyBorder="1" applyAlignment="1">
      <alignment horizontal="center" vertical="center" wrapText="1"/>
    </xf>
    <xf numFmtId="0" fontId="74" fillId="0" borderId="21" xfId="0" applyFont="1" applyBorder="1" applyAlignment="1">
      <alignment/>
    </xf>
    <xf numFmtId="4" fontId="23" fillId="0" borderId="20" xfId="0" applyNumberFormat="1" applyFont="1" applyFill="1" applyBorder="1" applyAlignment="1">
      <alignment horizontal="center" vertical="center" wrapText="1"/>
    </xf>
    <xf numFmtId="4" fontId="23" fillId="0" borderId="17" xfId="0" applyNumberFormat="1" applyFont="1" applyFill="1" applyBorder="1" applyAlignment="1">
      <alignment horizontal="center" vertical="center" wrapText="1"/>
    </xf>
    <xf numFmtId="4" fontId="22" fillId="0" borderId="17" xfId="0" applyNumberFormat="1" applyFont="1" applyFill="1" applyBorder="1" applyAlignment="1">
      <alignment horizontal="center" vertical="center" wrapText="1"/>
    </xf>
    <xf numFmtId="4" fontId="22" fillId="35" borderId="17" xfId="0" applyNumberFormat="1" applyFont="1" applyFill="1" applyBorder="1" applyAlignment="1">
      <alignment horizontal="center" vertical="center" wrapText="1"/>
    </xf>
    <xf numFmtId="4" fontId="23" fillId="35" borderId="17" xfId="0" applyNumberFormat="1" applyFont="1" applyFill="1" applyBorder="1" applyAlignment="1">
      <alignment horizontal="center" vertical="center" wrapText="1"/>
    </xf>
    <xf numFmtId="4" fontId="22" fillId="0" borderId="20" xfId="0" applyNumberFormat="1" applyFont="1" applyFill="1" applyBorder="1" applyAlignment="1">
      <alignment horizontal="center" vertical="center" wrapText="1"/>
    </xf>
    <xf numFmtId="4" fontId="22" fillId="0" borderId="39" xfId="0" applyNumberFormat="1" applyFont="1" applyFill="1" applyBorder="1" applyAlignment="1">
      <alignment horizontal="center" vertical="center" wrapText="1"/>
    </xf>
    <xf numFmtId="4" fontId="23" fillId="34" borderId="26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6" fillId="0" borderId="38" xfId="0" applyFont="1" applyBorder="1" applyAlignment="1">
      <alignment/>
    </xf>
    <xf numFmtId="0" fontId="16" fillId="0" borderId="15" xfId="0" applyFont="1" applyBorder="1" applyAlignment="1">
      <alignment vertical="center" wrapText="1"/>
    </xf>
    <xf numFmtId="0" fontId="18" fillId="0" borderId="30" xfId="0" applyFont="1" applyBorder="1" applyAlignment="1">
      <alignment wrapText="1"/>
    </xf>
    <xf numFmtId="0" fontId="18" fillId="35" borderId="14" xfId="0" applyFont="1" applyFill="1" applyBorder="1" applyAlignment="1">
      <alignment vertical="top" wrapText="1"/>
    </xf>
    <xf numFmtId="0" fontId="7" fillId="0" borderId="40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9" fontId="16" fillId="0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right" vertical="top" wrapText="1"/>
    </xf>
    <xf numFmtId="0" fontId="16" fillId="0" borderId="16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49" fontId="27" fillId="0" borderId="0" xfId="0" applyNumberFormat="1" applyFont="1" applyAlignment="1">
      <alignment vertical="center"/>
    </xf>
    <xf numFmtId="0" fontId="16" fillId="0" borderId="16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16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/>
    </xf>
    <xf numFmtId="0" fontId="16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49" fontId="16" fillId="0" borderId="0" xfId="0" applyNumberFormat="1" applyFont="1" applyAlignment="1">
      <alignment horizontal="center"/>
    </xf>
    <xf numFmtId="0" fontId="15" fillId="0" borderId="16" xfId="0" applyFont="1" applyBorder="1" applyAlignment="1">
      <alignment horizontal="center"/>
    </xf>
    <xf numFmtId="49" fontId="16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left" wrapText="1"/>
    </xf>
    <xf numFmtId="0" fontId="16" fillId="0" borderId="28" xfId="0" applyFont="1" applyBorder="1" applyAlignment="1">
      <alignment horizontal="center" vertical="center" wrapText="1"/>
    </xf>
    <xf numFmtId="4" fontId="16" fillId="0" borderId="28" xfId="0" applyNumberFormat="1" applyFont="1" applyBorder="1" applyAlignment="1">
      <alignment horizontal="center"/>
    </xf>
    <xf numFmtId="4" fontId="16" fillId="0" borderId="28" xfId="0" applyNumberFormat="1" applyFont="1" applyBorder="1" applyAlignment="1">
      <alignment horizontal="center" vertical="center" wrapText="1"/>
    </xf>
    <xf numFmtId="4" fontId="16" fillId="0" borderId="28" xfId="0" applyNumberFormat="1" applyFont="1" applyBorder="1" applyAlignment="1">
      <alignment horizontal="center" wrapText="1"/>
    </xf>
    <xf numFmtId="4" fontId="16" fillId="0" borderId="17" xfId="0" applyNumberFormat="1" applyFont="1" applyBorder="1" applyAlignment="1">
      <alignment horizontal="center"/>
    </xf>
    <xf numFmtId="4" fontId="15" fillId="0" borderId="17" xfId="0" applyNumberFormat="1" applyFont="1" applyBorder="1" applyAlignment="1">
      <alignment horizontal="center"/>
    </xf>
    <xf numFmtId="0" fontId="15" fillId="35" borderId="15" xfId="0" applyFont="1" applyFill="1" applyBorder="1" applyAlignment="1">
      <alignment wrapText="1"/>
    </xf>
    <xf numFmtId="4" fontId="15" fillId="0" borderId="17" xfId="0" applyNumberFormat="1" applyFont="1" applyBorder="1" applyAlignment="1">
      <alignment horizontal="center" wrapText="1"/>
    </xf>
    <xf numFmtId="4" fontId="16" fillId="0" borderId="17" xfId="0" applyNumberFormat="1" applyFont="1" applyBorder="1" applyAlignment="1">
      <alignment horizontal="center" wrapText="1"/>
    </xf>
    <xf numFmtId="0" fontId="17" fillId="35" borderId="15" xfId="0" applyFont="1" applyFill="1" applyBorder="1" applyAlignment="1">
      <alignment horizontal="left" vertical="top" wrapText="1"/>
    </xf>
    <xf numFmtId="0" fontId="18" fillId="35" borderId="15" xfId="0" applyFont="1" applyFill="1" applyBorder="1" applyAlignment="1">
      <alignment horizontal="left" vertical="top" wrapText="1"/>
    </xf>
    <xf numFmtId="0" fontId="76" fillId="0" borderId="15" xfId="0" applyFont="1" applyBorder="1" applyAlignment="1">
      <alignment vertical="top" wrapText="1"/>
    </xf>
    <xf numFmtId="4" fontId="15" fillId="0" borderId="20" xfId="0" applyNumberFormat="1" applyFont="1" applyBorder="1" applyAlignment="1">
      <alignment horizontal="center" wrapText="1"/>
    </xf>
    <xf numFmtId="0" fontId="15" fillId="35" borderId="15" xfId="0" applyFont="1" applyFill="1" applyBorder="1" applyAlignment="1">
      <alignment horizontal="left" wrapText="1"/>
    </xf>
    <xf numFmtId="49" fontId="16" fillId="0" borderId="15" xfId="0" applyNumberFormat="1" applyFont="1" applyBorder="1" applyAlignment="1">
      <alignment horizontal="left" wrapText="1"/>
    </xf>
    <xf numFmtId="0" fontId="18" fillId="35" borderId="30" xfId="0" applyFont="1" applyFill="1" applyBorder="1" applyAlignment="1">
      <alignment vertical="top" wrapText="1"/>
    </xf>
    <xf numFmtId="0" fontId="15" fillId="35" borderId="38" xfId="0" applyFont="1" applyFill="1" applyBorder="1" applyAlignment="1">
      <alignment horizontal="left" wrapText="1"/>
    </xf>
    <xf numFmtId="0" fontId="76" fillId="0" borderId="15" xfId="57" applyFont="1" applyBorder="1" applyAlignment="1">
      <alignment vertical="top" wrapText="1"/>
      <protection/>
    </xf>
    <xf numFmtId="0" fontId="18" fillId="0" borderId="15" xfId="57" applyFont="1" applyFill="1" applyBorder="1" applyAlignment="1">
      <alignment vertical="top" wrapText="1"/>
      <protection/>
    </xf>
    <xf numFmtId="0" fontId="18" fillId="0" borderId="15" xfId="57" applyFont="1" applyBorder="1" applyAlignment="1">
      <alignment vertical="top" wrapText="1"/>
      <protection/>
    </xf>
    <xf numFmtId="0" fontId="77" fillId="0" borderId="15" xfId="0" applyFont="1" applyBorder="1" applyAlignment="1">
      <alignment vertical="top" wrapText="1"/>
    </xf>
    <xf numFmtId="0" fontId="17" fillId="35" borderId="15" xfId="0" applyFont="1" applyFill="1" applyBorder="1" applyAlignment="1">
      <alignment wrapText="1"/>
    </xf>
    <xf numFmtId="0" fontId="17" fillId="35" borderId="30" xfId="0" applyFont="1" applyFill="1" applyBorder="1" applyAlignment="1">
      <alignment wrapText="1"/>
    </xf>
    <xf numFmtId="0" fontId="15" fillId="35" borderId="41" xfId="0" applyFont="1" applyFill="1" applyBorder="1" applyAlignment="1">
      <alignment wrapText="1"/>
    </xf>
    <xf numFmtId="0" fontId="74" fillId="0" borderId="27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center" wrapText="1"/>
    </xf>
    <xf numFmtId="0" fontId="17" fillId="37" borderId="28" xfId="0" applyFont="1" applyFill="1" applyBorder="1" applyAlignment="1">
      <alignment horizontal="center" vertical="center" wrapText="1"/>
    </xf>
    <xf numFmtId="49" fontId="17" fillId="37" borderId="16" xfId="0" applyNumberFormat="1" applyFont="1" applyFill="1" applyBorder="1" applyAlignment="1">
      <alignment horizontal="center" vertical="center" wrapText="1"/>
    </xf>
    <xf numFmtId="0" fontId="18" fillId="37" borderId="28" xfId="0" applyFont="1" applyFill="1" applyBorder="1" applyAlignment="1">
      <alignment horizontal="center" vertical="center" wrapText="1"/>
    </xf>
    <xf numFmtId="49" fontId="16" fillId="0" borderId="28" xfId="0" applyNumberFormat="1" applyFont="1" applyBorder="1" applyAlignment="1">
      <alignment horizontal="center" vertical="center"/>
    </xf>
    <xf numFmtId="49" fontId="16" fillId="0" borderId="29" xfId="0" applyNumberFormat="1" applyFont="1" applyBorder="1" applyAlignment="1">
      <alignment horizontal="center" vertical="center"/>
    </xf>
    <xf numFmtId="4" fontId="16" fillId="0" borderId="22" xfId="0" applyNumberFormat="1" applyFont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vertical="center"/>
    </xf>
    <xf numFmtId="4" fontId="16" fillId="0" borderId="42" xfId="0" applyNumberFormat="1" applyFont="1" applyBorder="1" applyAlignment="1">
      <alignment horizontal="center"/>
    </xf>
    <xf numFmtId="0" fontId="7" fillId="0" borderId="38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17" fillId="35" borderId="14" xfId="0" applyFont="1" applyFill="1" applyBorder="1" applyAlignment="1">
      <alignment vertical="top" wrapText="1"/>
    </xf>
    <xf numFmtId="49" fontId="5" fillId="0" borderId="18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2" fontId="16" fillId="0" borderId="38" xfId="0" applyNumberFormat="1" applyFont="1" applyBorder="1" applyAlignment="1">
      <alignment wrapText="1"/>
    </xf>
    <xf numFmtId="0" fontId="18" fillId="37" borderId="15" xfId="0" applyFont="1" applyFill="1" applyBorder="1" applyAlignment="1">
      <alignment vertical="top" wrapText="1"/>
    </xf>
    <xf numFmtId="49" fontId="18" fillId="37" borderId="43" xfId="0" applyNumberFormat="1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vertical="top" wrapText="1"/>
    </xf>
    <xf numFmtId="0" fontId="18" fillId="0" borderId="30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15" fillId="35" borderId="14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vertical="center"/>
    </xf>
    <xf numFmtId="0" fontId="17" fillId="38" borderId="15" xfId="0" applyFont="1" applyFill="1" applyBorder="1" applyAlignment="1">
      <alignment vertical="top" wrapText="1"/>
    </xf>
    <xf numFmtId="49" fontId="15" fillId="38" borderId="28" xfId="0" applyNumberFormat="1" applyFont="1" applyFill="1" applyBorder="1" applyAlignment="1">
      <alignment horizontal="center"/>
    </xf>
    <xf numFmtId="0" fontId="16" fillId="38" borderId="16" xfId="0" applyFont="1" applyFill="1" applyBorder="1" applyAlignment="1">
      <alignment horizontal="center"/>
    </xf>
    <xf numFmtId="4" fontId="15" fillId="0" borderId="28" xfId="0" applyNumberFormat="1" applyFont="1" applyBorder="1" applyAlignment="1">
      <alignment horizontal="center"/>
    </xf>
    <xf numFmtId="49" fontId="16" fillId="0" borderId="15" xfId="0" applyNumberFormat="1" applyFont="1" applyFill="1" applyBorder="1" applyAlignment="1">
      <alignment horizontal="left" wrapText="1"/>
    </xf>
    <xf numFmtId="4" fontId="15" fillId="38" borderId="17" xfId="0" applyNumberFormat="1" applyFont="1" applyFill="1" applyBorder="1" applyAlignment="1">
      <alignment horizontal="center"/>
    </xf>
    <xf numFmtId="0" fontId="15" fillId="39" borderId="44" xfId="0" applyFont="1" applyFill="1" applyBorder="1" applyAlignment="1">
      <alignment horizontal="center" wrapText="1"/>
    </xf>
    <xf numFmtId="49" fontId="15" fillId="39" borderId="45" xfId="0" applyNumberFormat="1" applyFont="1" applyFill="1" applyBorder="1" applyAlignment="1">
      <alignment horizontal="center" wrapText="1"/>
    </xf>
    <xf numFmtId="0" fontId="15" fillId="39" borderId="45" xfId="0" applyFont="1" applyFill="1" applyBorder="1" applyAlignment="1">
      <alignment horizontal="center" wrapText="1"/>
    </xf>
    <xf numFmtId="0" fontId="15" fillId="38" borderId="23" xfId="0" applyFont="1" applyFill="1" applyBorder="1" applyAlignment="1">
      <alignment wrapText="1"/>
    </xf>
    <xf numFmtId="49" fontId="16" fillId="38" borderId="25" xfId="0" applyNumberFormat="1" applyFont="1" applyFill="1" applyBorder="1" applyAlignment="1">
      <alignment horizontal="center" wrapText="1"/>
    </xf>
    <xf numFmtId="0" fontId="16" fillId="38" borderId="25" xfId="0" applyFont="1" applyFill="1" applyBorder="1" applyAlignment="1">
      <alignment horizontal="center" wrapText="1"/>
    </xf>
    <xf numFmtId="4" fontId="15" fillId="38" borderId="26" xfId="0" applyNumberFormat="1" applyFont="1" applyFill="1" applyBorder="1" applyAlignment="1">
      <alignment horizontal="center" wrapText="1"/>
    </xf>
    <xf numFmtId="4" fontId="16" fillId="0" borderId="0" xfId="0" applyNumberFormat="1" applyFont="1" applyBorder="1" applyAlignment="1">
      <alignment horizontal="center"/>
    </xf>
    <xf numFmtId="4" fontId="16" fillId="0" borderId="29" xfId="0" applyNumberFormat="1" applyFont="1" applyBorder="1" applyAlignment="1">
      <alignment horizontal="center"/>
    </xf>
    <xf numFmtId="4" fontId="15" fillId="38" borderId="26" xfId="0" applyNumberFormat="1" applyFont="1" applyFill="1" applyBorder="1" applyAlignment="1">
      <alignment horizontal="center"/>
    </xf>
    <xf numFmtId="4" fontId="16" fillId="0" borderId="2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" fontId="0" fillId="0" borderId="16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49" fontId="16" fillId="0" borderId="14" xfId="0" applyNumberFormat="1" applyFont="1" applyFill="1" applyBorder="1" applyAlignment="1">
      <alignment horizontal="left" wrapText="1"/>
    </xf>
    <xf numFmtId="4" fontId="15" fillId="33" borderId="12" xfId="0" applyNumberFormat="1" applyFont="1" applyFill="1" applyBorder="1" applyAlignment="1">
      <alignment horizontal="center" vertical="center" wrapText="1"/>
    </xf>
    <xf numFmtId="0" fontId="19" fillId="35" borderId="15" xfId="0" applyFont="1" applyFill="1" applyBorder="1" applyAlignment="1">
      <alignment vertical="center" wrapText="1"/>
    </xf>
    <xf numFmtId="0" fontId="19" fillId="35" borderId="34" xfId="0" applyFont="1" applyFill="1" applyBorder="1" applyAlignment="1">
      <alignment vertical="center" wrapText="1"/>
    </xf>
    <xf numFmtId="0" fontId="17" fillId="19" borderId="15" xfId="0" applyFont="1" applyFill="1" applyBorder="1" applyAlignment="1">
      <alignment vertical="top" wrapText="1"/>
    </xf>
    <xf numFmtId="49" fontId="15" fillId="19" borderId="28" xfId="0" applyNumberFormat="1" applyFont="1" applyFill="1" applyBorder="1" applyAlignment="1">
      <alignment horizontal="center" vertical="center" wrapText="1"/>
    </xf>
    <xf numFmtId="49" fontId="17" fillId="19" borderId="16" xfId="0" applyNumberFormat="1" applyFont="1" applyFill="1" applyBorder="1" applyAlignment="1">
      <alignment horizontal="center" vertical="center" wrapText="1"/>
    </xf>
    <xf numFmtId="49" fontId="15" fillId="19" borderId="16" xfId="0" applyNumberFormat="1" applyFont="1" applyFill="1" applyBorder="1" applyAlignment="1">
      <alignment horizontal="center" vertical="center" wrapText="1"/>
    </xf>
    <xf numFmtId="4" fontId="15" fillId="19" borderId="17" xfId="0" applyNumberFormat="1" applyFont="1" applyFill="1" applyBorder="1" applyAlignment="1">
      <alignment horizontal="center" vertical="center" wrapText="1"/>
    </xf>
    <xf numFmtId="0" fontId="17" fillId="19" borderId="21" xfId="0" applyFont="1" applyFill="1" applyBorder="1" applyAlignment="1">
      <alignment vertical="top" wrapText="1"/>
    </xf>
    <xf numFmtId="0" fontId="17" fillId="19" borderId="27" xfId="0" applyFont="1" applyFill="1" applyBorder="1" applyAlignment="1">
      <alignment horizontal="center" vertical="center" wrapText="1"/>
    </xf>
    <xf numFmtId="49" fontId="17" fillId="19" borderId="19" xfId="0" applyNumberFormat="1" applyFont="1" applyFill="1" applyBorder="1" applyAlignment="1">
      <alignment horizontal="center" vertical="center" wrapText="1"/>
    </xf>
    <xf numFmtId="49" fontId="15" fillId="19" borderId="19" xfId="0" applyNumberFormat="1" applyFont="1" applyFill="1" applyBorder="1" applyAlignment="1">
      <alignment horizontal="center" vertical="center" wrapText="1"/>
    </xf>
    <xf numFmtId="4" fontId="15" fillId="19" borderId="20" xfId="0" applyNumberFormat="1" applyFont="1" applyFill="1" applyBorder="1" applyAlignment="1">
      <alignment horizontal="center" vertical="center" wrapText="1"/>
    </xf>
    <xf numFmtId="0" fontId="17" fillId="19" borderId="28" xfId="0" applyFont="1" applyFill="1" applyBorder="1" applyAlignment="1">
      <alignment horizontal="center" vertical="center" wrapText="1"/>
    </xf>
    <xf numFmtId="49" fontId="15" fillId="19" borderId="16" xfId="0" applyNumberFormat="1" applyFont="1" applyFill="1" applyBorder="1" applyAlignment="1">
      <alignment horizontal="center" vertical="center"/>
    </xf>
    <xf numFmtId="4" fontId="15" fillId="19" borderId="17" xfId="0" applyNumberFormat="1" applyFont="1" applyFill="1" applyBorder="1" applyAlignment="1">
      <alignment horizontal="center" vertical="center"/>
    </xf>
    <xf numFmtId="0" fontId="16" fillId="19" borderId="16" xfId="0" applyFont="1" applyFill="1" applyBorder="1" applyAlignment="1">
      <alignment horizontal="center" vertical="center" wrapText="1"/>
    </xf>
    <xf numFmtId="0" fontId="74" fillId="19" borderId="15" xfId="0" applyFont="1" applyFill="1" applyBorder="1" applyAlignment="1">
      <alignment wrapText="1"/>
    </xf>
    <xf numFmtId="0" fontId="18" fillId="19" borderId="28" xfId="0" applyFont="1" applyFill="1" applyBorder="1" applyAlignment="1">
      <alignment horizontal="center" vertical="center" wrapText="1"/>
    </xf>
    <xf numFmtId="49" fontId="18" fillId="19" borderId="19" xfId="0" applyNumberFormat="1" applyFont="1" applyFill="1" applyBorder="1" applyAlignment="1">
      <alignment horizontal="center" vertical="center" wrapText="1"/>
    </xf>
    <xf numFmtId="49" fontId="16" fillId="19" borderId="19" xfId="0" applyNumberFormat="1" applyFont="1" applyFill="1" applyBorder="1" applyAlignment="1">
      <alignment horizontal="center" vertical="center" wrapText="1"/>
    </xf>
    <xf numFmtId="49" fontId="16" fillId="19" borderId="16" xfId="0" applyNumberFormat="1" applyFont="1" applyFill="1" applyBorder="1" applyAlignment="1">
      <alignment horizontal="center" vertical="center" wrapText="1"/>
    </xf>
    <xf numFmtId="4" fontId="16" fillId="19" borderId="20" xfId="0" applyNumberFormat="1" applyFont="1" applyFill="1" applyBorder="1" applyAlignment="1">
      <alignment horizontal="center" vertical="center" wrapText="1"/>
    </xf>
    <xf numFmtId="0" fontId="16" fillId="19" borderId="15" xfId="0" applyFont="1" applyFill="1" applyBorder="1" applyAlignment="1">
      <alignment vertical="top" wrapText="1"/>
    </xf>
    <xf numFmtId="49" fontId="17" fillId="34" borderId="24" xfId="0" applyNumberFormat="1" applyFont="1" applyFill="1" applyBorder="1" applyAlignment="1">
      <alignment horizontal="center" vertical="center" wrapText="1"/>
    </xf>
    <xf numFmtId="0" fontId="15" fillId="40" borderId="21" xfId="0" applyFont="1" applyFill="1" applyBorder="1" applyAlignment="1">
      <alignment wrapText="1"/>
    </xf>
    <xf numFmtId="0" fontId="17" fillId="40" borderId="28" xfId="0" applyFont="1" applyFill="1" applyBorder="1" applyAlignment="1">
      <alignment horizontal="center" vertical="center" wrapText="1"/>
    </xf>
    <xf numFmtId="49" fontId="15" fillId="40" borderId="19" xfId="0" applyNumberFormat="1" applyFont="1" applyFill="1" applyBorder="1" applyAlignment="1">
      <alignment horizontal="center" vertical="center" wrapText="1"/>
    </xf>
    <xf numFmtId="4" fontId="15" fillId="40" borderId="20" xfId="0" applyNumberFormat="1" applyFont="1" applyFill="1" applyBorder="1" applyAlignment="1">
      <alignment horizontal="center" vertical="center" wrapText="1"/>
    </xf>
    <xf numFmtId="0" fontId="17" fillId="40" borderId="15" xfId="0" applyFont="1" applyFill="1" applyBorder="1" applyAlignment="1">
      <alignment vertical="top" wrapText="1"/>
    </xf>
    <xf numFmtId="0" fontId="17" fillId="40" borderId="16" xfId="0" applyFont="1" applyFill="1" applyBorder="1" applyAlignment="1">
      <alignment horizontal="center" vertical="center" wrapText="1"/>
    </xf>
    <xf numFmtId="49" fontId="15" fillId="40" borderId="16" xfId="0" applyNumberFormat="1" applyFont="1" applyFill="1" applyBorder="1" applyAlignment="1">
      <alignment horizontal="center" vertical="center" wrapText="1"/>
    </xf>
    <xf numFmtId="49" fontId="15" fillId="40" borderId="28" xfId="0" applyNumberFormat="1" applyFont="1" applyFill="1" applyBorder="1" applyAlignment="1">
      <alignment horizontal="center" vertical="center" wrapText="1"/>
    </xf>
    <xf numFmtId="4" fontId="15" fillId="40" borderId="17" xfId="0" applyNumberFormat="1" applyFont="1" applyFill="1" applyBorder="1" applyAlignment="1">
      <alignment horizontal="center" vertical="center"/>
    </xf>
    <xf numFmtId="49" fontId="5" fillId="40" borderId="16" xfId="0" applyNumberFormat="1" applyFont="1" applyFill="1" applyBorder="1" applyAlignment="1">
      <alignment horizontal="center" vertical="center"/>
    </xf>
    <xf numFmtId="0" fontId="16" fillId="40" borderId="16" xfId="0" applyFont="1" applyFill="1" applyBorder="1" applyAlignment="1">
      <alignment horizontal="center" vertical="center" wrapText="1"/>
    </xf>
    <xf numFmtId="4" fontId="15" fillId="40" borderId="17" xfId="0" applyNumberFormat="1" applyFont="1" applyFill="1" applyBorder="1" applyAlignment="1">
      <alignment horizontal="center" vertical="center" wrapText="1"/>
    </xf>
    <xf numFmtId="0" fontId="15" fillId="40" borderId="16" xfId="0" applyFont="1" applyFill="1" applyBorder="1" applyAlignment="1">
      <alignment horizontal="center" vertical="center" wrapText="1"/>
    </xf>
    <xf numFmtId="0" fontId="76" fillId="40" borderId="15" xfId="57" applyFont="1" applyFill="1" applyBorder="1" applyAlignment="1">
      <alignment vertical="top" wrapText="1"/>
      <protection/>
    </xf>
    <xf numFmtId="0" fontId="18" fillId="40" borderId="16" xfId="0" applyFont="1" applyFill="1" applyBorder="1" applyAlignment="1">
      <alignment horizontal="center" vertical="center" wrapText="1"/>
    </xf>
    <xf numFmtId="49" fontId="16" fillId="40" borderId="16" xfId="0" applyNumberFormat="1" applyFont="1" applyFill="1" applyBorder="1" applyAlignment="1">
      <alignment horizontal="center" vertical="center" wrapText="1"/>
    </xf>
    <xf numFmtId="4" fontId="16" fillId="40" borderId="17" xfId="0" applyNumberFormat="1" applyFont="1" applyFill="1" applyBorder="1" applyAlignment="1">
      <alignment horizontal="center" vertical="center" wrapText="1"/>
    </xf>
    <xf numFmtId="0" fontId="16" fillId="41" borderId="16" xfId="0" applyFont="1" applyFill="1" applyBorder="1" applyAlignment="1">
      <alignment horizontal="center" vertical="center" wrapText="1"/>
    </xf>
    <xf numFmtId="1" fontId="18" fillId="41" borderId="28" xfId="0" applyNumberFormat="1" applyFont="1" applyFill="1" applyBorder="1" applyAlignment="1">
      <alignment horizontal="center" vertical="center" wrapText="1"/>
    </xf>
    <xf numFmtId="2" fontId="18" fillId="41" borderId="16" xfId="0" applyNumberFormat="1" applyFont="1" applyFill="1" applyBorder="1" applyAlignment="1">
      <alignment horizontal="center" vertical="center" wrapText="1"/>
    </xf>
    <xf numFmtId="0" fontId="16" fillId="41" borderId="19" xfId="0" applyFont="1" applyFill="1" applyBorder="1" applyAlignment="1">
      <alignment horizontal="center" vertical="center" wrapText="1"/>
    </xf>
    <xf numFmtId="4" fontId="16" fillId="41" borderId="20" xfId="0" applyNumberFormat="1" applyFont="1" applyFill="1" applyBorder="1" applyAlignment="1">
      <alignment horizontal="center" vertical="center"/>
    </xf>
    <xf numFmtId="49" fontId="15" fillId="42" borderId="16" xfId="0" applyNumberFormat="1" applyFont="1" applyFill="1" applyBorder="1" applyAlignment="1">
      <alignment horizontal="center" vertical="center" wrapText="1"/>
    </xf>
    <xf numFmtId="0" fontId="16" fillId="35" borderId="30" xfId="0" applyFont="1" applyFill="1" applyBorder="1" applyAlignment="1">
      <alignment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 wrapText="1"/>
    </xf>
    <xf numFmtId="4" fontId="7" fillId="0" borderId="36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 wrapText="1"/>
    </xf>
    <xf numFmtId="0" fontId="29" fillId="35" borderId="15" xfId="0" applyFont="1" applyFill="1" applyBorder="1" applyAlignment="1">
      <alignment vertical="top" wrapText="1"/>
    </xf>
    <xf numFmtId="4" fontId="16" fillId="0" borderId="17" xfId="0" applyNumberFormat="1" applyFont="1" applyFill="1" applyBorder="1" applyAlignment="1">
      <alignment horizontal="center" wrapText="1"/>
    </xf>
    <xf numFmtId="0" fontId="15" fillId="0" borderId="38" xfId="0" applyFont="1" applyFill="1" applyBorder="1" applyAlignment="1">
      <alignment wrapText="1"/>
    </xf>
    <xf numFmtId="0" fontId="29" fillId="0" borderId="15" xfId="0" applyFont="1" applyFill="1" applyBorder="1" applyAlignment="1">
      <alignment vertical="top" wrapText="1"/>
    </xf>
    <xf numFmtId="4" fontId="15" fillId="0" borderId="17" xfId="0" applyNumberFormat="1" applyFont="1" applyFill="1" applyBorder="1" applyAlignment="1">
      <alignment horizontal="center" wrapText="1"/>
    </xf>
    <xf numFmtId="49" fontId="15" fillId="0" borderId="16" xfId="0" applyNumberFormat="1" applyFont="1" applyFill="1" applyBorder="1" applyAlignment="1">
      <alignment horizontal="center" wrapText="1"/>
    </xf>
    <xf numFmtId="0" fontId="15" fillId="0" borderId="16" xfId="0" applyFont="1" applyFill="1" applyBorder="1" applyAlignment="1">
      <alignment horizontal="center" wrapText="1"/>
    </xf>
    <xf numFmtId="0" fontId="74" fillId="0" borderId="30" xfId="0" applyFont="1" applyBorder="1" applyAlignment="1">
      <alignment wrapText="1"/>
    </xf>
    <xf numFmtId="49" fontId="15" fillId="0" borderId="0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wrapText="1"/>
    </xf>
    <xf numFmtId="4" fontId="14" fillId="0" borderId="17" xfId="0" applyNumberFormat="1" applyFont="1" applyFill="1" applyBorder="1" applyAlignment="1">
      <alignment horizontal="center" wrapText="1"/>
    </xf>
    <xf numFmtId="0" fontId="15" fillId="0" borderId="16" xfId="0" applyFont="1" applyBorder="1" applyAlignment="1">
      <alignment wrapText="1"/>
    </xf>
    <xf numFmtId="0" fontId="75" fillId="0" borderId="15" xfId="0" applyFont="1" applyFill="1" applyBorder="1" applyAlignment="1">
      <alignment wrapText="1"/>
    </xf>
    <xf numFmtId="0" fontId="15" fillId="0" borderId="16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wrapText="1"/>
    </xf>
    <xf numFmtId="4" fontId="16" fillId="0" borderId="16" xfId="0" applyNumberFormat="1" applyFont="1" applyFill="1" applyBorder="1" applyAlignment="1">
      <alignment horizontal="center"/>
    </xf>
    <xf numFmtId="49" fontId="11" fillId="0" borderId="0" xfId="0" applyNumberFormat="1" applyFont="1" applyAlignment="1">
      <alignment horizontal="left" vertical="center"/>
    </xf>
    <xf numFmtId="0" fontId="31" fillId="0" borderId="0" xfId="0" applyFont="1" applyAlignment="1">
      <alignment/>
    </xf>
    <xf numFmtId="4" fontId="11" fillId="0" borderId="0" xfId="0" applyNumberFormat="1" applyFont="1" applyAlignment="1">
      <alignment horizontal="center"/>
    </xf>
    <xf numFmtId="0" fontId="15" fillId="33" borderId="12" xfId="0" applyNumberFormat="1" applyFont="1" applyFill="1" applyBorder="1" applyAlignment="1">
      <alignment horizontal="center" vertical="center" wrapText="1"/>
    </xf>
    <xf numFmtId="0" fontId="30" fillId="35" borderId="14" xfId="0" applyFont="1" applyFill="1" applyBorder="1" applyAlignment="1">
      <alignment wrapText="1"/>
    </xf>
    <xf numFmtId="49" fontId="15" fillId="0" borderId="15" xfId="0" applyNumberFormat="1" applyFont="1" applyFill="1" applyBorder="1" applyAlignment="1">
      <alignment horizontal="left" wrapText="1"/>
    </xf>
    <xf numFmtId="49" fontId="7" fillId="0" borderId="16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4" fontId="15" fillId="35" borderId="17" xfId="0" applyNumberFormat="1" applyFont="1" applyFill="1" applyBorder="1" applyAlignment="1">
      <alignment horizontal="center" vertical="center"/>
    </xf>
    <xf numFmtId="4" fontId="16" fillId="35" borderId="17" xfId="0" applyNumberFormat="1" applyFont="1" applyFill="1" applyBorder="1" applyAlignment="1">
      <alignment horizontal="center" vertical="center"/>
    </xf>
    <xf numFmtId="49" fontId="16" fillId="35" borderId="16" xfId="0" applyNumberFormat="1" applyFont="1" applyFill="1" applyBorder="1" applyAlignment="1">
      <alignment horizontal="center" vertical="center" wrapText="1"/>
    </xf>
    <xf numFmtId="4" fontId="16" fillId="35" borderId="17" xfId="0" applyNumberFormat="1" applyFont="1" applyFill="1" applyBorder="1" applyAlignment="1">
      <alignment horizontal="center" vertical="center" wrapText="1"/>
    </xf>
    <xf numFmtId="2" fontId="15" fillId="35" borderId="15" xfId="0" applyNumberFormat="1" applyFont="1" applyFill="1" applyBorder="1" applyAlignment="1">
      <alignment wrapText="1"/>
    </xf>
    <xf numFmtId="0" fontId="18" fillId="35" borderId="30" xfId="0" applyFont="1" applyFill="1" applyBorder="1" applyAlignment="1">
      <alignment wrapText="1"/>
    </xf>
    <xf numFmtId="0" fontId="16" fillId="35" borderId="41" xfId="0" applyFont="1" applyFill="1" applyBorder="1" applyAlignment="1">
      <alignment wrapText="1"/>
    </xf>
    <xf numFmtId="0" fontId="16" fillId="35" borderId="28" xfId="0" applyFont="1" applyFill="1" applyBorder="1" applyAlignment="1">
      <alignment wrapText="1"/>
    </xf>
    <xf numFmtId="0" fontId="17" fillId="42" borderId="15" xfId="0" applyFont="1" applyFill="1" applyBorder="1" applyAlignment="1">
      <alignment vertical="top" wrapText="1"/>
    </xf>
    <xf numFmtId="0" fontId="18" fillId="42" borderId="15" xfId="0" applyFont="1" applyFill="1" applyBorder="1" applyAlignment="1">
      <alignment vertical="top" wrapText="1"/>
    </xf>
    <xf numFmtId="0" fontId="16" fillId="35" borderId="16" xfId="0" applyFont="1" applyFill="1" applyBorder="1" applyAlignment="1">
      <alignment vertical="top" wrapText="1"/>
    </xf>
    <xf numFmtId="0" fontId="16" fillId="35" borderId="0" xfId="0" applyFont="1" applyFill="1" applyAlignment="1">
      <alignment/>
    </xf>
    <xf numFmtId="0" fontId="0" fillId="35" borderId="0" xfId="0" applyFill="1" applyAlignment="1">
      <alignment/>
    </xf>
    <xf numFmtId="0" fontId="17" fillId="35" borderId="16" xfId="0" applyFont="1" applyFill="1" applyBorder="1" applyAlignment="1">
      <alignment horizontal="center" vertical="center" wrapText="1"/>
    </xf>
    <xf numFmtId="49" fontId="5" fillId="35" borderId="16" xfId="0" applyNumberFormat="1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 wrapText="1"/>
    </xf>
    <xf numFmtId="0" fontId="74" fillId="0" borderId="46" xfId="0" applyFont="1" applyBorder="1" applyAlignment="1">
      <alignment horizontal="center" vertical="center" wrapText="1"/>
    </xf>
    <xf numFmtId="0" fontId="74" fillId="0" borderId="47" xfId="0" applyFont="1" applyBorder="1" applyAlignment="1">
      <alignment horizontal="center" vertical="center" wrapText="1"/>
    </xf>
    <xf numFmtId="0" fontId="74" fillId="0" borderId="48" xfId="0" applyFont="1" applyBorder="1" applyAlignment="1">
      <alignment horizontal="center" vertical="center" wrapText="1"/>
    </xf>
    <xf numFmtId="4" fontId="15" fillId="0" borderId="37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8" fillId="42" borderId="21" xfId="0" applyFont="1" applyFill="1" applyBorder="1" applyAlignment="1">
      <alignment horizontal="left" vertical="center" wrapText="1"/>
    </xf>
    <xf numFmtId="2" fontId="15" fillId="42" borderId="15" xfId="0" applyNumberFormat="1" applyFont="1" applyFill="1" applyBorder="1" applyAlignment="1">
      <alignment wrapText="1"/>
    </xf>
    <xf numFmtId="0" fontId="15" fillId="42" borderId="41" xfId="0" applyFont="1" applyFill="1" applyBorder="1" applyAlignment="1">
      <alignment wrapText="1"/>
    </xf>
    <xf numFmtId="0" fontId="18" fillId="42" borderId="30" xfId="0" applyFont="1" applyFill="1" applyBorder="1" applyAlignment="1">
      <alignment wrapText="1"/>
    </xf>
    <xf numFmtId="0" fontId="18" fillId="42" borderId="30" xfId="0" applyFont="1" applyFill="1" applyBorder="1" applyAlignment="1">
      <alignment vertical="top" wrapText="1"/>
    </xf>
    <xf numFmtId="0" fontId="19" fillId="0" borderId="16" xfId="0" applyFont="1" applyBorder="1" applyAlignment="1">
      <alignment vertical="center" wrapText="1"/>
    </xf>
    <xf numFmtId="4" fontId="16" fillId="35" borderId="20" xfId="0" applyNumberFormat="1" applyFont="1" applyFill="1" applyBorder="1" applyAlignment="1">
      <alignment horizontal="center" vertical="center" wrapText="1"/>
    </xf>
    <xf numFmtId="49" fontId="16" fillId="35" borderId="19" xfId="0" applyNumberFormat="1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wrapText="1"/>
    </xf>
    <xf numFmtId="0" fontId="16" fillId="0" borderId="16" xfId="0" applyFont="1" applyBorder="1" applyAlignment="1">
      <alignment/>
    </xf>
    <xf numFmtId="4" fontId="15" fillId="35" borderId="20" xfId="0" applyNumberFormat="1" applyFont="1" applyFill="1" applyBorder="1" applyAlignment="1">
      <alignment horizontal="center" vertical="center"/>
    </xf>
    <xf numFmtId="4" fontId="15" fillId="35" borderId="20" xfId="0" applyNumberFormat="1" applyFont="1" applyFill="1" applyBorder="1" applyAlignment="1">
      <alignment horizontal="center" vertical="center" wrapText="1"/>
    </xf>
    <xf numFmtId="0" fontId="75" fillId="35" borderId="49" xfId="0" applyFont="1" applyFill="1" applyBorder="1" applyAlignment="1">
      <alignment vertical="center" wrapText="1"/>
    </xf>
    <xf numFmtId="0" fontId="74" fillId="42" borderId="46" xfId="0" applyFont="1" applyFill="1" applyBorder="1" applyAlignment="1">
      <alignment horizontal="center" vertical="center" wrapText="1"/>
    </xf>
    <xf numFmtId="2" fontId="16" fillId="42" borderId="16" xfId="0" applyNumberFormat="1" applyFont="1" applyFill="1" applyBorder="1" applyAlignment="1">
      <alignment horizontal="center" vertical="center"/>
    </xf>
    <xf numFmtId="49" fontId="16" fillId="42" borderId="16" xfId="0" applyNumberFormat="1" applyFont="1" applyFill="1" applyBorder="1" applyAlignment="1">
      <alignment horizontal="center" vertical="center"/>
    </xf>
    <xf numFmtId="49" fontId="16" fillId="42" borderId="18" xfId="0" applyNumberFormat="1" applyFont="1" applyFill="1" applyBorder="1" applyAlignment="1">
      <alignment horizontal="center" vertical="center" wrapText="1"/>
    </xf>
    <xf numFmtId="49" fontId="15" fillId="42" borderId="18" xfId="0" applyNumberFormat="1" applyFont="1" applyFill="1" applyBorder="1" applyAlignment="1">
      <alignment horizontal="center" vertical="center"/>
    </xf>
    <xf numFmtId="49" fontId="16" fillId="42" borderId="28" xfId="0" applyNumberFormat="1" applyFont="1" applyFill="1" applyBorder="1" applyAlignment="1">
      <alignment horizontal="center" vertical="center"/>
    </xf>
    <xf numFmtId="0" fontId="18" fillId="35" borderId="16" xfId="0" applyFont="1" applyFill="1" applyBorder="1" applyAlignment="1">
      <alignment horizontal="center" vertical="center" wrapText="1"/>
    </xf>
    <xf numFmtId="0" fontId="18" fillId="35" borderId="28" xfId="0" applyFont="1" applyFill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4" fontId="75" fillId="0" borderId="16" xfId="0" applyNumberFormat="1" applyFont="1" applyBorder="1" applyAlignment="1">
      <alignment horizontal="center" vertical="center" wrapText="1"/>
    </xf>
    <xf numFmtId="0" fontId="75" fillId="0" borderId="35" xfId="0" applyFont="1" applyBorder="1" applyAlignment="1">
      <alignment horizontal="center" vertical="center" wrapText="1"/>
    </xf>
    <xf numFmtId="4" fontId="16" fillId="35" borderId="17" xfId="0" applyNumberFormat="1" applyFont="1" applyFill="1" applyBorder="1" applyAlignment="1">
      <alignment horizontal="center" wrapText="1"/>
    </xf>
    <xf numFmtId="0" fontId="75" fillId="35" borderId="16" xfId="0" applyFont="1" applyFill="1" applyBorder="1" applyAlignment="1">
      <alignment horizontal="center" vertical="center" wrapText="1"/>
    </xf>
    <xf numFmtId="49" fontId="5" fillId="35" borderId="0" xfId="0" applyNumberFormat="1" applyFont="1" applyFill="1" applyBorder="1" applyAlignment="1">
      <alignment horizontal="center" vertical="center"/>
    </xf>
    <xf numFmtId="0" fontId="15" fillId="35" borderId="16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0" fontId="15" fillId="0" borderId="16" xfId="56" applyFont="1" applyBorder="1" applyAlignment="1">
      <alignment wrapText="1"/>
      <protection/>
    </xf>
    <xf numFmtId="0" fontId="16" fillId="0" borderId="16" xfId="62" applyFont="1" applyBorder="1" applyAlignment="1">
      <alignment wrapText="1"/>
      <protection/>
    </xf>
    <xf numFmtId="0" fontId="0" fillId="0" borderId="0" xfId="0" applyAlignment="1">
      <alignment vertical="center" wrapText="1"/>
    </xf>
    <xf numFmtId="0" fontId="74" fillId="0" borderId="0" xfId="0" applyFont="1" applyAlignment="1">
      <alignment horizontal="justify" vertical="center" wrapText="1"/>
    </xf>
    <xf numFmtId="0" fontId="74" fillId="0" borderId="16" xfId="0" applyFont="1" applyBorder="1" applyAlignment="1">
      <alignment horizontal="justify" vertical="center" wrapText="1"/>
    </xf>
    <xf numFmtId="0" fontId="74" fillId="0" borderId="16" xfId="0" applyFont="1" applyBorder="1" applyAlignment="1">
      <alignment wrapText="1"/>
    </xf>
    <xf numFmtId="49" fontId="16" fillId="35" borderId="16" xfId="0" applyNumberFormat="1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74" fillId="35" borderId="15" xfId="0" applyFont="1" applyFill="1" applyBorder="1" applyAlignment="1">
      <alignment wrapText="1"/>
    </xf>
    <xf numFmtId="49" fontId="15" fillId="35" borderId="16" xfId="0" applyNumberFormat="1" applyFont="1" applyFill="1" applyBorder="1" applyAlignment="1">
      <alignment horizontal="center" wrapText="1"/>
    </xf>
    <xf numFmtId="0" fontId="21" fillId="0" borderId="16" xfId="0" applyFont="1" applyBorder="1" applyAlignment="1">
      <alignment horizontal="left" vertical="center"/>
    </xf>
    <xf numFmtId="0" fontId="21" fillId="0" borderId="0" xfId="0" applyFont="1" applyAlignment="1">
      <alignment horizontal="justify" vertical="center" wrapText="1"/>
    </xf>
    <xf numFmtId="0" fontId="16" fillId="35" borderId="16" xfId="0" applyFont="1" applyFill="1" applyBorder="1" applyAlignment="1">
      <alignment horizontal="center" wrapText="1"/>
    </xf>
    <xf numFmtId="0" fontId="21" fillId="35" borderId="16" xfId="0" applyFont="1" applyFill="1" applyBorder="1" applyAlignment="1">
      <alignment vertical="center" wrapText="1"/>
    </xf>
    <xf numFmtId="0" fontId="15" fillId="35" borderId="28" xfId="0" applyFont="1" applyFill="1" applyBorder="1" applyAlignment="1">
      <alignment wrapText="1"/>
    </xf>
    <xf numFmtId="49" fontId="15" fillId="35" borderId="18" xfId="0" applyNumberFormat="1" applyFont="1" applyFill="1" applyBorder="1" applyAlignment="1">
      <alignment horizontal="center" vertical="center" wrapText="1"/>
    </xf>
    <xf numFmtId="49" fontId="33" fillId="35" borderId="16" xfId="0" applyNumberFormat="1" applyFont="1" applyFill="1" applyBorder="1" applyAlignment="1">
      <alignment horizontal="center" vertical="center" wrapText="1"/>
    </xf>
    <xf numFmtId="4" fontId="22" fillId="35" borderId="20" xfId="0" applyNumberFormat="1" applyFont="1" applyFill="1" applyBorder="1" applyAlignment="1">
      <alignment horizontal="center" vertical="center" wrapText="1"/>
    </xf>
    <xf numFmtId="4" fontId="16" fillId="35" borderId="39" xfId="0" applyNumberFormat="1" applyFont="1" applyFill="1" applyBorder="1" applyAlignment="1">
      <alignment horizontal="center" vertical="center"/>
    </xf>
    <xf numFmtId="0" fontId="21" fillId="0" borderId="16" xfId="0" applyFont="1" applyBorder="1" applyAlignment="1">
      <alignment horizontal="justify" vertical="center" wrapText="1"/>
    </xf>
    <xf numFmtId="0" fontId="17" fillId="35" borderId="28" xfId="0" applyFont="1" applyFill="1" applyBorder="1" applyAlignment="1">
      <alignment horizontal="center" vertical="center" wrapText="1"/>
    </xf>
    <xf numFmtId="49" fontId="16" fillId="35" borderId="18" xfId="0" applyNumberFormat="1" applyFont="1" applyFill="1" applyBorder="1" applyAlignment="1">
      <alignment horizontal="center" vertical="center" wrapText="1"/>
    </xf>
    <xf numFmtId="0" fontId="19" fillId="35" borderId="28" xfId="0" applyFont="1" applyFill="1" applyBorder="1" applyAlignment="1">
      <alignment vertical="center" wrapText="1"/>
    </xf>
    <xf numFmtId="4" fontId="16" fillId="35" borderId="22" xfId="0" applyNumberFormat="1" applyFont="1" applyFill="1" applyBorder="1" applyAlignment="1">
      <alignment horizontal="center" vertical="center" wrapText="1"/>
    </xf>
    <xf numFmtId="0" fontId="21" fillId="35" borderId="28" xfId="0" applyFont="1" applyFill="1" applyBorder="1" applyAlignment="1">
      <alignment vertical="center" wrapText="1"/>
    </xf>
    <xf numFmtId="0" fontId="79" fillId="35" borderId="15" xfId="0" applyFont="1" applyFill="1" applyBorder="1" applyAlignment="1">
      <alignment vertical="top" wrapText="1"/>
    </xf>
    <xf numFmtId="0" fontId="4" fillId="42" borderId="0" xfId="0" applyFont="1" applyFill="1" applyAlignment="1">
      <alignment/>
    </xf>
    <xf numFmtId="0" fontId="4" fillId="0" borderId="0" xfId="0" applyFont="1" applyAlignment="1">
      <alignment/>
    </xf>
    <xf numFmtId="0" fontId="4" fillId="35" borderId="0" xfId="0" applyFont="1" applyFill="1" applyAlignment="1">
      <alignment/>
    </xf>
    <xf numFmtId="0" fontId="74" fillId="0" borderId="0" xfId="0" applyFont="1" applyBorder="1" applyAlignment="1">
      <alignment wrapText="1"/>
    </xf>
    <xf numFmtId="0" fontId="34" fillId="35" borderId="0" xfId="0" applyFont="1" applyFill="1" applyBorder="1" applyAlignment="1">
      <alignment vertical="top" wrapText="1"/>
    </xf>
    <xf numFmtId="49" fontId="16" fillId="0" borderId="28" xfId="0" applyNumberFormat="1" applyFont="1" applyBorder="1" applyAlignment="1">
      <alignment horizontal="center" wrapText="1"/>
    </xf>
    <xf numFmtId="0" fontId="18" fillId="0" borderId="0" xfId="0" applyFont="1" applyBorder="1" applyAlignment="1">
      <alignment vertical="top" wrapText="1"/>
    </xf>
    <xf numFmtId="49" fontId="15" fillId="0" borderId="28" xfId="0" applyNumberFormat="1" applyFont="1" applyBorder="1" applyAlignment="1">
      <alignment horizontal="center" wrapText="1"/>
    </xf>
    <xf numFmtId="0" fontId="4" fillId="0" borderId="0" xfId="0" applyFont="1" applyFill="1" applyAlignment="1">
      <alignment/>
    </xf>
    <xf numFmtId="0" fontId="7" fillId="0" borderId="16" xfId="0" applyFont="1" applyFill="1" applyBorder="1" applyAlignment="1">
      <alignment/>
    </xf>
    <xf numFmtId="0" fontId="0" fillId="0" borderId="0" xfId="0" applyBorder="1" applyAlignment="1">
      <alignment/>
    </xf>
    <xf numFmtId="4" fontId="7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4" fontId="22" fillId="35" borderId="22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wrapText="1"/>
    </xf>
    <xf numFmtId="0" fontId="19" fillId="35" borderId="28" xfId="0" applyFont="1" applyFill="1" applyBorder="1" applyAlignment="1">
      <alignment wrapText="1"/>
    </xf>
    <xf numFmtId="0" fontId="21" fillId="35" borderId="28" xfId="0" applyFont="1" applyFill="1" applyBorder="1" applyAlignment="1">
      <alignment wrapText="1"/>
    </xf>
    <xf numFmtId="0" fontId="21" fillId="35" borderId="28" xfId="0" applyNumberFormat="1" applyFont="1" applyFill="1" applyBorder="1" applyAlignment="1">
      <alignment vertical="center" wrapText="1"/>
    </xf>
    <xf numFmtId="4" fontId="23" fillId="38" borderId="1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4" fontId="15" fillId="38" borderId="12" xfId="0" applyNumberFormat="1" applyFont="1" applyFill="1" applyBorder="1" applyAlignment="1">
      <alignment horizontal="center" vertical="center" wrapText="1"/>
    </xf>
    <xf numFmtId="2" fontId="14" fillId="43" borderId="44" xfId="0" applyNumberFormat="1" applyFont="1" applyFill="1" applyBorder="1" applyAlignment="1">
      <alignment horizontal="center" vertical="center" wrapText="1"/>
    </xf>
    <xf numFmtId="2" fontId="14" fillId="43" borderId="50" xfId="0" applyNumberFormat="1" applyFont="1" applyFill="1" applyBorder="1" applyAlignment="1">
      <alignment horizontal="center" vertical="center" wrapText="1"/>
    </xf>
    <xf numFmtId="2" fontId="14" fillId="43" borderId="45" xfId="0" applyNumberFormat="1" applyFont="1" applyFill="1" applyBorder="1" applyAlignment="1">
      <alignment horizontal="center" vertical="center" wrapText="1"/>
    </xf>
    <xf numFmtId="4" fontId="14" fillId="33" borderId="12" xfId="0" applyNumberFormat="1" applyFont="1" applyFill="1" applyBorder="1" applyAlignment="1">
      <alignment horizontal="center" vertical="center" wrapText="1"/>
    </xf>
    <xf numFmtId="4" fontId="14" fillId="33" borderId="51" xfId="0" applyNumberFormat="1" applyFont="1" applyFill="1" applyBorder="1" applyAlignment="1">
      <alignment horizontal="center" vertical="center" wrapText="1"/>
    </xf>
    <xf numFmtId="2" fontId="14" fillId="43" borderId="23" xfId="0" applyNumberFormat="1" applyFont="1" applyFill="1" applyBorder="1" applyAlignment="1">
      <alignment horizontal="center" vertical="center" wrapText="1"/>
    </xf>
    <xf numFmtId="2" fontId="14" fillId="43" borderId="25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/>
    </xf>
    <xf numFmtId="4" fontId="16" fillId="35" borderId="28" xfId="0" applyNumberFormat="1" applyFont="1" applyFill="1" applyBorder="1" applyAlignment="1">
      <alignment horizontal="center" wrapText="1"/>
    </xf>
    <xf numFmtId="4" fontId="15" fillId="38" borderId="17" xfId="0" applyNumberFormat="1" applyFont="1" applyFill="1" applyBorder="1" applyAlignment="1">
      <alignment horizontal="center" vertical="center" wrapText="1"/>
    </xf>
    <xf numFmtId="4" fontId="15" fillId="35" borderId="17" xfId="0" applyNumberFormat="1" applyFont="1" applyFill="1" applyBorder="1" applyAlignment="1">
      <alignment horizontal="center" wrapText="1"/>
    </xf>
    <xf numFmtId="4" fontId="15" fillId="38" borderId="17" xfId="0" applyNumberFormat="1" applyFont="1" applyFill="1" applyBorder="1" applyAlignment="1">
      <alignment horizontal="center" wrapText="1"/>
    </xf>
    <xf numFmtId="4" fontId="15" fillId="38" borderId="12" xfId="0" applyNumberFormat="1" applyFont="1" applyFill="1" applyBorder="1" applyAlignment="1">
      <alignment horizontal="center" wrapText="1"/>
    </xf>
    <xf numFmtId="4" fontId="7" fillId="35" borderId="17" xfId="0" applyNumberFormat="1" applyFont="1" applyFill="1" applyBorder="1" applyAlignment="1">
      <alignment horizontal="center" vertical="center" wrapText="1"/>
    </xf>
    <xf numFmtId="4" fontId="7" fillId="35" borderId="22" xfId="0" applyNumberFormat="1" applyFont="1" applyFill="1" applyBorder="1" applyAlignment="1">
      <alignment horizontal="center" vertical="center" wrapText="1"/>
    </xf>
    <xf numFmtId="4" fontId="5" fillId="35" borderId="12" xfId="0" applyNumberFormat="1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4" fontId="5" fillId="35" borderId="20" xfId="0" applyNumberFormat="1" applyFont="1" applyFill="1" applyBorder="1" applyAlignment="1">
      <alignment horizontal="center" vertical="center" wrapText="1"/>
    </xf>
    <xf numFmtId="4" fontId="5" fillId="39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6" fillId="35" borderId="18" xfId="0" applyFont="1" applyFill="1" applyBorder="1" applyAlignment="1">
      <alignment vertical="top" wrapText="1"/>
    </xf>
    <xf numFmtId="4" fontId="16" fillId="0" borderId="18" xfId="0" applyNumberFormat="1" applyFont="1" applyBorder="1" applyAlignment="1">
      <alignment horizontal="center"/>
    </xf>
    <xf numFmtId="0" fontId="15" fillId="38" borderId="23" xfId="0" applyFont="1" applyFill="1" applyBorder="1" applyAlignment="1">
      <alignment/>
    </xf>
    <xf numFmtId="49" fontId="15" fillId="38" borderId="25" xfId="0" applyNumberFormat="1" applyFont="1" applyFill="1" applyBorder="1" applyAlignment="1">
      <alignment horizontal="center"/>
    </xf>
    <xf numFmtId="0" fontId="15" fillId="38" borderId="25" xfId="0" applyFont="1" applyFill="1" applyBorder="1" applyAlignment="1">
      <alignment horizontal="center"/>
    </xf>
    <xf numFmtId="0" fontId="17" fillId="0" borderId="16" xfId="0" applyFont="1" applyBorder="1" applyAlignment="1">
      <alignment vertical="top" wrapText="1"/>
    </xf>
    <xf numFmtId="0" fontId="17" fillId="35" borderId="16" xfId="0" applyFont="1" applyFill="1" applyBorder="1" applyAlignment="1">
      <alignment vertical="top" wrapText="1"/>
    </xf>
    <xf numFmtId="0" fontId="18" fillId="35" borderId="16" xfId="0" applyFont="1" applyFill="1" applyBorder="1" applyAlignment="1">
      <alignment vertical="top" wrapText="1"/>
    </xf>
    <xf numFmtId="0" fontId="74" fillId="35" borderId="43" xfId="0" applyFont="1" applyFill="1" applyBorder="1" applyAlignment="1">
      <alignment horizontal="justify" vertical="center" wrapText="1"/>
    </xf>
    <xf numFmtId="0" fontId="18" fillId="0" borderId="16" xfId="0" applyFont="1" applyBorder="1" applyAlignment="1">
      <alignment vertical="top" wrapText="1"/>
    </xf>
    <xf numFmtId="0" fontId="79" fillId="35" borderId="16" xfId="0" applyFont="1" applyFill="1" applyBorder="1" applyAlignment="1">
      <alignment vertical="top" wrapText="1"/>
    </xf>
    <xf numFmtId="0" fontId="15" fillId="35" borderId="16" xfId="0" applyFont="1" applyFill="1" applyBorder="1" applyAlignment="1">
      <alignment wrapText="1"/>
    </xf>
    <xf numFmtId="0" fontId="16" fillId="0" borderId="16" xfId="0" applyFont="1" applyBorder="1" applyAlignment="1">
      <alignment wrapText="1"/>
    </xf>
    <xf numFmtId="0" fontId="12" fillId="35" borderId="16" xfId="0" applyFont="1" applyFill="1" applyBorder="1" applyAlignment="1">
      <alignment vertical="top" wrapText="1"/>
    </xf>
    <xf numFmtId="0" fontId="16" fillId="35" borderId="16" xfId="0" applyFont="1" applyFill="1" applyBorder="1" applyAlignment="1">
      <alignment wrapText="1"/>
    </xf>
    <xf numFmtId="0" fontId="34" fillId="0" borderId="16" xfId="0" applyFont="1" applyFill="1" applyBorder="1" applyAlignment="1">
      <alignment vertical="top" wrapText="1"/>
    </xf>
    <xf numFmtId="0" fontId="7" fillId="35" borderId="16" xfId="0" applyFont="1" applyFill="1" applyBorder="1" applyAlignment="1">
      <alignment wrapText="1"/>
    </xf>
    <xf numFmtId="0" fontId="75" fillId="0" borderId="16" xfId="0" applyFont="1" applyFill="1" applyBorder="1" applyAlignment="1">
      <alignment wrapText="1"/>
    </xf>
    <xf numFmtId="0" fontId="15" fillId="35" borderId="43" xfId="0" applyFont="1" applyFill="1" applyBorder="1" applyAlignment="1">
      <alignment wrapText="1"/>
    </xf>
    <xf numFmtId="0" fontId="16" fillId="0" borderId="43" xfId="0" applyFont="1" applyBorder="1" applyAlignment="1">
      <alignment wrapText="1"/>
    </xf>
    <xf numFmtId="0" fontId="1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NumberFormat="1" applyFont="1" applyAlignment="1">
      <alignment horizontal="left" wrapText="1"/>
    </xf>
    <xf numFmtId="49" fontId="11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right" vertical="center"/>
    </xf>
    <xf numFmtId="0" fontId="19" fillId="0" borderId="0" xfId="0" applyFont="1" applyBorder="1" applyAlignment="1">
      <alignment horizontal="center" wrapText="1"/>
    </xf>
    <xf numFmtId="0" fontId="11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49" fontId="11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center" wrapText="1"/>
    </xf>
    <xf numFmtId="0" fontId="15" fillId="44" borderId="0" xfId="0" applyFont="1" applyFill="1" applyAlignment="1">
      <alignment horizontal="center"/>
    </xf>
    <xf numFmtId="49" fontId="15" fillId="0" borderId="0" xfId="0" applyNumberFormat="1" applyFont="1" applyAlignment="1">
      <alignment horizontal="center"/>
    </xf>
    <xf numFmtId="0" fontId="11" fillId="0" borderId="16" xfId="0" applyFont="1" applyBorder="1" applyAlignment="1">
      <alignment horizontal="center" vertical="justify"/>
    </xf>
    <xf numFmtId="49" fontId="1" fillId="0" borderId="0" xfId="0" applyNumberFormat="1" applyFont="1" applyAlignment="1">
      <alignment vertic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49" fontId="54" fillId="0" borderId="0" xfId="0" applyNumberFormat="1" applyFont="1" applyAlignment="1">
      <alignment horizontal="left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2" xfId="57"/>
    <cellStyle name="Обычный 2 2" xfId="58"/>
    <cellStyle name="Обычный 2 3" xfId="59"/>
    <cellStyle name="Обычный 3" xfId="60"/>
    <cellStyle name="Обычный 4" xfId="61"/>
    <cellStyle name="Обычный 5" xfId="62"/>
    <cellStyle name="Обычный 5 2" xfId="63"/>
    <cellStyle name="Обычный 5 2 2" xfId="64"/>
    <cellStyle name="Обычный 6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zoomScale="70" zoomScaleNormal="70" zoomScalePageLayoutView="0" workbookViewId="0" topLeftCell="A1">
      <selection activeCell="G12" sqref="G12"/>
    </sheetView>
  </sheetViews>
  <sheetFormatPr defaultColWidth="9.00390625" defaultRowHeight="12.75"/>
  <cols>
    <col min="1" max="1" width="31.00390625" style="0" customWidth="1"/>
    <col min="2" max="2" width="49.50390625" style="0" customWidth="1"/>
    <col min="3" max="3" width="26.375" style="17" customWidth="1"/>
    <col min="4" max="4" width="28.50390625" style="17" customWidth="1"/>
    <col min="5" max="5" width="16.25390625" style="17" customWidth="1"/>
    <col min="6" max="6" width="5.50390625" style="0" customWidth="1"/>
    <col min="7" max="7" width="15.75390625" style="0" customWidth="1"/>
    <col min="8" max="8" width="6.50390625" style="0" customWidth="1"/>
  </cols>
  <sheetData>
    <row r="1" spans="3:5" ht="15">
      <c r="C1" s="13" t="s">
        <v>557</v>
      </c>
      <c r="D1" s="225"/>
      <c r="E1" s="225"/>
    </row>
    <row r="2" spans="3:5" ht="17.25" customHeight="1">
      <c r="C2" s="13" t="s">
        <v>825</v>
      </c>
      <c r="D2" s="225"/>
      <c r="E2" s="225"/>
    </row>
    <row r="3" spans="3:7" ht="23.25" customHeight="1">
      <c r="C3" s="547" t="s">
        <v>826</v>
      </c>
      <c r="D3" s="547"/>
      <c r="E3" s="547"/>
      <c r="F3" s="547"/>
      <c r="G3" s="547"/>
    </row>
    <row r="4" spans="3:6" ht="19.5" customHeight="1">
      <c r="C4" s="548" t="s">
        <v>803</v>
      </c>
      <c r="D4" s="548"/>
      <c r="E4" s="548"/>
      <c r="F4" s="548"/>
    </row>
    <row r="5" spans="3:6" ht="15">
      <c r="C5" s="13" t="s">
        <v>813</v>
      </c>
      <c r="D5" s="388"/>
      <c r="E5" s="388"/>
      <c r="F5" s="388"/>
    </row>
    <row r="6" spans="3:6" ht="15">
      <c r="C6" s="13" t="s">
        <v>557</v>
      </c>
      <c r="D6" s="388"/>
      <c r="E6" s="388"/>
      <c r="F6" s="388"/>
    </row>
    <row r="7" spans="3:6" ht="15">
      <c r="C7" s="13" t="s">
        <v>815</v>
      </c>
      <c r="D7" s="388"/>
      <c r="E7" s="388"/>
      <c r="F7" s="388"/>
    </row>
    <row r="8" spans="3:6" ht="15">
      <c r="C8" s="13" t="s">
        <v>249</v>
      </c>
      <c r="D8" s="388"/>
      <c r="E8" s="388"/>
      <c r="F8" s="388"/>
    </row>
    <row r="9" spans="3:6" ht="15">
      <c r="C9" s="13" t="s">
        <v>816</v>
      </c>
      <c r="D9" s="388"/>
      <c r="E9" s="388"/>
      <c r="F9" s="388"/>
    </row>
    <row r="10" spans="3:6" ht="15">
      <c r="C10" s="13" t="s">
        <v>803</v>
      </c>
      <c r="D10" s="388"/>
      <c r="E10" s="388"/>
      <c r="F10" s="388"/>
    </row>
    <row r="11" ht="15">
      <c r="C11" s="13" t="s">
        <v>814</v>
      </c>
    </row>
    <row r="12" spans="1:5" ht="18" customHeight="1">
      <c r="A12" s="11"/>
      <c r="B12" s="371"/>
      <c r="C12" s="13" t="s">
        <v>817</v>
      </c>
      <c r="D12" s="371"/>
      <c r="E12" s="371"/>
    </row>
    <row r="13" spans="1:5" ht="18.75" customHeight="1">
      <c r="A13" s="546"/>
      <c r="B13" s="546"/>
      <c r="C13" s="546"/>
      <c r="D13" s="371"/>
      <c r="E13" s="371"/>
    </row>
    <row r="14" spans="1:5" ht="15" customHeight="1">
      <c r="A14" s="545" t="s">
        <v>777</v>
      </c>
      <c r="B14" s="545"/>
      <c r="C14" s="545"/>
      <c r="D14"/>
      <c r="E14"/>
    </row>
    <row r="15" spans="1:5" ht="41.25" customHeight="1">
      <c r="A15" s="545"/>
      <c r="B15" s="545"/>
      <c r="C15" s="545"/>
      <c r="D15"/>
      <c r="E15"/>
    </row>
    <row r="16" spans="1:5" ht="23.25" customHeight="1">
      <c r="A16" s="218"/>
      <c r="B16" s="218"/>
      <c r="C16" s="218"/>
      <c r="D16"/>
      <c r="E16"/>
    </row>
    <row r="17" spans="2:5" ht="18" thickBot="1">
      <c r="B17" s="2"/>
      <c r="C17" s="18"/>
      <c r="D17" s="18"/>
      <c r="E17" s="18"/>
    </row>
    <row r="18" spans="1:7" ht="57" customHeight="1" thickBot="1">
      <c r="A18" s="12" t="s">
        <v>81</v>
      </c>
      <c r="B18" s="24" t="s">
        <v>51</v>
      </c>
      <c r="C18" s="21" t="s">
        <v>705</v>
      </c>
      <c r="D18" s="514" t="s">
        <v>774</v>
      </c>
      <c r="E18" s="516" t="s">
        <v>773</v>
      </c>
      <c r="F18" s="488"/>
      <c r="G18" s="487"/>
    </row>
    <row r="19" spans="1:7" ht="41.25" customHeight="1">
      <c r="A19" s="104" t="s">
        <v>558</v>
      </c>
      <c r="B19" s="105" t="s">
        <v>365</v>
      </c>
      <c r="C19" s="164">
        <f>C23-C20</f>
        <v>3978489.180000007</v>
      </c>
      <c r="D19" s="164">
        <f>D23-D20</f>
        <v>1447220.9000000022</v>
      </c>
      <c r="E19" s="515">
        <f aca="true" t="shared" si="0" ref="E19:E26">D19*100/C19</f>
        <v>36.37614266428644</v>
      </c>
      <c r="F19" s="483"/>
      <c r="G19" s="485"/>
    </row>
    <row r="20" spans="1:7" ht="36" customHeight="1">
      <c r="A20" s="25" t="s">
        <v>559</v>
      </c>
      <c r="B20" s="106" t="s">
        <v>256</v>
      </c>
      <c r="C20" s="163">
        <f>C21</f>
        <v>217220128</v>
      </c>
      <c r="D20" s="163">
        <f>D21</f>
        <v>7749249.199999999</v>
      </c>
      <c r="E20" s="511">
        <f t="shared" si="0"/>
        <v>3.5674636928673564</v>
      </c>
      <c r="F20" s="483"/>
      <c r="G20" s="484"/>
    </row>
    <row r="21" spans="1:7" ht="36" customHeight="1">
      <c r="A21" s="25" t="s">
        <v>560</v>
      </c>
      <c r="B21" s="106" t="s">
        <v>257</v>
      </c>
      <c r="C21" s="163">
        <f>C22</f>
        <v>217220128</v>
      </c>
      <c r="D21" s="163">
        <f>D22</f>
        <v>7749249.199999999</v>
      </c>
      <c r="E21" s="511">
        <f t="shared" si="0"/>
        <v>3.5674636928673564</v>
      </c>
      <c r="F21" s="483"/>
      <c r="G21" s="484"/>
    </row>
    <row r="22" spans="1:7" ht="40.5" customHeight="1">
      <c r="A22" s="25" t="s">
        <v>561</v>
      </c>
      <c r="B22" s="106" t="s">
        <v>616</v>
      </c>
      <c r="C22" s="370">
        <f>'Доходы 2023'!C151</f>
        <v>217220128</v>
      </c>
      <c r="D22" s="370">
        <f>'Доходы 2023'!D151</f>
        <v>7749249.199999999</v>
      </c>
      <c r="E22" s="511">
        <f t="shared" si="0"/>
        <v>3.5674636928673564</v>
      </c>
      <c r="F22" s="483"/>
      <c r="G22" s="486"/>
    </row>
    <row r="23" spans="1:7" ht="39" customHeight="1">
      <c r="A23" s="25" t="s">
        <v>562</v>
      </c>
      <c r="B23" s="106" t="s">
        <v>258</v>
      </c>
      <c r="C23" s="163">
        <f>C24</f>
        <v>221198617.18</v>
      </c>
      <c r="D23" s="163">
        <f>D24</f>
        <v>9196470.100000001</v>
      </c>
      <c r="E23" s="511">
        <f t="shared" si="0"/>
        <v>4.157562202351558</v>
      </c>
      <c r="F23" s="483"/>
      <c r="G23" s="484"/>
    </row>
    <row r="24" spans="1:7" ht="36.75" customHeight="1">
      <c r="A24" s="25" t="s">
        <v>563</v>
      </c>
      <c r="B24" s="106" t="s">
        <v>259</v>
      </c>
      <c r="C24" s="163">
        <f>C25</f>
        <v>221198617.18</v>
      </c>
      <c r="D24" s="163">
        <f>D25</f>
        <v>9196470.100000001</v>
      </c>
      <c r="E24" s="511">
        <f t="shared" si="0"/>
        <v>4.157562202351558</v>
      </c>
      <c r="F24" s="483"/>
      <c r="G24" s="484"/>
    </row>
    <row r="25" spans="1:7" ht="49.5" customHeight="1" thickBot="1">
      <c r="A25" s="25" t="s">
        <v>564</v>
      </c>
      <c r="B25" s="217" t="s">
        <v>617</v>
      </c>
      <c r="C25" s="163">
        <f>'Ведом. 2023'!G417</f>
        <v>221198617.18</v>
      </c>
      <c r="D25" s="163">
        <f>'Ведом. 2023'!H417</f>
        <v>9196470.100000001</v>
      </c>
      <c r="E25" s="512">
        <f t="shared" si="0"/>
        <v>4.157562202351558</v>
      </c>
      <c r="F25" s="483"/>
      <c r="G25" s="484"/>
    </row>
    <row r="26" spans="1:7" ht="22.5" customHeight="1" thickBot="1">
      <c r="A26" s="124"/>
      <c r="B26" s="125" t="s">
        <v>135</v>
      </c>
      <c r="C26" s="126">
        <f>C19</f>
        <v>3978489.180000007</v>
      </c>
      <c r="D26" s="126">
        <f>D19</f>
        <v>1447220.9000000022</v>
      </c>
      <c r="E26" s="513">
        <f t="shared" si="0"/>
        <v>36.37614266428644</v>
      </c>
      <c r="F26" s="483"/>
      <c r="G26" s="485"/>
    </row>
    <row r="32" ht="12.75">
      <c r="A32" s="449"/>
    </row>
  </sheetData>
  <sheetProtection/>
  <mergeCells count="4">
    <mergeCell ref="A14:C15"/>
    <mergeCell ref="A13:C13"/>
    <mergeCell ref="C3:G3"/>
    <mergeCell ref="C4:F4"/>
  </mergeCells>
  <printOptions/>
  <pageMargins left="0.7874015748031497" right="0" top="0.5905511811023623" bottom="0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2"/>
  <sheetViews>
    <sheetView view="pageBreakPreview" zoomScale="70" zoomScaleNormal="70" zoomScaleSheetLayoutView="70" zoomScalePageLayoutView="0" workbookViewId="0" topLeftCell="A1">
      <selection activeCell="B3" sqref="B3:F3"/>
    </sheetView>
  </sheetViews>
  <sheetFormatPr defaultColWidth="9.00390625" defaultRowHeight="12.75"/>
  <cols>
    <col min="1" max="1" width="37.875" style="11" customWidth="1"/>
    <col min="2" max="2" width="84.625" style="11" customWidth="1"/>
    <col min="3" max="3" width="20.375" style="154" customWidth="1"/>
    <col min="4" max="4" width="19.50390625" style="154" customWidth="1"/>
    <col min="5" max="5" width="17.25390625" style="154" customWidth="1"/>
    <col min="6" max="6" width="0.37109375" style="0" customWidth="1"/>
    <col min="7" max="7" width="0.5" style="0" customWidth="1"/>
    <col min="8" max="8" width="8.875" style="0" hidden="1" customWidth="1"/>
  </cols>
  <sheetData>
    <row r="1" spans="2:6" ht="15" customHeight="1">
      <c r="B1" s="549" t="s">
        <v>792</v>
      </c>
      <c r="C1" s="549"/>
      <c r="D1" s="549"/>
      <c r="E1" s="549"/>
      <c r="F1" s="517"/>
    </row>
    <row r="2" spans="2:6" ht="17.25" customHeight="1">
      <c r="B2" s="549" t="s">
        <v>827</v>
      </c>
      <c r="C2" s="549"/>
      <c r="D2" s="549"/>
      <c r="E2" s="549"/>
      <c r="F2" s="517"/>
    </row>
    <row r="3" spans="2:6" ht="63" customHeight="1">
      <c r="B3" s="551" t="s">
        <v>791</v>
      </c>
      <c r="C3" s="551"/>
      <c r="D3" s="551"/>
      <c r="E3" s="551"/>
      <c r="F3" s="551"/>
    </row>
    <row r="4" spans="2:7" ht="18" customHeight="1">
      <c r="B4" s="541"/>
      <c r="C4" s="541"/>
      <c r="D4" s="553" t="s">
        <v>818</v>
      </c>
      <c r="E4" s="553"/>
      <c r="F4" s="553"/>
      <c r="G4" s="553"/>
    </row>
    <row r="5" spans="2:7" ht="18" customHeight="1">
      <c r="B5" s="541"/>
      <c r="C5" s="553" t="s">
        <v>819</v>
      </c>
      <c r="D5" s="553"/>
      <c r="E5" s="553"/>
      <c r="F5" s="542"/>
      <c r="G5" s="542"/>
    </row>
    <row r="6" spans="2:6" ht="21" customHeight="1">
      <c r="B6" s="541"/>
      <c r="C6" s="553" t="s">
        <v>820</v>
      </c>
      <c r="D6" s="553"/>
      <c r="E6" s="553"/>
      <c r="F6" s="553"/>
    </row>
    <row r="7" spans="2:6" ht="29.25" customHeight="1">
      <c r="B7" s="541"/>
      <c r="C7" s="553" t="s">
        <v>816</v>
      </c>
      <c r="D7" s="553"/>
      <c r="E7" s="553"/>
      <c r="F7" s="553"/>
    </row>
    <row r="8" spans="2:6" ht="18" customHeight="1">
      <c r="B8" s="541"/>
      <c r="C8" s="553" t="s">
        <v>803</v>
      </c>
      <c r="D8" s="553"/>
      <c r="E8" s="553"/>
      <c r="F8" s="517"/>
    </row>
    <row r="9" spans="2:6" ht="18" customHeight="1">
      <c r="B9" s="541"/>
      <c r="C9" s="549" t="s">
        <v>821</v>
      </c>
      <c r="D9" s="549"/>
      <c r="E9" s="549"/>
      <c r="F9" s="549"/>
    </row>
    <row r="10" spans="2:6" ht="18" customHeight="1">
      <c r="B10" s="541"/>
      <c r="C10" s="549" t="s">
        <v>822</v>
      </c>
      <c r="D10" s="549"/>
      <c r="E10" s="549"/>
      <c r="F10" s="549"/>
    </row>
    <row r="11" spans="2:6" ht="18" customHeight="1">
      <c r="B11" s="541"/>
      <c r="C11" s="541"/>
      <c r="D11" s="541"/>
      <c r="E11" s="541"/>
      <c r="F11" s="517"/>
    </row>
    <row r="12" spans="1:5" ht="21.75" customHeight="1">
      <c r="A12"/>
      <c r="B12" s="161"/>
      <c r="C12" s="8"/>
      <c r="D12" s="13"/>
      <c r="E12" s="8"/>
    </row>
    <row r="13" spans="1:5" ht="20.25">
      <c r="A13" s="552" t="s">
        <v>40</v>
      </c>
      <c r="B13" s="552"/>
      <c r="C13" s="552"/>
      <c r="D13" s="552"/>
      <c r="E13" s="552"/>
    </row>
    <row r="14" spans="1:5" ht="20.25">
      <c r="A14" s="552" t="s">
        <v>556</v>
      </c>
      <c r="B14" s="552"/>
      <c r="C14" s="552"/>
      <c r="D14" s="552"/>
      <c r="E14" s="552"/>
    </row>
    <row r="15" spans="1:5" ht="20.25" customHeight="1">
      <c r="A15" s="550" t="s">
        <v>776</v>
      </c>
      <c r="B15" s="550"/>
      <c r="C15" s="550"/>
      <c r="D15" s="550"/>
      <c r="E15" s="550"/>
    </row>
    <row r="16" spans="1:5" ht="19.5" thickBot="1">
      <c r="A16" s="10"/>
      <c r="B16" s="10"/>
      <c r="E16" s="151" t="s">
        <v>620</v>
      </c>
    </row>
    <row r="17" spans="1:5" s="128" customFormat="1" ht="52.5" thickBot="1">
      <c r="A17" s="12" t="s">
        <v>129</v>
      </c>
      <c r="B17" s="489" t="s">
        <v>130</v>
      </c>
      <c r="C17" s="21" t="s">
        <v>706</v>
      </c>
      <c r="D17" s="21" t="s">
        <v>790</v>
      </c>
      <c r="E17" s="21" t="s">
        <v>775</v>
      </c>
    </row>
    <row r="18" spans="1:5" s="128" customFormat="1" ht="20.25" customHeight="1">
      <c r="A18" s="129" t="s">
        <v>131</v>
      </c>
      <c r="B18" s="130" t="s">
        <v>164</v>
      </c>
      <c r="C18" s="204">
        <f>C19+C37+C53+C27</f>
        <v>20927200.16</v>
      </c>
      <c r="D18" s="204">
        <f>D19+D37+D53+D27</f>
        <v>3042398.4800000004</v>
      </c>
      <c r="E18" s="208">
        <f aca="true" t="shared" si="0" ref="E18:E34">D18*100/C18</f>
        <v>14.538010133888836</v>
      </c>
    </row>
    <row r="19" spans="1:11" s="128" customFormat="1" ht="20.25">
      <c r="A19" s="131" t="s">
        <v>97</v>
      </c>
      <c r="B19" s="132" t="s">
        <v>41</v>
      </c>
      <c r="C19" s="205">
        <f>C20+C23</f>
        <v>4160000</v>
      </c>
      <c r="D19" s="205">
        <f>D20+D23</f>
        <v>312449.7</v>
      </c>
      <c r="E19" s="208">
        <f t="shared" si="0"/>
        <v>7.510810096153846</v>
      </c>
      <c r="K19" s="2"/>
    </row>
    <row r="20" spans="1:11" s="128" customFormat="1" ht="20.25" customHeight="1" hidden="1">
      <c r="A20" s="131" t="s">
        <v>85</v>
      </c>
      <c r="B20" s="132" t="s">
        <v>155</v>
      </c>
      <c r="C20" s="205">
        <f>C21</f>
        <v>0</v>
      </c>
      <c r="D20" s="205">
        <f>D21</f>
        <v>0</v>
      </c>
      <c r="E20" s="208" t="e">
        <f t="shared" si="0"/>
        <v>#DIV/0!</v>
      </c>
      <c r="K20" s="2" t="s">
        <v>398</v>
      </c>
    </row>
    <row r="21" spans="1:5" s="128" customFormat="1" ht="55.5" customHeight="1" hidden="1">
      <c r="A21" s="133" t="s">
        <v>86</v>
      </c>
      <c r="B21" s="134" t="s">
        <v>47</v>
      </c>
      <c r="C21" s="206">
        <f>C22</f>
        <v>0</v>
      </c>
      <c r="D21" s="206">
        <f>D22</f>
        <v>0</v>
      </c>
      <c r="E21" s="208" t="e">
        <f t="shared" si="0"/>
        <v>#DIV/0!</v>
      </c>
    </row>
    <row r="22" spans="1:5" s="128" customFormat="1" ht="18.75" customHeight="1" hidden="1">
      <c r="A22" s="133" t="s">
        <v>98</v>
      </c>
      <c r="B22" s="134" t="s">
        <v>87</v>
      </c>
      <c r="C22" s="207">
        <v>0</v>
      </c>
      <c r="D22" s="207">
        <v>0</v>
      </c>
      <c r="E22" s="208" t="e">
        <f t="shared" si="0"/>
        <v>#DIV/0!</v>
      </c>
    </row>
    <row r="23" spans="1:5" s="128" customFormat="1" ht="20.25">
      <c r="A23" s="131" t="s">
        <v>99</v>
      </c>
      <c r="B23" s="132" t="s">
        <v>156</v>
      </c>
      <c r="C23" s="208">
        <f>C24+C25+C26</f>
        <v>4160000</v>
      </c>
      <c r="D23" s="208">
        <f>D24+D25+D26</f>
        <v>312449.7</v>
      </c>
      <c r="E23" s="208">
        <f t="shared" si="0"/>
        <v>7.510810096153846</v>
      </c>
    </row>
    <row r="24" spans="1:5" s="128" customFormat="1" ht="150" customHeight="1">
      <c r="A24" s="133" t="s">
        <v>88</v>
      </c>
      <c r="B24" s="135" t="s">
        <v>768</v>
      </c>
      <c r="C24" s="207">
        <v>3706500</v>
      </c>
      <c r="D24" s="207">
        <v>324093.42</v>
      </c>
      <c r="E24" s="207">
        <f t="shared" si="0"/>
        <v>8.743920679886685</v>
      </c>
    </row>
    <row r="25" spans="1:5" s="128" customFormat="1" ht="168" customHeight="1">
      <c r="A25" s="133" t="s">
        <v>89</v>
      </c>
      <c r="B25" s="134" t="s">
        <v>769</v>
      </c>
      <c r="C25" s="207">
        <v>28500</v>
      </c>
      <c r="D25" s="206">
        <v>-2260.16</v>
      </c>
      <c r="E25" s="207">
        <f t="shared" si="0"/>
        <v>-7.930385964912281</v>
      </c>
    </row>
    <row r="26" spans="1:5" s="128" customFormat="1" ht="66.75" customHeight="1">
      <c r="A26" s="133" t="s">
        <v>247</v>
      </c>
      <c r="B26" s="134" t="s">
        <v>738</v>
      </c>
      <c r="C26" s="207">
        <v>425000</v>
      </c>
      <c r="D26" s="206">
        <v>-9383.56</v>
      </c>
      <c r="E26" s="207">
        <f t="shared" si="0"/>
        <v>-2.2078964705882353</v>
      </c>
    </row>
    <row r="27" spans="1:5" s="128" customFormat="1" ht="60.75">
      <c r="A27" s="131" t="s">
        <v>284</v>
      </c>
      <c r="B27" s="132" t="s">
        <v>283</v>
      </c>
      <c r="C27" s="208">
        <f>C28</f>
        <v>5197900</v>
      </c>
      <c r="D27" s="208">
        <f>D28</f>
        <v>1397511.7100000002</v>
      </c>
      <c r="E27" s="208">
        <f t="shared" si="0"/>
        <v>26.886083033532778</v>
      </c>
    </row>
    <row r="28" spans="1:5" s="128" customFormat="1" ht="42">
      <c r="A28" s="133" t="s">
        <v>739</v>
      </c>
      <c r="B28" s="134" t="s">
        <v>285</v>
      </c>
      <c r="C28" s="207">
        <f>C29+C31+C33+C35</f>
        <v>5197900</v>
      </c>
      <c r="D28" s="207">
        <f>D29+D31+D33+D35</f>
        <v>1397511.7100000002</v>
      </c>
      <c r="E28" s="207">
        <f t="shared" si="0"/>
        <v>26.886083033532778</v>
      </c>
    </row>
    <row r="29" spans="1:5" s="128" customFormat="1" ht="105">
      <c r="A29" s="133" t="s">
        <v>279</v>
      </c>
      <c r="B29" s="134" t="s">
        <v>286</v>
      </c>
      <c r="C29" s="207">
        <f>C30</f>
        <v>2266300</v>
      </c>
      <c r="D29" s="207">
        <f>D30</f>
        <v>718432.43</v>
      </c>
      <c r="E29" s="207">
        <f t="shared" si="0"/>
        <v>31.70067643295239</v>
      </c>
    </row>
    <row r="30" spans="1:5" s="128" customFormat="1" ht="130.5" customHeight="1">
      <c r="A30" s="133" t="s">
        <v>647</v>
      </c>
      <c r="B30" s="134" t="s">
        <v>740</v>
      </c>
      <c r="C30" s="207">
        <v>2266300</v>
      </c>
      <c r="D30" s="206">
        <v>718432.43</v>
      </c>
      <c r="E30" s="207">
        <f t="shared" si="0"/>
        <v>31.70067643295239</v>
      </c>
    </row>
    <row r="31" spans="1:5" s="128" customFormat="1" ht="133.5" customHeight="1">
      <c r="A31" s="133" t="s">
        <v>280</v>
      </c>
      <c r="B31" s="134" t="s">
        <v>287</v>
      </c>
      <c r="C31" s="207">
        <f>C32</f>
        <v>20800</v>
      </c>
      <c r="D31" s="207">
        <f>D32</f>
        <v>2948.53</v>
      </c>
      <c r="E31" s="207">
        <f t="shared" si="0"/>
        <v>14.175625</v>
      </c>
    </row>
    <row r="32" spans="1:5" s="128" customFormat="1" ht="184.5" customHeight="1">
      <c r="A32" s="133" t="s">
        <v>649</v>
      </c>
      <c r="B32" s="134" t="s">
        <v>741</v>
      </c>
      <c r="C32" s="207">
        <v>20800</v>
      </c>
      <c r="D32" s="206">
        <v>2948.53</v>
      </c>
      <c r="E32" s="207">
        <f t="shared" si="0"/>
        <v>14.175625</v>
      </c>
    </row>
    <row r="33" spans="1:5" s="128" customFormat="1" ht="105">
      <c r="A33" s="133" t="s">
        <v>281</v>
      </c>
      <c r="B33" s="134" t="s">
        <v>288</v>
      </c>
      <c r="C33" s="207">
        <f>C34</f>
        <v>2910800</v>
      </c>
      <c r="D33" s="207">
        <f>D34</f>
        <v>768194.15</v>
      </c>
      <c r="E33" s="207">
        <f t="shared" si="0"/>
        <v>26.391169094407037</v>
      </c>
    </row>
    <row r="34" spans="1:5" s="128" customFormat="1" ht="129" customHeight="1">
      <c r="A34" s="133" t="s">
        <v>648</v>
      </c>
      <c r="B34" s="134" t="s">
        <v>742</v>
      </c>
      <c r="C34" s="207">
        <v>2910800</v>
      </c>
      <c r="D34" s="206">
        <v>768194.15</v>
      </c>
      <c r="E34" s="207">
        <f t="shared" si="0"/>
        <v>26.391169094407037</v>
      </c>
    </row>
    <row r="35" spans="1:5" s="128" customFormat="1" ht="106.5" customHeight="1">
      <c r="A35" s="133" t="s">
        <v>282</v>
      </c>
      <c r="B35" s="134" t="s">
        <v>289</v>
      </c>
      <c r="C35" s="207">
        <f>C36</f>
        <v>0</v>
      </c>
      <c r="D35" s="206">
        <f>D36</f>
        <v>-92063.4</v>
      </c>
      <c r="E35" s="207">
        <v>0</v>
      </c>
    </row>
    <row r="36" spans="1:5" s="128" customFormat="1" ht="176.25" customHeight="1">
      <c r="A36" s="133" t="s">
        <v>779</v>
      </c>
      <c r="B36" s="134" t="s">
        <v>778</v>
      </c>
      <c r="C36" s="207">
        <v>0</v>
      </c>
      <c r="D36" s="206">
        <v>-92063.4</v>
      </c>
      <c r="E36" s="207">
        <v>0</v>
      </c>
    </row>
    <row r="37" spans="1:5" s="128" customFormat="1" ht="25.5" customHeight="1">
      <c r="A37" s="131" t="s">
        <v>100</v>
      </c>
      <c r="B37" s="132" t="s">
        <v>42</v>
      </c>
      <c r="C37" s="208">
        <f>C51</f>
        <v>27200.16</v>
      </c>
      <c r="D37" s="208">
        <f>D51</f>
        <v>13747.87</v>
      </c>
      <c r="E37" s="207">
        <f aca="true" t="shared" si="1" ref="E37:E83">D37*100/C37</f>
        <v>50.543342392103575</v>
      </c>
    </row>
    <row r="38" spans="1:5" s="128" customFormat="1" ht="40.5" customHeight="1" hidden="1">
      <c r="A38" s="133" t="s">
        <v>101</v>
      </c>
      <c r="B38" s="136" t="s">
        <v>228</v>
      </c>
      <c r="C38" s="207">
        <f>C39+C42+C45</f>
        <v>0</v>
      </c>
      <c r="D38" s="207">
        <f>D39+D42+D45</f>
        <v>0</v>
      </c>
      <c r="E38" s="207" t="e">
        <f t="shared" si="1"/>
        <v>#DIV/0!</v>
      </c>
    </row>
    <row r="39" spans="1:5" s="128" customFormat="1" ht="40.5" customHeight="1" hidden="1">
      <c r="A39" s="133" t="s">
        <v>192</v>
      </c>
      <c r="B39" s="137" t="s">
        <v>102</v>
      </c>
      <c r="C39" s="207">
        <f>C40+C41</f>
        <v>0</v>
      </c>
      <c r="D39" s="207">
        <f>D40+D41</f>
        <v>0</v>
      </c>
      <c r="E39" s="207" t="e">
        <f t="shared" si="1"/>
        <v>#DIV/0!</v>
      </c>
    </row>
    <row r="40" spans="1:5" s="128" customFormat="1" ht="40.5" customHeight="1" hidden="1">
      <c r="A40" s="133" t="s">
        <v>193</v>
      </c>
      <c r="B40" s="137" t="s">
        <v>194</v>
      </c>
      <c r="C40" s="207"/>
      <c r="D40" s="207"/>
      <c r="E40" s="207" t="e">
        <f t="shared" si="1"/>
        <v>#DIV/0!</v>
      </c>
    </row>
    <row r="41" spans="1:5" s="128" customFormat="1" ht="60.75" customHeight="1" hidden="1">
      <c r="A41" s="133" t="s">
        <v>195</v>
      </c>
      <c r="B41" s="137" t="s">
        <v>196</v>
      </c>
      <c r="C41" s="207"/>
      <c r="D41" s="207"/>
      <c r="E41" s="207" t="e">
        <f t="shared" si="1"/>
        <v>#DIV/0!</v>
      </c>
    </row>
    <row r="42" spans="1:5" s="128" customFormat="1" ht="40.5" customHeight="1" hidden="1">
      <c r="A42" s="133" t="s">
        <v>197</v>
      </c>
      <c r="B42" s="137" t="s">
        <v>111</v>
      </c>
      <c r="C42" s="207">
        <f>C43+C44</f>
        <v>0</v>
      </c>
      <c r="D42" s="207">
        <f>D43+D44</f>
        <v>0</v>
      </c>
      <c r="E42" s="207" t="e">
        <f t="shared" si="1"/>
        <v>#DIV/0!</v>
      </c>
    </row>
    <row r="43" spans="1:5" s="128" customFormat="1" ht="40.5" customHeight="1" hidden="1">
      <c r="A43" s="133" t="s">
        <v>198</v>
      </c>
      <c r="B43" s="137" t="s">
        <v>111</v>
      </c>
      <c r="C43" s="207"/>
      <c r="D43" s="207"/>
      <c r="E43" s="207" t="e">
        <f t="shared" si="1"/>
        <v>#DIV/0!</v>
      </c>
    </row>
    <row r="44" spans="1:5" s="128" customFormat="1" ht="60.75" customHeight="1" hidden="1">
      <c r="A44" s="133" t="s">
        <v>199</v>
      </c>
      <c r="B44" s="137" t="s">
        <v>200</v>
      </c>
      <c r="C44" s="207"/>
      <c r="D44" s="207"/>
      <c r="E44" s="207" t="e">
        <f t="shared" si="1"/>
        <v>#DIV/0!</v>
      </c>
    </row>
    <row r="45" spans="1:5" s="128" customFormat="1" ht="40.5" customHeight="1" hidden="1">
      <c r="A45" s="133" t="s">
        <v>201</v>
      </c>
      <c r="B45" s="138" t="s">
        <v>202</v>
      </c>
      <c r="C45" s="207">
        <f>C46+C47</f>
        <v>0</v>
      </c>
      <c r="D45" s="207">
        <f>D46+D47</f>
        <v>0</v>
      </c>
      <c r="E45" s="207" t="e">
        <f t="shared" si="1"/>
        <v>#DIV/0!</v>
      </c>
    </row>
    <row r="46" spans="1:5" s="128" customFormat="1" ht="40.5" customHeight="1" hidden="1">
      <c r="A46" s="133" t="s">
        <v>203</v>
      </c>
      <c r="B46" s="138" t="s">
        <v>202</v>
      </c>
      <c r="C46" s="207"/>
      <c r="D46" s="207"/>
      <c r="E46" s="207" t="e">
        <f t="shared" si="1"/>
        <v>#DIV/0!</v>
      </c>
    </row>
    <row r="47" spans="1:5" s="128" customFormat="1" ht="60.75" customHeight="1" hidden="1">
      <c r="A47" s="133" t="s">
        <v>204</v>
      </c>
      <c r="B47" s="138" t="s">
        <v>205</v>
      </c>
      <c r="C47" s="207"/>
      <c r="D47" s="207"/>
      <c r="E47" s="207" t="e">
        <f t="shared" si="1"/>
        <v>#DIV/0!</v>
      </c>
    </row>
    <row r="48" spans="1:5" s="128" customFormat="1" ht="26.25" customHeight="1" hidden="1">
      <c r="A48" s="133" t="s">
        <v>207</v>
      </c>
      <c r="B48" s="137" t="s">
        <v>43</v>
      </c>
      <c r="C48" s="207">
        <f>C49+C50</f>
        <v>0</v>
      </c>
      <c r="D48" s="207">
        <f>D49+D50</f>
        <v>0</v>
      </c>
      <c r="E48" s="207" t="e">
        <f t="shared" si="1"/>
        <v>#DIV/0!</v>
      </c>
    </row>
    <row r="49" spans="1:5" s="128" customFormat="1" ht="26.25" customHeight="1" hidden="1">
      <c r="A49" s="133" t="s">
        <v>208</v>
      </c>
      <c r="B49" s="137" t="s">
        <v>43</v>
      </c>
      <c r="C49" s="207"/>
      <c r="D49" s="207"/>
      <c r="E49" s="207" t="e">
        <f t="shared" si="1"/>
        <v>#DIV/0!</v>
      </c>
    </row>
    <row r="50" spans="1:5" s="128" customFormat="1" ht="33.75" customHeight="1" hidden="1">
      <c r="A50" s="133" t="s">
        <v>209</v>
      </c>
      <c r="B50" s="137" t="s">
        <v>210</v>
      </c>
      <c r="C50" s="207">
        <v>0</v>
      </c>
      <c r="D50" s="207">
        <v>0</v>
      </c>
      <c r="E50" s="207" t="e">
        <f t="shared" si="1"/>
        <v>#DIV/0!</v>
      </c>
    </row>
    <row r="51" spans="1:5" s="128" customFormat="1" ht="27" customHeight="1">
      <c r="A51" s="133" t="s">
        <v>112</v>
      </c>
      <c r="B51" s="134" t="s">
        <v>44</v>
      </c>
      <c r="C51" s="207">
        <f>C52</f>
        <v>27200.16</v>
      </c>
      <c r="D51" s="207">
        <f>D52</f>
        <v>13747.87</v>
      </c>
      <c r="E51" s="207">
        <f t="shared" si="1"/>
        <v>50.543342392103575</v>
      </c>
    </row>
    <row r="52" spans="1:5" s="128" customFormat="1" ht="25.5" customHeight="1">
      <c r="A52" s="139" t="s">
        <v>206</v>
      </c>
      <c r="B52" s="140" t="s">
        <v>44</v>
      </c>
      <c r="C52" s="207">
        <v>27200.16</v>
      </c>
      <c r="D52" s="206">
        <v>13747.87</v>
      </c>
      <c r="E52" s="207">
        <f t="shared" si="1"/>
        <v>50.543342392103575</v>
      </c>
    </row>
    <row r="53" spans="1:5" s="128" customFormat="1" ht="24" customHeight="1">
      <c r="A53" s="319" t="s">
        <v>540</v>
      </c>
      <c r="B53" s="320" t="s">
        <v>541</v>
      </c>
      <c r="C53" s="208">
        <f>C54+C56</f>
        <v>11542100</v>
      </c>
      <c r="D53" s="208">
        <f>D54+D56</f>
        <v>1318689.2</v>
      </c>
      <c r="E53" s="208">
        <f t="shared" si="1"/>
        <v>11.425037038320584</v>
      </c>
    </row>
    <row r="54" spans="1:5" s="128" customFormat="1" ht="26.25" customHeight="1">
      <c r="A54" s="319" t="s">
        <v>542</v>
      </c>
      <c r="B54" s="320" t="s">
        <v>543</v>
      </c>
      <c r="C54" s="208">
        <f>C55</f>
        <v>3286000</v>
      </c>
      <c r="D54" s="208">
        <f>D55</f>
        <v>122560.67</v>
      </c>
      <c r="E54" s="208">
        <f t="shared" si="1"/>
        <v>3.7297830188679244</v>
      </c>
    </row>
    <row r="55" spans="1:5" s="128" customFormat="1" ht="63" customHeight="1">
      <c r="A55" s="139" t="s">
        <v>544</v>
      </c>
      <c r="B55" s="140" t="s">
        <v>554</v>
      </c>
      <c r="C55" s="207">
        <v>3286000</v>
      </c>
      <c r="D55" s="206">
        <v>122560.67</v>
      </c>
      <c r="E55" s="207">
        <f t="shared" si="1"/>
        <v>3.7297830188679244</v>
      </c>
    </row>
    <row r="56" spans="1:5" s="128" customFormat="1" ht="21.75" customHeight="1">
      <c r="A56" s="319" t="s">
        <v>545</v>
      </c>
      <c r="B56" s="320" t="s">
        <v>546</v>
      </c>
      <c r="C56" s="208">
        <f>C57+C59</f>
        <v>8256100</v>
      </c>
      <c r="D56" s="208">
        <f>D57+D59</f>
        <v>1196128.53</v>
      </c>
      <c r="E56" s="208">
        <f t="shared" si="1"/>
        <v>14.487815433437095</v>
      </c>
    </row>
    <row r="57" spans="1:5" s="128" customFormat="1" ht="25.5" customHeight="1">
      <c r="A57" s="319" t="s">
        <v>552</v>
      </c>
      <c r="B57" s="320" t="s">
        <v>551</v>
      </c>
      <c r="C57" s="208">
        <f>C58</f>
        <v>3100000</v>
      </c>
      <c r="D57" s="208">
        <f>D58</f>
        <v>824478</v>
      </c>
      <c r="E57" s="208">
        <f t="shared" si="1"/>
        <v>26.596064516129033</v>
      </c>
    </row>
    <row r="58" spans="1:5" s="128" customFormat="1" ht="49.5" customHeight="1">
      <c r="A58" s="139" t="s">
        <v>547</v>
      </c>
      <c r="B58" s="140" t="s">
        <v>548</v>
      </c>
      <c r="C58" s="207">
        <v>3100000</v>
      </c>
      <c r="D58" s="206">
        <v>824478</v>
      </c>
      <c r="E58" s="207">
        <f t="shared" si="1"/>
        <v>26.596064516129033</v>
      </c>
    </row>
    <row r="59" spans="1:5" s="128" customFormat="1" ht="29.25" customHeight="1">
      <c r="A59" s="319" t="s">
        <v>645</v>
      </c>
      <c r="B59" s="320" t="s">
        <v>553</v>
      </c>
      <c r="C59" s="208">
        <f>C60</f>
        <v>5156100</v>
      </c>
      <c r="D59" s="208">
        <f>D60</f>
        <v>371650.53</v>
      </c>
      <c r="E59" s="208">
        <f t="shared" si="1"/>
        <v>7.2079775411648335</v>
      </c>
    </row>
    <row r="60" spans="1:5" s="128" customFormat="1" ht="45" customHeight="1">
      <c r="A60" s="139" t="s">
        <v>549</v>
      </c>
      <c r="B60" s="140" t="s">
        <v>550</v>
      </c>
      <c r="C60" s="207">
        <v>5156100</v>
      </c>
      <c r="D60" s="206">
        <v>371650.53</v>
      </c>
      <c r="E60" s="207">
        <f t="shared" si="1"/>
        <v>7.2079775411648335</v>
      </c>
    </row>
    <row r="61" spans="1:5" s="128" customFormat="1" ht="30.75" customHeight="1" hidden="1">
      <c r="A61" s="131" t="s">
        <v>113</v>
      </c>
      <c r="B61" s="132" t="s">
        <v>618</v>
      </c>
      <c r="C61" s="205">
        <f>C62+C64</f>
        <v>0</v>
      </c>
      <c r="D61" s="205">
        <f>D62+D64</f>
        <v>3940000</v>
      </c>
      <c r="E61" s="207" t="e">
        <f t="shared" si="1"/>
        <v>#DIV/0!</v>
      </c>
    </row>
    <row r="62" spans="1:5" s="128" customFormat="1" ht="56.25" customHeight="1" hidden="1">
      <c r="A62" s="133" t="s">
        <v>538</v>
      </c>
      <c r="B62" s="134" t="s">
        <v>555</v>
      </c>
      <c r="C62" s="206">
        <f>C63</f>
        <v>0</v>
      </c>
      <c r="D62" s="206">
        <f>D63</f>
        <v>3940000</v>
      </c>
      <c r="E62" s="207" t="e">
        <f t="shared" si="1"/>
        <v>#DIV/0!</v>
      </c>
    </row>
    <row r="63" spans="1:5" s="128" customFormat="1" ht="90" customHeight="1" hidden="1">
      <c r="A63" s="133" t="s">
        <v>539</v>
      </c>
      <c r="B63" s="134" t="s">
        <v>619</v>
      </c>
      <c r="C63" s="206"/>
      <c r="D63" s="206">
        <v>3940000</v>
      </c>
      <c r="E63" s="207" t="e">
        <f t="shared" si="1"/>
        <v>#DIV/0!</v>
      </c>
    </row>
    <row r="64" spans="1:5" s="128" customFormat="1" ht="32.25" customHeight="1" hidden="1">
      <c r="A64" s="133" t="s">
        <v>132</v>
      </c>
      <c r="B64" s="134" t="s">
        <v>60</v>
      </c>
      <c r="C64" s="206">
        <f>C66+C65</f>
        <v>0</v>
      </c>
      <c r="D64" s="206">
        <f>D66+D65</f>
        <v>0</v>
      </c>
      <c r="E64" s="207" t="e">
        <f t="shared" si="1"/>
        <v>#DIV/0!</v>
      </c>
    </row>
    <row r="65" spans="1:5" s="128" customFormat="1" ht="28.5" customHeight="1" hidden="1">
      <c r="A65" s="133" t="s">
        <v>46</v>
      </c>
      <c r="B65" s="134" t="s">
        <v>232</v>
      </c>
      <c r="C65" s="206">
        <f>1800000-1800000</f>
        <v>0</v>
      </c>
      <c r="D65" s="206">
        <f>1800000-1800000</f>
        <v>0</v>
      </c>
      <c r="E65" s="207" t="e">
        <f t="shared" si="1"/>
        <v>#DIV/0!</v>
      </c>
    </row>
    <row r="66" spans="1:5" s="128" customFormat="1" ht="30" customHeight="1" hidden="1">
      <c r="A66" s="133" t="s">
        <v>148</v>
      </c>
      <c r="B66" s="134" t="s">
        <v>149</v>
      </c>
      <c r="C66" s="206"/>
      <c r="D66" s="206"/>
      <c r="E66" s="207" t="e">
        <f t="shared" si="1"/>
        <v>#DIV/0!</v>
      </c>
    </row>
    <row r="67" spans="1:5" s="128" customFormat="1" ht="30" customHeight="1" hidden="1">
      <c r="A67" s="131" t="s">
        <v>103</v>
      </c>
      <c r="B67" s="132" t="s">
        <v>107</v>
      </c>
      <c r="C67" s="205"/>
      <c r="D67" s="205"/>
      <c r="E67" s="207" t="e">
        <f t="shared" si="1"/>
        <v>#DIV/0!</v>
      </c>
    </row>
    <row r="68" spans="1:5" s="128" customFormat="1" ht="39.75" customHeight="1" hidden="1">
      <c r="A68" s="133" t="s">
        <v>104</v>
      </c>
      <c r="B68" s="134" t="s">
        <v>108</v>
      </c>
      <c r="C68" s="206"/>
      <c r="D68" s="206"/>
      <c r="E68" s="207" t="e">
        <f t="shared" si="1"/>
        <v>#DIV/0!</v>
      </c>
    </row>
    <row r="69" spans="1:5" s="128" customFormat="1" ht="41.25" customHeight="1" hidden="1">
      <c r="A69" s="133" t="s">
        <v>105</v>
      </c>
      <c r="B69" s="134" t="s">
        <v>109</v>
      </c>
      <c r="C69" s="206"/>
      <c r="D69" s="206"/>
      <c r="E69" s="207" t="e">
        <f t="shared" si="1"/>
        <v>#DIV/0!</v>
      </c>
    </row>
    <row r="70" spans="1:5" s="128" customFormat="1" ht="54.75" customHeight="1" hidden="1">
      <c r="A70" s="133" t="s">
        <v>106</v>
      </c>
      <c r="B70" s="134" t="s">
        <v>110</v>
      </c>
      <c r="C70" s="206"/>
      <c r="D70" s="206"/>
      <c r="E70" s="207" t="e">
        <f t="shared" si="1"/>
        <v>#DIV/0!</v>
      </c>
    </row>
    <row r="71" spans="1:5" s="128" customFormat="1" ht="60.75" hidden="1">
      <c r="A71" s="131" t="s">
        <v>114</v>
      </c>
      <c r="B71" s="132" t="s">
        <v>61</v>
      </c>
      <c r="C71" s="205">
        <f>C72</f>
        <v>0</v>
      </c>
      <c r="D71" s="205">
        <f>D72</f>
        <v>18875000</v>
      </c>
      <c r="E71" s="207" t="e">
        <f t="shared" si="1"/>
        <v>#DIV/0!</v>
      </c>
    </row>
    <row r="72" spans="1:5" s="128" customFormat="1" ht="92.25" customHeight="1" hidden="1">
      <c r="A72" s="133" t="s">
        <v>115</v>
      </c>
      <c r="B72" s="134" t="s">
        <v>233</v>
      </c>
      <c r="C72" s="206">
        <f>C73+C76</f>
        <v>0</v>
      </c>
      <c r="D72" s="206">
        <f>D73+D76</f>
        <v>18875000</v>
      </c>
      <c r="E72" s="207" t="e">
        <f t="shared" si="1"/>
        <v>#DIV/0!</v>
      </c>
    </row>
    <row r="73" spans="1:5" s="128" customFormat="1" ht="69.75" customHeight="1" hidden="1">
      <c r="A73" s="133" t="s">
        <v>116</v>
      </c>
      <c r="B73" s="134" t="s">
        <v>48</v>
      </c>
      <c r="C73" s="206">
        <f>C74+C75</f>
        <v>0</v>
      </c>
      <c r="D73" s="206">
        <f>D74+D75</f>
        <v>18775000</v>
      </c>
      <c r="E73" s="207" t="e">
        <f t="shared" si="1"/>
        <v>#DIV/0!</v>
      </c>
    </row>
    <row r="74" spans="1:5" s="128" customFormat="1" ht="88.5" customHeight="1" hidden="1">
      <c r="A74" s="133" t="s">
        <v>234</v>
      </c>
      <c r="B74" s="134" t="s">
        <v>49</v>
      </c>
      <c r="C74" s="206"/>
      <c r="D74" s="206">
        <v>17225000</v>
      </c>
      <c r="E74" s="207" t="e">
        <f t="shared" si="1"/>
        <v>#DIV/0!</v>
      </c>
    </row>
    <row r="75" spans="1:5" s="128" customFormat="1" ht="88.5" customHeight="1" hidden="1">
      <c r="A75" s="133" t="s">
        <v>366</v>
      </c>
      <c r="B75" s="212" t="s">
        <v>367</v>
      </c>
      <c r="C75" s="206"/>
      <c r="D75" s="206">
        <v>1550000</v>
      </c>
      <c r="E75" s="207" t="e">
        <f t="shared" si="1"/>
        <v>#DIV/0!</v>
      </c>
    </row>
    <row r="76" spans="1:5" s="143" customFormat="1" ht="87" customHeight="1" hidden="1">
      <c r="A76" s="141" t="s">
        <v>117</v>
      </c>
      <c r="B76" s="142" t="s">
        <v>235</v>
      </c>
      <c r="C76" s="206">
        <f>C77</f>
        <v>0</v>
      </c>
      <c r="D76" s="206">
        <f>D77</f>
        <v>100000</v>
      </c>
      <c r="E76" s="207" t="e">
        <f t="shared" si="1"/>
        <v>#DIV/0!</v>
      </c>
    </row>
    <row r="77" spans="1:5" s="143" customFormat="1" ht="72" customHeight="1" hidden="1">
      <c r="A77" s="141" t="s">
        <v>118</v>
      </c>
      <c r="B77" s="142" t="s">
        <v>236</v>
      </c>
      <c r="C77" s="206"/>
      <c r="D77" s="206">
        <v>100000</v>
      </c>
      <c r="E77" s="207" t="e">
        <f t="shared" si="1"/>
        <v>#DIV/0!</v>
      </c>
    </row>
    <row r="78" spans="1:5" s="128" customFormat="1" ht="1.5" customHeight="1" hidden="1">
      <c r="A78" s="131" t="s">
        <v>133</v>
      </c>
      <c r="B78" s="132" t="s">
        <v>62</v>
      </c>
      <c r="C78" s="205">
        <f>C79</f>
        <v>0</v>
      </c>
      <c r="D78" s="205">
        <f>D79</f>
        <v>17002500</v>
      </c>
      <c r="E78" s="207" t="e">
        <f t="shared" si="1"/>
        <v>#DIV/0!</v>
      </c>
    </row>
    <row r="79" spans="1:5" s="128" customFormat="1" ht="21" hidden="1">
      <c r="A79" s="133" t="s">
        <v>134</v>
      </c>
      <c r="B79" s="134" t="s">
        <v>63</v>
      </c>
      <c r="C79" s="206">
        <f>C80+C82+C83+C81</f>
        <v>0</v>
      </c>
      <c r="D79" s="206">
        <f>D80+D82+D83+D81</f>
        <v>17002500</v>
      </c>
      <c r="E79" s="207" t="e">
        <f t="shared" si="1"/>
        <v>#DIV/0!</v>
      </c>
    </row>
    <row r="80" spans="1:5" s="128" customFormat="1" ht="42" hidden="1">
      <c r="A80" s="133" t="s">
        <v>237</v>
      </c>
      <c r="B80" s="155" t="s">
        <v>250</v>
      </c>
      <c r="C80" s="206"/>
      <c r="D80" s="206">
        <v>693000</v>
      </c>
      <c r="E80" s="207" t="e">
        <f t="shared" si="1"/>
        <v>#DIV/0!</v>
      </c>
    </row>
    <row r="81" spans="1:5" s="128" customFormat="1" ht="42" hidden="1">
      <c r="A81" s="133" t="s">
        <v>248</v>
      </c>
      <c r="B81" s="155" t="s">
        <v>251</v>
      </c>
      <c r="C81" s="206">
        <v>0</v>
      </c>
      <c r="D81" s="206">
        <v>0</v>
      </c>
      <c r="E81" s="207" t="e">
        <f t="shared" si="1"/>
        <v>#DIV/0!</v>
      </c>
    </row>
    <row r="82" spans="1:5" s="128" customFormat="1" ht="21" hidden="1">
      <c r="A82" s="133" t="s">
        <v>239</v>
      </c>
      <c r="B82" s="155" t="s">
        <v>241</v>
      </c>
      <c r="C82" s="206"/>
      <c r="D82" s="206">
        <v>167000</v>
      </c>
      <c r="E82" s="207" t="e">
        <f t="shared" si="1"/>
        <v>#DIV/0!</v>
      </c>
    </row>
    <row r="83" spans="1:5" s="128" customFormat="1" ht="21" hidden="1">
      <c r="A83" s="133" t="s">
        <v>240</v>
      </c>
      <c r="B83" s="155" t="s">
        <v>242</v>
      </c>
      <c r="C83" s="206"/>
      <c r="D83" s="206">
        <v>16142500</v>
      </c>
      <c r="E83" s="207" t="e">
        <f t="shared" si="1"/>
        <v>#DIV/0!</v>
      </c>
    </row>
    <row r="84" spans="1:5" s="128" customFormat="1" ht="45.75" customHeight="1">
      <c r="A84" s="319" t="s">
        <v>264</v>
      </c>
      <c r="B84" s="492" t="s">
        <v>265</v>
      </c>
      <c r="C84" s="205">
        <f aca="true" t="shared" si="2" ref="C84:D86">C85</f>
        <v>0</v>
      </c>
      <c r="D84" s="205">
        <f t="shared" si="2"/>
        <v>2256</v>
      </c>
      <c r="E84" s="208">
        <v>0</v>
      </c>
    </row>
    <row r="85" spans="1:5" s="128" customFormat="1" ht="18.75" customHeight="1">
      <c r="A85" s="139" t="s">
        <v>266</v>
      </c>
      <c r="B85" s="493" t="s">
        <v>267</v>
      </c>
      <c r="C85" s="206">
        <f t="shared" si="2"/>
        <v>0</v>
      </c>
      <c r="D85" s="206">
        <f t="shared" si="2"/>
        <v>2256</v>
      </c>
      <c r="E85" s="207">
        <v>0</v>
      </c>
    </row>
    <row r="86" spans="1:5" s="128" customFormat="1" ht="22.5" customHeight="1">
      <c r="A86" s="139" t="s">
        <v>268</v>
      </c>
      <c r="B86" s="493" t="s">
        <v>269</v>
      </c>
      <c r="C86" s="206">
        <f t="shared" si="2"/>
        <v>0</v>
      </c>
      <c r="D86" s="206">
        <f t="shared" si="2"/>
        <v>2256</v>
      </c>
      <c r="E86" s="207">
        <v>0</v>
      </c>
    </row>
    <row r="87" spans="1:5" s="128" customFormat="1" ht="45.75" customHeight="1">
      <c r="A87" s="139" t="s">
        <v>780</v>
      </c>
      <c r="B87" s="493" t="s">
        <v>783</v>
      </c>
      <c r="C87" s="206">
        <v>0</v>
      </c>
      <c r="D87" s="206">
        <v>2256</v>
      </c>
      <c r="E87" s="207">
        <v>0</v>
      </c>
    </row>
    <row r="88" spans="1:5" s="128" customFormat="1" ht="42.75" customHeight="1">
      <c r="A88" s="319" t="s">
        <v>84</v>
      </c>
      <c r="B88" s="132" t="s">
        <v>64</v>
      </c>
      <c r="C88" s="205">
        <f aca="true" t="shared" si="3" ref="C88:D90">C89</f>
        <v>0</v>
      </c>
      <c r="D88" s="205">
        <f t="shared" si="3"/>
        <v>1189.56</v>
      </c>
      <c r="E88" s="208">
        <v>0</v>
      </c>
    </row>
    <row r="89" spans="1:5" s="128" customFormat="1" ht="84" customHeight="1">
      <c r="A89" s="139" t="s">
        <v>785</v>
      </c>
      <c r="B89" s="494" t="s">
        <v>784</v>
      </c>
      <c r="C89" s="206">
        <f t="shared" si="3"/>
        <v>0</v>
      </c>
      <c r="D89" s="206">
        <f t="shared" si="3"/>
        <v>1189.56</v>
      </c>
      <c r="E89" s="207">
        <v>0</v>
      </c>
    </row>
    <row r="90" spans="1:5" s="128" customFormat="1" ht="87" customHeight="1">
      <c r="A90" s="139" t="s">
        <v>782</v>
      </c>
      <c r="B90" s="494" t="s">
        <v>786</v>
      </c>
      <c r="C90" s="206">
        <f t="shared" si="3"/>
        <v>0</v>
      </c>
      <c r="D90" s="206">
        <f t="shared" si="3"/>
        <v>1189.56</v>
      </c>
      <c r="E90" s="207">
        <v>0</v>
      </c>
    </row>
    <row r="91" spans="1:5" s="128" customFormat="1" ht="117" customHeight="1">
      <c r="A91" s="139" t="s">
        <v>781</v>
      </c>
      <c r="B91" s="471" t="s">
        <v>787</v>
      </c>
      <c r="C91" s="206">
        <v>0</v>
      </c>
      <c r="D91" s="206">
        <v>1189.56</v>
      </c>
      <c r="E91" s="207">
        <v>0</v>
      </c>
    </row>
    <row r="92" spans="1:5" s="128" customFormat="1" ht="27" customHeight="1">
      <c r="A92" s="131" t="s">
        <v>142</v>
      </c>
      <c r="B92" s="132" t="s">
        <v>65</v>
      </c>
      <c r="C92" s="205">
        <f>C93+C148</f>
        <v>196292927.84</v>
      </c>
      <c r="D92" s="205">
        <f>D93+D148</f>
        <v>4703405.159999999</v>
      </c>
      <c r="E92" s="208">
        <f aca="true" t="shared" si="4" ref="E92:E131">D92*100/C92</f>
        <v>2.3961154442781476</v>
      </c>
    </row>
    <row r="93" spans="1:5" s="128" customFormat="1" ht="44.25" customHeight="1">
      <c r="A93" s="131" t="s">
        <v>143</v>
      </c>
      <c r="B93" s="132" t="s">
        <v>628</v>
      </c>
      <c r="C93" s="205">
        <f>C94+C99+C112</f>
        <v>196292927.84</v>
      </c>
      <c r="D93" s="205">
        <f>D94+D99+D112</f>
        <v>4703405.159999999</v>
      </c>
      <c r="E93" s="208">
        <f t="shared" si="4"/>
        <v>2.3961154442781476</v>
      </c>
    </row>
    <row r="94" spans="1:5" s="128" customFormat="1" ht="42.75" customHeight="1">
      <c r="A94" s="131" t="s">
        <v>638</v>
      </c>
      <c r="B94" s="132" t="s">
        <v>630</v>
      </c>
      <c r="C94" s="205">
        <f>C95+C97</f>
        <v>16770800</v>
      </c>
      <c r="D94" s="205">
        <f>D95+D97</f>
        <v>4246860</v>
      </c>
      <c r="E94" s="208">
        <f t="shared" si="4"/>
        <v>25.32294225677964</v>
      </c>
    </row>
    <row r="95" spans="1:5" s="128" customFormat="1" ht="71.25" customHeight="1">
      <c r="A95" s="133" t="s">
        <v>735</v>
      </c>
      <c r="B95" s="134" t="s">
        <v>753</v>
      </c>
      <c r="C95" s="206">
        <f>C96</f>
        <v>16119800</v>
      </c>
      <c r="D95" s="206">
        <f>D96</f>
        <v>4029960</v>
      </c>
      <c r="E95" s="207">
        <f t="shared" si="4"/>
        <v>25.000062035509124</v>
      </c>
    </row>
    <row r="96" spans="1:8" s="128" customFormat="1" ht="63" customHeight="1">
      <c r="A96" s="133" t="s">
        <v>734</v>
      </c>
      <c r="B96" s="134" t="s">
        <v>754</v>
      </c>
      <c r="C96" s="207">
        <v>16119800</v>
      </c>
      <c r="D96" s="206">
        <v>4029960</v>
      </c>
      <c r="E96" s="207">
        <f t="shared" si="4"/>
        <v>25.000062035509124</v>
      </c>
      <c r="G96" s="220"/>
      <c r="H96" s="220"/>
    </row>
    <row r="97" spans="1:5" s="128" customFormat="1" ht="27" customHeight="1">
      <c r="A97" s="319" t="s">
        <v>727</v>
      </c>
      <c r="B97" s="469" t="s">
        <v>743</v>
      </c>
      <c r="C97" s="208">
        <f>C98</f>
        <v>651000</v>
      </c>
      <c r="D97" s="205">
        <f>D98</f>
        <v>216900</v>
      </c>
      <c r="E97" s="208">
        <f t="shared" si="4"/>
        <v>33.31797235023041</v>
      </c>
    </row>
    <row r="98" spans="1:5" s="128" customFormat="1" ht="27" customHeight="1">
      <c r="A98" s="139" t="s">
        <v>726</v>
      </c>
      <c r="B98" s="471" t="s">
        <v>725</v>
      </c>
      <c r="C98" s="207">
        <v>651000</v>
      </c>
      <c r="D98" s="206">
        <v>216900</v>
      </c>
      <c r="E98" s="207">
        <f t="shared" si="4"/>
        <v>33.31797235023041</v>
      </c>
    </row>
    <row r="99" spans="1:5" s="128" customFormat="1" ht="60" customHeight="1">
      <c r="A99" s="131" t="s">
        <v>689</v>
      </c>
      <c r="B99" s="469" t="s">
        <v>721</v>
      </c>
      <c r="C99" s="204">
        <f>C100+C102+C104+C110</f>
        <v>179096627.84</v>
      </c>
      <c r="D99" s="204">
        <f>D100+D102+D104+D110</f>
        <v>344104.64</v>
      </c>
      <c r="E99" s="208">
        <f t="shared" si="4"/>
        <v>0.1921335114737133</v>
      </c>
    </row>
    <row r="100" spans="1:5" s="128" customFormat="1" ht="99" customHeight="1">
      <c r="A100" s="133" t="s">
        <v>687</v>
      </c>
      <c r="B100" s="140" t="s">
        <v>744</v>
      </c>
      <c r="C100" s="209">
        <f>C101</f>
        <v>127100000</v>
      </c>
      <c r="D100" s="209">
        <f>D101</f>
        <v>0</v>
      </c>
      <c r="E100" s="207">
        <f t="shared" si="4"/>
        <v>0</v>
      </c>
    </row>
    <row r="101" spans="1:5" s="128" customFormat="1" ht="93" customHeight="1">
      <c r="A101" s="133" t="s">
        <v>688</v>
      </c>
      <c r="B101" s="137" t="s">
        <v>615</v>
      </c>
      <c r="C101" s="209">
        <v>127100000</v>
      </c>
      <c r="D101" s="209">
        <v>0</v>
      </c>
      <c r="E101" s="207">
        <f t="shared" si="4"/>
        <v>0</v>
      </c>
    </row>
    <row r="102" spans="1:5" s="128" customFormat="1" ht="52.5" customHeight="1">
      <c r="A102" s="134" t="s">
        <v>757</v>
      </c>
      <c r="B102" s="137" t="s">
        <v>770</v>
      </c>
      <c r="C102" s="209">
        <f>C103</f>
        <v>41551000</v>
      </c>
      <c r="D102" s="209">
        <f>D103</f>
        <v>0</v>
      </c>
      <c r="E102" s="207">
        <f t="shared" si="4"/>
        <v>0</v>
      </c>
    </row>
    <row r="103" spans="1:12" s="128" customFormat="1" ht="63" customHeight="1">
      <c r="A103" s="134" t="s">
        <v>758</v>
      </c>
      <c r="B103" s="137" t="s">
        <v>724</v>
      </c>
      <c r="C103" s="209">
        <v>41551000</v>
      </c>
      <c r="D103" s="209">
        <v>0</v>
      </c>
      <c r="E103" s="207">
        <f t="shared" si="4"/>
        <v>0</v>
      </c>
      <c r="F103" s="475"/>
      <c r="G103" s="473"/>
      <c r="H103" s="473"/>
      <c r="I103" s="474"/>
      <c r="J103" s="474"/>
      <c r="K103" s="474"/>
      <c r="L103" s="474"/>
    </row>
    <row r="104" spans="1:5" s="128" customFormat="1" ht="48" customHeight="1">
      <c r="A104" s="134" t="s">
        <v>756</v>
      </c>
      <c r="B104" s="137" t="s">
        <v>771</v>
      </c>
      <c r="C104" s="209">
        <f>C105</f>
        <v>8586000</v>
      </c>
      <c r="D104" s="209">
        <f>D105</f>
        <v>0</v>
      </c>
      <c r="E104" s="207">
        <f t="shared" si="4"/>
        <v>0</v>
      </c>
    </row>
    <row r="105" spans="1:5" s="128" customFormat="1" ht="49.5" customHeight="1">
      <c r="A105" s="134" t="s">
        <v>755</v>
      </c>
      <c r="B105" s="137" t="s">
        <v>772</v>
      </c>
      <c r="C105" s="464">
        <v>8586000</v>
      </c>
      <c r="D105" s="209">
        <v>0</v>
      </c>
      <c r="E105" s="207">
        <f t="shared" si="4"/>
        <v>0</v>
      </c>
    </row>
    <row r="106" spans="1:5" s="128" customFormat="1" ht="3" customHeight="1" hidden="1">
      <c r="A106" s="457" t="s">
        <v>700</v>
      </c>
      <c r="B106" s="460" t="s">
        <v>701</v>
      </c>
      <c r="C106" s="464">
        <f>C107</f>
        <v>0</v>
      </c>
      <c r="D106" s="209"/>
      <c r="E106" s="207" t="e">
        <f t="shared" si="4"/>
        <v>#DIV/0!</v>
      </c>
    </row>
    <row r="107" spans="1:5" s="128" customFormat="1" ht="60.75" customHeight="1" hidden="1">
      <c r="A107" s="157" t="s">
        <v>699</v>
      </c>
      <c r="B107" s="458" t="s">
        <v>637</v>
      </c>
      <c r="C107" s="464">
        <v>0</v>
      </c>
      <c r="D107" s="209"/>
      <c r="E107" s="207" t="e">
        <f t="shared" si="4"/>
        <v>#DIV/0!</v>
      </c>
    </row>
    <row r="108" spans="1:5" s="128" customFormat="1" ht="60.75" customHeight="1" hidden="1">
      <c r="A108" s="157" t="s">
        <v>712</v>
      </c>
      <c r="B108" s="466" t="s">
        <v>714</v>
      </c>
      <c r="C108" s="464">
        <f>C109</f>
        <v>0</v>
      </c>
      <c r="D108" s="209"/>
      <c r="E108" s="207" t="e">
        <f t="shared" si="4"/>
        <v>#DIV/0!</v>
      </c>
    </row>
    <row r="109" spans="1:5" s="128" customFormat="1" ht="3" customHeight="1" hidden="1">
      <c r="A109" s="157" t="s">
        <v>711</v>
      </c>
      <c r="B109" s="458" t="s">
        <v>713</v>
      </c>
      <c r="C109" s="464">
        <v>0</v>
      </c>
      <c r="D109" s="209"/>
      <c r="E109" s="207" t="e">
        <f t="shared" si="4"/>
        <v>#DIV/0!</v>
      </c>
    </row>
    <row r="110" spans="1:5" s="128" customFormat="1" ht="32.25" customHeight="1">
      <c r="A110" s="133" t="s">
        <v>682</v>
      </c>
      <c r="B110" s="134" t="s">
        <v>92</v>
      </c>
      <c r="C110" s="207">
        <f>C111</f>
        <v>1859627.84</v>
      </c>
      <c r="D110" s="206">
        <f>D111</f>
        <v>344104.64</v>
      </c>
      <c r="E110" s="207">
        <f t="shared" si="4"/>
        <v>18.50395184447228</v>
      </c>
    </row>
    <row r="111" spans="1:6" s="128" customFormat="1" ht="29.25" customHeight="1">
      <c r="A111" s="133" t="s">
        <v>681</v>
      </c>
      <c r="B111" s="134" t="s">
        <v>683</v>
      </c>
      <c r="C111" s="207">
        <v>1859627.84</v>
      </c>
      <c r="D111" s="206">
        <v>344104.64</v>
      </c>
      <c r="E111" s="207">
        <f t="shared" si="4"/>
        <v>18.50395184447228</v>
      </c>
      <c r="F111" s="475"/>
    </row>
    <row r="112" spans="1:5" s="128" customFormat="1" ht="45" customHeight="1">
      <c r="A112" s="131" t="s">
        <v>639</v>
      </c>
      <c r="B112" s="132" t="s">
        <v>629</v>
      </c>
      <c r="C112" s="205">
        <f>C115+C117+C139</f>
        <v>425500</v>
      </c>
      <c r="D112" s="205">
        <f>D115+D117+D139</f>
        <v>112440.52</v>
      </c>
      <c r="E112" s="208">
        <f t="shared" si="4"/>
        <v>26.42550411280846</v>
      </c>
    </row>
    <row r="113" spans="1:5" s="128" customFormat="1" ht="0" customHeight="1" hidden="1">
      <c r="A113" s="133" t="s">
        <v>160</v>
      </c>
      <c r="B113" s="134" t="s">
        <v>161</v>
      </c>
      <c r="C113" s="205"/>
      <c r="D113" s="205"/>
      <c r="E113" s="207" t="e">
        <f t="shared" si="4"/>
        <v>#DIV/0!</v>
      </c>
    </row>
    <row r="114" spans="1:5" s="128" customFormat="1" ht="45" customHeight="1" hidden="1">
      <c r="A114" s="133" t="s">
        <v>159</v>
      </c>
      <c r="B114" s="134" t="s">
        <v>172</v>
      </c>
      <c r="C114" s="206"/>
      <c r="D114" s="206"/>
      <c r="E114" s="207" t="e">
        <f t="shared" si="4"/>
        <v>#DIV/0!</v>
      </c>
    </row>
    <row r="115" spans="1:5" s="128" customFormat="1" ht="47.25" customHeight="1">
      <c r="A115" s="131" t="s">
        <v>685</v>
      </c>
      <c r="B115" s="132" t="s">
        <v>686</v>
      </c>
      <c r="C115" s="205">
        <f>C116</f>
        <v>1000</v>
      </c>
      <c r="D115" s="205">
        <f>D116</f>
        <v>1000</v>
      </c>
      <c r="E115" s="208">
        <f t="shared" si="4"/>
        <v>100</v>
      </c>
    </row>
    <row r="116" spans="1:5" s="128" customFormat="1" ht="47.25" customHeight="1">
      <c r="A116" s="133" t="s">
        <v>684</v>
      </c>
      <c r="B116" s="134" t="s">
        <v>644</v>
      </c>
      <c r="C116" s="206">
        <v>1000</v>
      </c>
      <c r="D116" s="206">
        <v>1000</v>
      </c>
      <c r="E116" s="207">
        <f t="shared" si="4"/>
        <v>100</v>
      </c>
    </row>
    <row r="117" spans="1:5" s="128" customFormat="1" ht="69.75" customHeight="1">
      <c r="A117" s="131" t="s">
        <v>640</v>
      </c>
      <c r="B117" s="132" t="s">
        <v>767</v>
      </c>
      <c r="C117" s="205">
        <f>C118</f>
        <v>412500</v>
      </c>
      <c r="D117" s="205">
        <f>D118</f>
        <v>101505.99</v>
      </c>
      <c r="E117" s="208">
        <f t="shared" si="4"/>
        <v>24.607512727272727</v>
      </c>
    </row>
    <row r="118" spans="1:5" s="128" customFormat="1" ht="72" customHeight="1">
      <c r="A118" s="133" t="s">
        <v>641</v>
      </c>
      <c r="B118" s="134" t="s">
        <v>765</v>
      </c>
      <c r="C118" s="206">
        <v>412500</v>
      </c>
      <c r="D118" s="206">
        <v>101505.99</v>
      </c>
      <c r="E118" s="207">
        <f t="shared" si="4"/>
        <v>24.607512727272727</v>
      </c>
    </row>
    <row r="119" spans="1:5" s="128" customFormat="1" ht="27" customHeight="1" hidden="1">
      <c r="A119" s="133" t="s">
        <v>6</v>
      </c>
      <c r="B119" s="134" t="s">
        <v>137</v>
      </c>
      <c r="C119" s="205">
        <f>C120</f>
        <v>0</v>
      </c>
      <c r="D119" s="205">
        <f>D120</f>
        <v>0</v>
      </c>
      <c r="E119" s="207" t="e">
        <f t="shared" si="4"/>
        <v>#DIV/0!</v>
      </c>
    </row>
    <row r="120" spans="1:5" s="128" customFormat="1" ht="33.75" customHeight="1" hidden="1">
      <c r="A120" s="133" t="s">
        <v>7</v>
      </c>
      <c r="B120" s="134" t="s">
        <v>66</v>
      </c>
      <c r="C120" s="206"/>
      <c r="D120" s="206"/>
      <c r="E120" s="207" t="e">
        <f t="shared" si="4"/>
        <v>#DIV/0!</v>
      </c>
    </row>
    <row r="121" spans="1:5" s="128" customFormat="1" ht="36" customHeight="1" hidden="1">
      <c r="A121" s="133" t="s">
        <v>8</v>
      </c>
      <c r="B121" s="145" t="s">
        <v>165</v>
      </c>
      <c r="C121" s="205">
        <f>C122</f>
        <v>0</v>
      </c>
      <c r="D121" s="205">
        <f>D122</f>
        <v>466805000</v>
      </c>
      <c r="E121" s="207" t="e">
        <f t="shared" si="4"/>
        <v>#DIV/0!</v>
      </c>
    </row>
    <row r="122" spans="1:5" s="128" customFormat="1" ht="47.25" customHeight="1" hidden="1">
      <c r="A122" s="133" t="s">
        <v>9</v>
      </c>
      <c r="B122" s="145" t="s">
        <v>166</v>
      </c>
      <c r="C122" s="206"/>
      <c r="D122" s="206">
        <v>466805000</v>
      </c>
      <c r="E122" s="207" t="e">
        <f t="shared" si="4"/>
        <v>#DIV/0!</v>
      </c>
    </row>
    <row r="123" spans="1:5" s="128" customFormat="1" ht="29.25" customHeight="1" hidden="1">
      <c r="A123" s="133" t="s">
        <v>10</v>
      </c>
      <c r="B123" s="134" t="s">
        <v>138</v>
      </c>
      <c r="C123" s="205">
        <f>C124</f>
        <v>0</v>
      </c>
      <c r="D123" s="205">
        <f>D124</f>
        <v>12537000</v>
      </c>
      <c r="E123" s="207" t="e">
        <f t="shared" si="4"/>
        <v>#DIV/0!</v>
      </c>
    </row>
    <row r="124" spans="1:5" s="128" customFormat="1" ht="43.5" customHeight="1" hidden="1">
      <c r="A124" s="133" t="s">
        <v>11</v>
      </c>
      <c r="B124" s="134" t="s">
        <v>146</v>
      </c>
      <c r="C124" s="206"/>
      <c r="D124" s="206">
        <v>12537000</v>
      </c>
      <c r="E124" s="207" t="e">
        <f t="shared" si="4"/>
        <v>#DIV/0!</v>
      </c>
    </row>
    <row r="125" spans="1:5" s="128" customFormat="1" ht="30" customHeight="1" hidden="1">
      <c r="A125" s="133" t="s">
        <v>12</v>
      </c>
      <c r="B125" s="134" t="s">
        <v>19</v>
      </c>
      <c r="C125" s="205">
        <f>C126</f>
        <v>0</v>
      </c>
      <c r="D125" s="205">
        <f>D126</f>
        <v>36748000</v>
      </c>
      <c r="E125" s="207" t="e">
        <f t="shared" si="4"/>
        <v>#DIV/0!</v>
      </c>
    </row>
    <row r="126" spans="1:5" s="128" customFormat="1" ht="32.25" customHeight="1" hidden="1">
      <c r="A126" s="133" t="s">
        <v>13</v>
      </c>
      <c r="B126" s="135" t="s">
        <v>20</v>
      </c>
      <c r="C126" s="206"/>
      <c r="D126" s="206">
        <v>36748000</v>
      </c>
      <c r="E126" s="207" t="e">
        <f t="shared" si="4"/>
        <v>#DIV/0!</v>
      </c>
    </row>
    <row r="127" spans="1:5" s="128" customFormat="1" ht="33.75" customHeight="1" hidden="1">
      <c r="A127" s="133" t="s">
        <v>14</v>
      </c>
      <c r="B127" s="135" t="s">
        <v>190</v>
      </c>
      <c r="C127" s="205">
        <f>C128</f>
        <v>0</v>
      </c>
      <c r="D127" s="205">
        <f>D128</f>
        <v>8951000</v>
      </c>
      <c r="E127" s="207" t="e">
        <f t="shared" si="4"/>
        <v>#DIV/0!</v>
      </c>
    </row>
    <row r="128" spans="1:5" s="128" customFormat="1" ht="36" customHeight="1" hidden="1">
      <c r="A128" s="133" t="s">
        <v>15</v>
      </c>
      <c r="B128" s="135" t="s">
        <v>189</v>
      </c>
      <c r="C128" s="206"/>
      <c r="D128" s="206">
        <v>8951000</v>
      </c>
      <c r="E128" s="207" t="e">
        <f t="shared" si="4"/>
        <v>#DIV/0!</v>
      </c>
    </row>
    <row r="129" spans="1:5" s="128" customFormat="1" ht="27.75" customHeight="1" hidden="1">
      <c r="A129" s="131" t="s">
        <v>147</v>
      </c>
      <c r="B129" s="132" t="s">
        <v>4</v>
      </c>
      <c r="C129" s="205"/>
      <c r="D129" s="205">
        <f>D130+D132+D138+D140+D142+D144+D146</f>
        <v>19869.06</v>
      </c>
      <c r="E129" s="207" t="e">
        <f t="shared" si="4"/>
        <v>#DIV/0!</v>
      </c>
    </row>
    <row r="130" spans="1:5" s="128" customFormat="1" ht="33.75" customHeight="1" hidden="1">
      <c r="A130" s="133" t="s">
        <v>144</v>
      </c>
      <c r="B130" s="134" t="s">
        <v>70</v>
      </c>
      <c r="C130" s="205">
        <f>C131</f>
        <v>0</v>
      </c>
      <c r="D130" s="205">
        <f>D131</f>
        <v>0</v>
      </c>
      <c r="E130" s="207" t="e">
        <f t="shared" si="4"/>
        <v>#DIV/0!</v>
      </c>
    </row>
    <row r="131" spans="1:5" s="128" customFormat="1" ht="30" customHeight="1" hidden="1">
      <c r="A131" s="133" t="s">
        <v>145</v>
      </c>
      <c r="B131" s="134" t="s">
        <v>37</v>
      </c>
      <c r="C131" s="206"/>
      <c r="D131" s="206"/>
      <c r="E131" s="207" t="e">
        <f t="shared" si="4"/>
        <v>#DIV/0!</v>
      </c>
    </row>
    <row r="132" spans="1:5" s="128" customFormat="1" ht="20.25" customHeight="1" hidden="1">
      <c r="A132" s="133" t="s">
        <v>16</v>
      </c>
      <c r="B132" s="145" t="s">
        <v>38</v>
      </c>
      <c r="C132" s="205">
        <f>C133</f>
        <v>0</v>
      </c>
      <c r="D132" s="205">
        <f>D133</f>
        <v>0</v>
      </c>
      <c r="E132" s="207" t="e">
        <f aca="true" t="shared" si="5" ref="E132:E151">D132*100/C132</f>
        <v>#DIV/0!</v>
      </c>
    </row>
    <row r="133" spans="1:5" s="128" customFormat="1" ht="25.5" customHeight="1" hidden="1">
      <c r="A133" s="133" t="s">
        <v>17</v>
      </c>
      <c r="B133" s="145" t="s">
        <v>80</v>
      </c>
      <c r="C133" s="206"/>
      <c r="D133" s="206"/>
      <c r="E133" s="207" t="e">
        <f t="shared" si="5"/>
        <v>#DIV/0!</v>
      </c>
    </row>
    <row r="134" spans="1:5" s="128" customFormat="1" ht="29.25" customHeight="1" hidden="1">
      <c r="A134" s="133" t="s">
        <v>90</v>
      </c>
      <c r="B134" s="134" t="s">
        <v>158</v>
      </c>
      <c r="C134" s="205"/>
      <c r="D134" s="205"/>
      <c r="E134" s="207" t="e">
        <f t="shared" si="5"/>
        <v>#DIV/0!</v>
      </c>
    </row>
    <row r="135" spans="1:5" s="128" customFormat="1" ht="39" customHeight="1" hidden="1">
      <c r="A135" s="133" t="s">
        <v>91</v>
      </c>
      <c r="B135" s="134" t="s">
        <v>5</v>
      </c>
      <c r="C135" s="206"/>
      <c r="D135" s="206"/>
      <c r="E135" s="207" t="e">
        <f t="shared" si="5"/>
        <v>#DIV/0!</v>
      </c>
    </row>
    <row r="136" spans="1:5" s="128" customFormat="1" ht="32.25" customHeight="1" hidden="1">
      <c r="A136" s="133" t="s">
        <v>168</v>
      </c>
      <c r="B136" s="134" t="s">
        <v>169</v>
      </c>
      <c r="C136" s="205"/>
      <c r="D136" s="205"/>
      <c r="E136" s="207" t="e">
        <f t="shared" si="5"/>
        <v>#DIV/0!</v>
      </c>
    </row>
    <row r="137" spans="1:5" s="128" customFormat="1" ht="43.5" customHeight="1" hidden="1">
      <c r="A137" s="133" t="s">
        <v>173</v>
      </c>
      <c r="B137" s="134" t="s">
        <v>140</v>
      </c>
      <c r="C137" s="206"/>
      <c r="D137" s="206"/>
      <c r="E137" s="207" t="e">
        <f t="shared" si="5"/>
        <v>#DIV/0!</v>
      </c>
    </row>
    <row r="138" spans="1:5" s="143" customFormat="1" ht="37.5" customHeight="1" hidden="1">
      <c r="A138" s="141" t="s">
        <v>127</v>
      </c>
      <c r="B138" s="142" t="s">
        <v>128</v>
      </c>
      <c r="C138" s="205"/>
      <c r="D138" s="205">
        <f>D139</f>
        <v>9934.53</v>
      </c>
      <c r="E138" s="207" t="e">
        <f t="shared" si="5"/>
        <v>#DIV/0!</v>
      </c>
    </row>
    <row r="139" spans="1:5" s="143" customFormat="1" ht="40.5">
      <c r="A139" s="144" t="s">
        <v>642</v>
      </c>
      <c r="B139" s="491" t="s">
        <v>631</v>
      </c>
      <c r="C139" s="205">
        <f>C140</f>
        <v>12000</v>
      </c>
      <c r="D139" s="205">
        <f>D140</f>
        <v>9934.53</v>
      </c>
      <c r="E139" s="208">
        <f t="shared" si="5"/>
        <v>82.78775</v>
      </c>
    </row>
    <row r="140" spans="1:6" s="143" customFormat="1" ht="52.5" customHeight="1" thickBot="1">
      <c r="A140" s="133" t="s">
        <v>643</v>
      </c>
      <c r="B140" s="212" t="s">
        <v>766</v>
      </c>
      <c r="C140" s="206">
        <v>12000</v>
      </c>
      <c r="D140" s="206">
        <v>9934.53</v>
      </c>
      <c r="E140" s="207">
        <f t="shared" si="5"/>
        <v>82.78775</v>
      </c>
      <c r="F140" s="481"/>
    </row>
    <row r="141" spans="1:5" s="143" customFormat="1" ht="0" customHeight="1" hidden="1">
      <c r="A141" s="133" t="s">
        <v>270</v>
      </c>
      <c r="B141" s="146" t="s">
        <v>271</v>
      </c>
      <c r="C141" s="206"/>
      <c r="D141" s="206"/>
      <c r="E141" s="207" t="e">
        <f t="shared" si="5"/>
        <v>#DIV/0!</v>
      </c>
    </row>
    <row r="142" spans="1:5" s="128" customFormat="1" ht="21.75" customHeight="1" hidden="1">
      <c r="A142" s="133" t="s">
        <v>361</v>
      </c>
      <c r="B142" s="137" t="s">
        <v>362</v>
      </c>
      <c r="C142" s="205">
        <f>C143</f>
        <v>0</v>
      </c>
      <c r="D142" s="205">
        <f>D143</f>
        <v>0</v>
      </c>
      <c r="E142" s="207" t="e">
        <f t="shared" si="5"/>
        <v>#DIV/0!</v>
      </c>
    </row>
    <row r="143" spans="1:5" s="128" customFormat="1" ht="18" customHeight="1" hidden="1">
      <c r="A143" s="133" t="s">
        <v>360</v>
      </c>
      <c r="B143" s="137" t="s">
        <v>359</v>
      </c>
      <c r="C143" s="206"/>
      <c r="D143" s="206"/>
      <c r="E143" s="207" t="e">
        <f t="shared" si="5"/>
        <v>#DIV/0!</v>
      </c>
    </row>
    <row r="144" spans="1:5" s="128" customFormat="1" ht="41.25" customHeight="1" hidden="1">
      <c r="A144" s="133" t="s">
        <v>369</v>
      </c>
      <c r="B144" s="137" t="s">
        <v>371</v>
      </c>
      <c r="C144" s="205">
        <f>C145</f>
        <v>0</v>
      </c>
      <c r="D144" s="205">
        <f>D145</f>
        <v>0</v>
      </c>
      <c r="E144" s="207" t="e">
        <f t="shared" si="5"/>
        <v>#DIV/0!</v>
      </c>
    </row>
    <row r="145" spans="1:5" s="128" customFormat="1" ht="41.25" customHeight="1" hidden="1">
      <c r="A145" s="133" t="s">
        <v>368</v>
      </c>
      <c r="B145" s="137" t="s">
        <v>370</v>
      </c>
      <c r="C145" s="206"/>
      <c r="D145" s="206"/>
      <c r="E145" s="207" t="e">
        <f t="shared" si="5"/>
        <v>#DIV/0!</v>
      </c>
    </row>
    <row r="146" spans="1:5" s="128" customFormat="1" ht="1.5" customHeight="1" hidden="1" thickBot="1">
      <c r="A146" s="133" t="s">
        <v>90</v>
      </c>
      <c r="B146" s="137" t="s">
        <v>372</v>
      </c>
      <c r="C146" s="205">
        <f>C147</f>
        <v>0</v>
      </c>
      <c r="D146" s="205">
        <f>D147</f>
        <v>0</v>
      </c>
      <c r="E146" s="207" t="e">
        <f t="shared" si="5"/>
        <v>#DIV/0!</v>
      </c>
    </row>
    <row r="147" spans="1:5" s="128" customFormat="1" ht="51.75" customHeight="1" hidden="1" thickBot="1">
      <c r="A147" s="133" t="s">
        <v>91</v>
      </c>
      <c r="B147" s="137" t="s">
        <v>373</v>
      </c>
      <c r="C147" s="206"/>
      <c r="D147" s="206"/>
      <c r="E147" s="207" t="e">
        <f t="shared" si="5"/>
        <v>#DIV/0!</v>
      </c>
    </row>
    <row r="148" spans="1:5" s="128" customFormat="1" ht="36" customHeight="1" hidden="1" thickBot="1">
      <c r="A148" s="422" t="s">
        <v>654</v>
      </c>
      <c r="B148" s="422" t="s">
        <v>82</v>
      </c>
      <c r="C148" s="205">
        <f>C149</f>
        <v>0</v>
      </c>
      <c r="D148" s="205">
        <f>D149</f>
        <v>0</v>
      </c>
      <c r="E148" s="207" t="e">
        <f t="shared" si="5"/>
        <v>#DIV/0!</v>
      </c>
    </row>
    <row r="149" spans="1:5" s="128" customFormat="1" ht="67.5" customHeight="1" hidden="1" thickBot="1">
      <c r="A149" s="133" t="s">
        <v>655</v>
      </c>
      <c r="B149" s="134" t="s">
        <v>656</v>
      </c>
      <c r="C149" s="206">
        <f>C150</f>
        <v>0</v>
      </c>
      <c r="D149" s="206">
        <f>D150</f>
        <v>0</v>
      </c>
      <c r="E149" s="207" t="e">
        <f t="shared" si="5"/>
        <v>#DIV/0!</v>
      </c>
    </row>
    <row r="150" spans="1:5" s="128" customFormat="1" ht="18" customHeight="1" hidden="1" thickBot="1">
      <c r="A150" s="133" t="s">
        <v>657</v>
      </c>
      <c r="B150" s="134" t="s">
        <v>650</v>
      </c>
      <c r="C150" s="210"/>
      <c r="D150" s="210"/>
      <c r="E150" s="490" t="e">
        <f t="shared" si="5"/>
        <v>#DIV/0!</v>
      </c>
    </row>
    <row r="151" spans="1:5" s="128" customFormat="1" ht="27" customHeight="1" thickBot="1">
      <c r="A151" s="147" t="s">
        <v>39</v>
      </c>
      <c r="B151" s="148" t="s">
        <v>67</v>
      </c>
      <c r="C151" s="211">
        <f>C18+C92</f>
        <v>217220128</v>
      </c>
      <c r="D151" s="211">
        <f>D18+D84+D88+D92</f>
        <v>7749249.199999999</v>
      </c>
      <c r="E151" s="495">
        <f t="shared" si="5"/>
        <v>3.5674636928673564</v>
      </c>
    </row>
    <row r="152" spans="1:5" s="128" customFormat="1" ht="12.75" customHeight="1" hidden="1">
      <c r="A152" s="149"/>
      <c r="B152" s="149" t="s">
        <v>71</v>
      </c>
      <c r="C152" s="152"/>
      <c r="D152" s="152"/>
      <c r="E152" s="152"/>
    </row>
    <row r="153" spans="1:5" s="128" customFormat="1" ht="20.25" hidden="1">
      <c r="A153" s="149"/>
      <c r="B153" s="149" t="s">
        <v>72</v>
      </c>
      <c r="C153" s="152"/>
      <c r="D153" s="152"/>
      <c r="E153" s="152"/>
    </row>
    <row r="154" spans="1:5" s="128" customFormat="1" ht="20.25" hidden="1">
      <c r="A154" s="149"/>
      <c r="B154" s="149" t="s">
        <v>73</v>
      </c>
      <c r="C154" s="152"/>
      <c r="D154" s="152"/>
      <c r="E154" s="152"/>
    </row>
    <row r="155" spans="1:5" s="128" customFormat="1" ht="20.25" hidden="1">
      <c r="A155" s="149"/>
      <c r="B155" s="149" t="s">
        <v>74</v>
      </c>
      <c r="C155" s="152"/>
      <c r="D155" s="152"/>
      <c r="E155" s="152"/>
    </row>
    <row r="156" spans="1:5" s="128" customFormat="1" ht="20.25" hidden="1">
      <c r="A156" s="149"/>
      <c r="B156" s="149" t="s">
        <v>75</v>
      </c>
      <c r="C156" s="152"/>
      <c r="D156" s="152"/>
      <c r="E156" s="152"/>
    </row>
    <row r="157" spans="1:5" s="128" customFormat="1" ht="20.25" hidden="1">
      <c r="A157" s="149"/>
      <c r="B157" s="149" t="s">
        <v>76</v>
      </c>
      <c r="C157" s="152"/>
      <c r="D157" s="152"/>
      <c r="E157" s="152"/>
    </row>
    <row r="158" spans="1:5" s="128" customFormat="1" ht="20.25" hidden="1">
      <c r="A158" s="149"/>
      <c r="B158" s="149"/>
      <c r="C158" s="152"/>
      <c r="D158" s="152"/>
      <c r="E158" s="152"/>
    </row>
    <row r="159" spans="1:5" s="128" customFormat="1" ht="20.25" hidden="1">
      <c r="A159" s="149"/>
      <c r="B159" s="149" t="s">
        <v>150</v>
      </c>
      <c r="C159" s="153"/>
      <c r="D159" s="153"/>
      <c r="E159" s="153"/>
    </row>
    <row r="160" spans="1:5" s="128" customFormat="1" ht="20.25" hidden="1">
      <c r="A160" s="149"/>
      <c r="B160" s="150" t="s">
        <v>167</v>
      </c>
      <c r="C160" s="153"/>
      <c r="D160" s="153"/>
      <c r="E160" s="153"/>
    </row>
    <row r="161" spans="1:5" s="128" customFormat="1" ht="20.25" hidden="1">
      <c r="A161" s="149"/>
      <c r="B161" s="149"/>
      <c r="C161" s="152"/>
      <c r="D161" s="152"/>
      <c r="E161" s="152"/>
    </row>
    <row r="162" spans="1:5" s="128" customFormat="1" ht="20.25" hidden="1">
      <c r="A162" s="149"/>
      <c r="B162" s="149"/>
      <c r="C162" s="152"/>
      <c r="D162" s="152"/>
      <c r="E162" s="152"/>
    </row>
    <row r="163" spans="1:5" s="128" customFormat="1" ht="20.25" hidden="1">
      <c r="A163" s="149"/>
      <c r="B163" s="149"/>
      <c r="C163" s="153"/>
      <c r="D163" s="153"/>
      <c r="E163" s="153"/>
    </row>
    <row r="164" spans="1:5" s="128" customFormat="1" ht="20.25" hidden="1">
      <c r="A164" s="149"/>
      <c r="B164" s="149"/>
      <c r="C164" s="154"/>
      <c r="D164" s="154"/>
      <c r="E164" s="154"/>
    </row>
    <row r="165" spans="1:5" s="128" customFormat="1" ht="20.25" hidden="1">
      <c r="A165" s="149"/>
      <c r="B165" s="149"/>
      <c r="C165" s="154"/>
      <c r="D165" s="154"/>
      <c r="E165" s="154"/>
    </row>
    <row r="166" spans="1:5" s="128" customFormat="1" ht="20.25" hidden="1">
      <c r="A166" s="149"/>
      <c r="B166" s="149"/>
      <c r="C166" s="154"/>
      <c r="D166" s="154"/>
      <c r="E166" s="154"/>
    </row>
    <row r="167" spans="1:5" s="128" customFormat="1" ht="20.25" hidden="1">
      <c r="A167" s="149"/>
      <c r="B167" s="149"/>
      <c r="C167" s="154"/>
      <c r="D167" s="154"/>
      <c r="E167" s="154"/>
    </row>
    <row r="168" spans="1:5" s="128" customFormat="1" ht="20.25">
      <c r="A168" s="149"/>
      <c r="B168" s="149"/>
      <c r="C168" s="154"/>
      <c r="D168" s="154"/>
      <c r="E168" s="154"/>
    </row>
    <row r="169" spans="3:5" ht="18" hidden="1">
      <c r="C169" s="154">
        <v>203607600</v>
      </c>
      <c r="D169" s="154">
        <v>203607600</v>
      </c>
      <c r="E169" s="154">
        <v>203607600</v>
      </c>
    </row>
    <row r="170" spans="3:5" ht="18" hidden="1">
      <c r="C170" s="154" t="e">
        <f>C71+#REF!</f>
        <v>#REF!</v>
      </c>
      <c r="D170" s="154" t="e">
        <f>D71+#REF!</f>
        <v>#REF!</v>
      </c>
      <c r="E170" s="154" t="e">
        <f>E71+#REF!</f>
        <v>#DIV/0!</v>
      </c>
    </row>
    <row r="171" spans="3:5" ht="18" hidden="1">
      <c r="C171" s="154" t="e">
        <f>C151-C170</f>
        <v>#REF!</v>
      </c>
      <c r="D171" s="154" t="e">
        <f>D151-D170</f>
        <v>#REF!</v>
      </c>
      <c r="E171" s="154" t="e">
        <f>E151-E170</f>
        <v>#DIV/0!</v>
      </c>
    </row>
    <row r="172" ht="18" hidden="1"/>
    <row r="173" spans="3:5" ht="18" hidden="1">
      <c r="C173" s="154" t="e">
        <f>C169+C170</f>
        <v>#REF!</v>
      </c>
      <c r="D173" s="154" t="e">
        <f>D169+D170</f>
        <v>#REF!</v>
      </c>
      <c r="E173" s="154" t="e">
        <f>E169+E170</f>
        <v>#DIV/0!</v>
      </c>
    </row>
    <row r="174" spans="3:5" ht="18" hidden="1">
      <c r="C174" s="154">
        <f>C151-C27</f>
        <v>212022228</v>
      </c>
      <c r="D174" s="154">
        <f>D151-D27</f>
        <v>6351737.489999999</v>
      </c>
      <c r="E174" s="154">
        <f>E151-E27</f>
        <v>-23.31861934066542</v>
      </c>
    </row>
    <row r="175" ht="18" hidden="1"/>
    <row r="176" ht="18" hidden="1">
      <c r="C176" s="154">
        <f>C18+C95</f>
        <v>37047000.16</v>
      </c>
    </row>
    <row r="177" ht="18" hidden="1"/>
    <row r="178" ht="18" hidden="1"/>
    <row r="179" ht="18" hidden="1"/>
    <row r="180" ht="18" hidden="1"/>
    <row r="181" ht="18" hidden="1"/>
    <row r="182" spans="2:5" ht="18" hidden="1">
      <c r="B182" s="312" t="s">
        <v>528</v>
      </c>
      <c r="C182" s="154">
        <v>308000</v>
      </c>
      <c r="D182" s="154">
        <v>308000</v>
      </c>
      <c r="E182" s="154">
        <v>308000</v>
      </c>
    </row>
    <row r="183" spans="2:5" ht="18" hidden="1">
      <c r="B183" s="11" t="s">
        <v>529</v>
      </c>
      <c r="C183" s="154">
        <v>338635000</v>
      </c>
      <c r="D183" s="154">
        <v>338635000</v>
      </c>
      <c r="E183" s="154">
        <v>338635000</v>
      </c>
    </row>
    <row r="184" spans="2:5" ht="18" hidden="1">
      <c r="B184" s="11" t="s">
        <v>530</v>
      </c>
      <c r="C184" s="154">
        <v>85935000</v>
      </c>
      <c r="D184" s="154">
        <v>85935000</v>
      </c>
      <c r="E184" s="154">
        <v>85935000</v>
      </c>
    </row>
    <row r="185" spans="2:5" ht="18" hidden="1">
      <c r="B185" s="11" t="s">
        <v>531</v>
      </c>
      <c r="C185" s="154">
        <v>36750000</v>
      </c>
      <c r="D185" s="154">
        <v>36750000</v>
      </c>
      <c r="E185" s="154">
        <v>36750000</v>
      </c>
    </row>
    <row r="186" spans="2:5" ht="18" hidden="1">
      <c r="B186" s="11" t="s">
        <v>532</v>
      </c>
      <c r="C186" s="154">
        <v>4027000</v>
      </c>
      <c r="D186" s="154">
        <v>4027000</v>
      </c>
      <c r="E186" s="154">
        <v>4027000</v>
      </c>
    </row>
    <row r="187" spans="2:5" ht="18" hidden="1">
      <c r="B187" s="11" t="s">
        <v>533</v>
      </c>
      <c r="C187" s="154">
        <v>307000</v>
      </c>
      <c r="D187" s="154">
        <v>307000</v>
      </c>
      <c r="E187" s="154">
        <v>307000</v>
      </c>
    </row>
    <row r="188" spans="2:5" ht="18" hidden="1">
      <c r="B188" s="11" t="s">
        <v>534</v>
      </c>
      <c r="C188" s="154">
        <v>361000</v>
      </c>
      <c r="D188" s="154">
        <v>361000</v>
      </c>
      <c r="E188" s="154">
        <v>361000</v>
      </c>
    </row>
    <row r="189" spans="2:5" ht="18" hidden="1">
      <c r="B189" s="11" t="s">
        <v>535</v>
      </c>
      <c r="C189" s="154">
        <v>420000</v>
      </c>
      <c r="D189" s="154">
        <v>420000</v>
      </c>
      <c r="E189" s="154">
        <v>420000</v>
      </c>
    </row>
    <row r="190" spans="2:5" ht="18" hidden="1">
      <c r="B190" s="11" t="s">
        <v>536</v>
      </c>
      <c r="C190" s="154">
        <v>62000</v>
      </c>
      <c r="D190" s="154">
        <v>62000</v>
      </c>
      <c r="E190" s="154">
        <v>62000</v>
      </c>
    </row>
    <row r="191" ht="18" hidden="1"/>
    <row r="192" spans="3:5" ht="18" hidden="1">
      <c r="C192" s="154">
        <f>SUM(C182:C191)</f>
        <v>466805000</v>
      </c>
      <c r="D192" s="154">
        <f>SUM(D182:D191)</f>
        <v>466805000</v>
      </c>
      <c r="E192" s="154">
        <f>SUM(E182:E191)</f>
        <v>466805000</v>
      </c>
    </row>
    <row r="193" ht="18" hidden="1"/>
  </sheetData>
  <sheetProtection/>
  <mergeCells count="13">
    <mergeCell ref="C8:E8"/>
    <mergeCell ref="C9:F9"/>
    <mergeCell ref="D4:G4"/>
    <mergeCell ref="C10:F10"/>
    <mergeCell ref="A15:E15"/>
    <mergeCell ref="B2:E2"/>
    <mergeCell ref="B1:E1"/>
    <mergeCell ref="B3:F3"/>
    <mergeCell ref="A13:E13"/>
    <mergeCell ref="A14:E14"/>
    <mergeCell ref="C5:E5"/>
    <mergeCell ref="C6:F6"/>
    <mergeCell ref="C7:F7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4"/>
  <sheetViews>
    <sheetView zoomScale="70" zoomScaleNormal="70" zoomScaleSheetLayoutView="80" zoomScalePageLayoutView="0" workbookViewId="0" topLeftCell="A1">
      <selection activeCell="E12" sqref="E12"/>
    </sheetView>
  </sheetViews>
  <sheetFormatPr defaultColWidth="9.00390625" defaultRowHeight="12.75"/>
  <cols>
    <col min="1" max="1" width="59.625" style="200" customWidth="1"/>
    <col min="2" max="2" width="7.25390625" style="16" customWidth="1"/>
    <col min="3" max="3" width="5.625" style="7" customWidth="1"/>
    <col min="4" max="4" width="5.75390625" style="7" customWidth="1"/>
    <col min="5" max="5" width="15.25390625" style="7" customWidth="1"/>
    <col min="6" max="6" width="5.375" style="7" customWidth="1"/>
    <col min="7" max="7" width="15.75390625" style="20" customWidth="1"/>
    <col min="8" max="8" width="15.875" style="20" customWidth="1"/>
    <col min="9" max="9" width="11.875" style="20" customWidth="1"/>
    <col min="10" max="10" width="14.875" style="0" bestFit="1" customWidth="1"/>
    <col min="11" max="11" width="12.625" style="0" bestFit="1" customWidth="1"/>
  </cols>
  <sheetData>
    <row r="1" spans="2:11" ht="16.5">
      <c r="B1" s="13"/>
      <c r="C1" s="13"/>
      <c r="D1" s="13"/>
      <c r="E1" s="548" t="s">
        <v>793</v>
      </c>
      <c r="F1" s="548"/>
      <c r="G1" s="548"/>
      <c r="H1" s="548"/>
      <c r="I1" s="548"/>
      <c r="J1" s="548"/>
      <c r="K1" s="548"/>
    </row>
    <row r="2" spans="2:11" ht="20.25" customHeight="1">
      <c r="B2" s="13"/>
      <c r="C2" s="13"/>
      <c r="D2" s="13"/>
      <c r="E2" s="548" t="s">
        <v>825</v>
      </c>
      <c r="F2" s="548"/>
      <c r="G2" s="548"/>
      <c r="H2" s="548"/>
      <c r="I2" s="548"/>
      <c r="J2" s="548"/>
      <c r="K2" s="548"/>
    </row>
    <row r="3" spans="2:11" ht="35.25" customHeight="1">
      <c r="B3" s="13"/>
      <c r="C3" s="13"/>
      <c r="D3" s="13"/>
      <c r="E3" s="559" t="s">
        <v>828</v>
      </c>
      <c r="F3" s="559"/>
      <c r="G3" s="559"/>
      <c r="H3" s="559"/>
      <c r="I3" s="559"/>
      <c r="J3" s="559"/>
      <c r="K3" s="388"/>
    </row>
    <row r="4" spans="2:11" ht="20.25" customHeight="1">
      <c r="B4" s="13"/>
      <c r="C4" s="13"/>
      <c r="D4" s="13"/>
      <c r="E4" s="13" t="s">
        <v>803</v>
      </c>
      <c r="F4" s="388"/>
      <c r="G4" s="388"/>
      <c r="H4" s="388"/>
      <c r="I4" s="388"/>
      <c r="J4" s="388"/>
      <c r="K4" s="388"/>
    </row>
    <row r="5" spans="2:11" ht="24.75" customHeight="1">
      <c r="B5" s="13"/>
      <c r="C5" s="13"/>
      <c r="D5" s="13"/>
      <c r="E5" s="13" t="s">
        <v>813</v>
      </c>
      <c r="F5" s="388"/>
      <c r="G5" s="388"/>
      <c r="H5" s="388"/>
      <c r="I5" s="388"/>
      <c r="J5" s="388"/>
      <c r="K5" s="388"/>
    </row>
    <row r="6" spans="2:11" ht="18.75" customHeight="1">
      <c r="B6" s="13"/>
      <c r="C6" s="13"/>
      <c r="D6" s="13"/>
      <c r="E6" s="13" t="s">
        <v>823</v>
      </c>
      <c r="F6" s="388"/>
      <c r="G6" s="388"/>
      <c r="H6" s="388"/>
      <c r="I6" s="388"/>
      <c r="J6" s="388"/>
      <c r="K6" s="388"/>
    </row>
    <row r="7" spans="2:11" ht="19.5" customHeight="1">
      <c r="B7" s="13"/>
      <c r="C7" s="13"/>
      <c r="D7" s="13"/>
      <c r="E7" s="548" t="s">
        <v>815</v>
      </c>
      <c r="F7" s="548"/>
      <c r="G7" s="548"/>
      <c r="H7" s="548"/>
      <c r="I7" s="548"/>
      <c r="J7" s="548"/>
      <c r="K7" s="548"/>
    </row>
    <row r="8" spans="2:11" ht="20.25" customHeight="1">
      <c r="B8" s="13"/>
      <c r="C8" s="13"/>
      <c r="D8" s="13"/>
      <c r="E8" s="13" t="s">
        <v>249</v>
      </c>
      <c r="F8" s="388"/>
      <c r="G8" s="388"/>
      <c r="H8" s="388"/>
      <c r="I8" s="388"/>
      <c r="J8" s="388"/>
      <c r="K8" s="388"/>
    </row>
    <row r="9" spans="2:11" ht="20.25" customHeight="1">
      <c r="B9" s="13"/>
      <c r="C9" s="13"/>
      <c r="D9" s="13"/>
      <c r="E9" s="13" t="s">
        <v>816</v>
      </c>
      <c r="F9" s="388"/>
      <c r="G9" s="388"/>
      <c r="H9" s="388"/>
      <c r="I9" s="388"/>
      <c r="J9" s="388"/>
      <c r="K9" s="388"/>
    </row>
    <row r="10" spans="2:11" ht="21.75" customHeight="1">
      <c r="B10" s="13"/>
      <c r="C10" s="13"/>
      <c r="D10" s="13"/>
      <c r="E10" s="13" t="s">
        <v>803</v>
      </c>
      <c r="F10" s="388"/>
      <c r="G10" s="388"/>
      <c r="H10" s="388"/>
      <c r="I10" s="388"/>
      <c r="J10" s="388"/>
      <c r="K10" s="388"/>
    </row>
    <row r="11" spans="2:11" ht="24" customHeight="1">
      <c r="B11" s="13"/>
      <c r="C11" s="13"/>
      <c r="D11" s="13"/>
      <c r="E11" s="13" t="s">
        <v>814</v>
      </c>
      <c r="F11" s="388"/>
      <c r="G11" s="388"/>
      <c r="H11" s="388"/>
      <c r="I11" s="388"/>
      <c r="J11" s="388"/>
      <c r="K11" s="388"/>
    </row>
    <row r="12" spans="2:11" ht="27.75" customHeight="1">
      <c r="B12" s="13"/>
      <c r="C12" s="13"/>
      <c r="D12" s="13"/>
      <c r="E12" s="13" t="s">
        <v>824</v>
      </c>
      <c r="F12" s="388"/>
      <c r="G12" s="388"/>
      <c r="H12" s="388"/>
      <c r="I12" s="388"/>
      <c r="J12" s="388"/>
      <c r="K12" s="388"/>
    </row>
    <row r="13" spans="2:11" ht="27.75" customHeight="1">
      <c r="B13" s="13"/>
      <c r="C13" s="13"/>
      <c r="D13" s="13"/>
      <c r="E13" s="388"/>
      <c r="F13" s="388"/>
      <c r="G13" s="388"/>
      <c r="H13" s="388"/>
      <c r="I13" s="388"/>
      <c r="J13" s="388"/>
      <c r="K13" s="388"/>
    </row>
    <row r="14" spans="2:9" ht="12" customHeight="1">
      <c r="B14" s="8"/>
      <c r="C14" s="13"/>
      <c r="D14" s="13"/>
      <c r="E14" s="13"/>
      <c r="F14" s="13"/>
      <c r="G14" s="13"/>
      <c r="H14" s="13"/>
      <c r="I14" s="13"/>
    </row>
    <row r="15" spans="1:9" ht="11.25" customHeight="1">
      <c r="A15"/>
      <c r="B15" s="161"/>
      <c r="C15" s="8"/>
      <c r="D15" s="8"/>
      <c r="E15" s="8"/>
      <c r="F15"/>
      <c r="G15"/>
      <c r="H15"/>
      <c r="I15"/>
    </row>
    <row r="16" spans="1:9" ht="17.25">
      <c r="A16" s="554" t="s">
        <v>95</v>
      </c>
      <c r="B16" s="554"/>
      <c r="C16" s="554"/>
      <c r="D16" s="554"/>
      <c r="E16" s="554"/>
      <c r="F16" s="554"/>
      <c r="G16" s="554"/>
      <c r="H16" s="554"/>
      <c r="I16" s="554"/>
    </row>
    <row r="17" spans="1:9" ht="16.5">
      <c r="A17" s="555" t="s">
        <v>565</v>
      </c>
      <c r="B17" s="555"/>
      <c r="C17" s="555"/>
      <c r="D17" s="555"/>
      <c r="E17" s="555"/>
      <c r="F17" s="555"/>
      <c r="G17" s="555"/>
      <c r="H17" s="555"/>
      <c r="I17" s="555"/>
    </row>
    <row r="18" spans="1:9" ht="17.25">
      <c r="A18" s="556" t="s">
        <v>788</v>
      </c>
      <c r="B18" s="556"/>
      <c r="C18" s="556"/>
      <c r="D18" s="556"/>
      <c r="E18" s="556"/>
      <c r="F18" s="556"/>
      <c r="G18" s="556"/>
      <c r="H18" s="556"/>
      <c r="I18" s="556"/>
    </row>
    <row r="19" spans="2:9" ht="15" customHeight="1" thickBot="1">
      <c r="B19" s="14"/>
      <c r="C19" s="6" t="s">
        <v>50</v>
      </c>
      <c r="D19" s="5"/>
      <c r="E19" s="5"/>
      <c r="F19" s="5"/>
      <c r="G19" s="19"/>
      <c r="H19" s="19"/>
      <c r="I19" s="19" t="s">
        <v>620</v>
      </c>
    </row>
    <row r="20" spans="1:9" ht="78" customHeight="1" thickBot="1">
      <c r="A20" s="498" t="s">
        <v>51</v>
      </c>
      <c r="B20" s="499"/>
      <c r="C20" s="500" t="s">
        <v>52</v>
      </c>
      <c r="D20" s="500" t="s">
        <v>53</v>
      </c>
      <c r="E20" s="500" t="s">
        <v>54</v>
      </c>
      <c r="F20" s="500" t="s">
        <v>55</v>
      </c>
      <c r="G20" s="501" t="s">
        <v>706</v>
      </c>
      <c r="H20" s="502" t="s">
        <v>774</v>
      </c>
      <c r="I20" s="501" t="s">
        <v>775</v>
      </c>
    </row>
    <row r="21" spans="1:9" ht="24" customHeight="1" hidden="1" thickBot="1">
      <c r="A21" s="66" t="s">
        <v>229</v>
      </c>
      <c r="B21" s="67">
        <v>901</v>
      </c>
      <c r="C21" s="68"/>
      <c r="D21" s="68"/>
      <c r="E21" s="68"/>
      <c r="F21" s="68"/>
      <c r="G21" s="69">
        <f>G22+G39</f>
        <v>0</v>
      </c>
      <c r="H21" s="69">
        <f>H22+H39</f>
        <v>4228800</v>
      </c>
      <c r="I21" s="69">
        <f>I22+I39</f>
        <v>4228800</v>
      </c>
    </row>
    <row r="22" spans="1:9" ht="17.25" hidden="1" thickBot="1">
      <c r="A22" s="44" t="s">
        <v>119</v>
      </c>
      <c r="B22" s="70">
        <v>901</v>
      </c>
      <c r="C22" s="46" t="s">
        <v>25</v>
      </c>
      <c r="D22" s="46"/>
      <c r="E22" s="46"/>
      <c r="F22" s="46"/>
      <c r="G22" s="71">
        <f>G23+G32</f>
        <v>0</v>
      </c>
      <c r="H22" s="71">
        <f>H23+H32</f>
        <v>4228400</v>
      </c>
      <c r="I22" s="71">
        <f>I23+I32</f>
        <v>4228400</v>
      </c>
    </row>
    <row r="23" spans="1:9" ht="8.25" customHeight="1" hidden="1" thickBot="1">
      <c r="A23" s="30" t="s">
        <v>252</v>
      </c>
      <c r="B23" s="72">
        <v>901</v>
      </c>
      <c r="C23" s="31" t="s">
        <v>25</v>
      </c>
      <c r="D23" s="32" t="s">
        <v>34</v>
      </c>
      <c r="E23" s="32"/>
      <c r="F23" s="32"/>
      <c r="G23" s="33">
        <f aca="true" t="shared" si="0" ref="G23:I24">G24</f>
        <v>0</v>
      </c>
      <c r="H23" s="33">
        <f t="shared" si="0"/>
        <v>3186700</v>
      </c>
      <c r="I23" s="33">
        <f t="shared" si="0"/>
        <v>3186700</v>
      </c>
    </row>
    <row r="24" spans="1:9" s="102" customFormat="1" ht="67.5" hidden="1" thickBot="1">
      <c r="A24" s="30" t="s">
        <v>358</v>
      </c>
      <c r="B24" s="72">
        <v>901</v>
      </c>
      <c r="C24" s="31" t="s">
        <v>25</v>
      </c>
      <c r="D24" s="32" t="s">
        <v>34</v>
      </c>
      <c r="E24" s="244" t="s">
        <v>376</v>
      </c>
      <c r="F24" s="239"/>
      <c r="G24" s="33">
        <f t="shared" si="0"/>
        <v>0</v>
      </c>
      <c r="H24" s="33">
        <f t="shared" si="0"/>
        <v>3186700</v>
      </c>
      <c r="I24" s="33">
        <f t="shared" si="0"/>
        <v>3186700</v>
      </c>
    </row>
    <row r="25" spans="1:9" s="102" customFormat="1" ht="51" hidden="1" thickBot="1">
      <c r="A25" s="30" t="s">
        <v>332</v>
      </c>
      <c r="B25" s="72">
        <v>901</v>
      </c>
      <c r="C25" s="31" t="s">
        <v>25</v>
      </c>
      <c r="D25" s="32" t="s">
        <v>34</v>
      </c>
      <c r="E25" s="32" t="s">
        <v>377</v>
      </c>
      <c r="F25" s="239"/>
      <c r="G25" s="33">
        <f>G26+G28</f>
        <v>0</v>
      </c>
      <c r="H25" s="33">
        <f>H26+H28</f>
        <v>3186700</v>
      </c>
      <c r="I25" s="33">
        <f>I26+I28</f>
        <v>3186700</v>
      </c>
    </row>
    <row r="26" spans="1:9" s="102" customFormat="1" ht="51" hidden="1" thickBot="1">
      <c r="A26" s="30" t="s">
        <v>290</v>
      </c>
      <c r="B26" s="72">
        <v>901</v>
      </c>
      <c r="C26" s="31" t="s">
        <v>25</v>
      </c>
      <c r="D26" s="32" t="s">
        <v>34</v>
      </c>
      <c r="E26" s="32" t="s">
        <v>378</v>
      </c>
      <c r="F26" s="239"/>
      <c r="G26" s="33">
        <f>G27</f>
        <v>0</v>
      </c>
      <c r="H26" s="33">
        <f>H27</f>
        <v>1274600</v>
      </c>
      <c r="I26" s="33">
        <f>I27</f>
        <v>1274600</v>
      </c>
    </row>
    <row r="27" spans="1:9" s="102" customFormat="1" ht="33.75" hidden="1" thickBot="1">
      <c r="A27" s="27" t="s">
        <v>291</v>
      </c>
      <c r="B27" s="73">
        <v>901</v>
      </c>
      <c r="C27" s="28" t="s">
        <v>25</v>
      </c>
      <c r="D27" s="29" t="s">
        <v>34</v>
      </c>
      <c r="E27" s="29" t="s">
        <v>378</v>
      </c>
      <c r="F27" s="29" t="s">
        <v>292</v>
      </c>
      <c r="G27" s="52"/>
      <c r="H27" s="52">
        <f>1192600+82000</f>
        <v>1274600</v>
      </c>
      <c r="I27" s="52">
        <f>1192600+82000</f>
        <v>1274600</v>
      </c>
    </row>
    <row r="28" spans="1:9" s="102" customFormat="1" ht="17.25" hidden="1" thickBot="1">
      <c r="A28" s="30" t="s">
        <v>293</v>
      </c>
      <c r="B28" s="72">
        <v>901</v>
      </c>
      <c r="C28" s="31" t="s">
        <v>25</v>
      </c>
      <c r="D28" s="32" t="s">
        <v>34</v>
      </c>
      <c r="E28" s="32" t="s">
        <v>379</v>
      </c>
      <c r="F28" s="29"/>
      <c r="G28" s="57">
        <f>G29+G30+G31</f>
        <v>0</v>
      </c>
      <c r="H28" s="57">
        <f>H29+H30+H31</f>
        <v>1912100</v>
      </c>
      <c r="I28" s="57">
        <f>I29+I30+I31</f>
        <v>1912100</v>
      </c>
    </row>
    <row r="29" spans="1:9" s="102" customFormat="1" ht="33.75" hidden="1" thickBot="1">
      <c r="A29" s="27" t="s">
        <v>291</v>
      </c>
      <c r="B29" s="73">
        <v>901</v>
      </c>
      <c r="C29" s="28" t="s">
        <v>25</v>
      </c>
      <c r="D29" s="29" t="s">
        <v>34</v>
      </c>
      <c r="E29" s="29" t="s">
        <v>379</v>
      </c>
      <c r="F29" s="29" t="s">
        <v>292</v>
      </c>
      <c r="G29" s="52"/>
      <c r="H29" s="52">
        <f>955000+288400+10000+85500</f>
        <v>1338900</v>
      </c>
      <c r="I29" s="52">
        <f>955000+288400+10000+85500</f>
        <v>1338900</v>
      </c>
    </row>
    <row r="30" spans="1:9" s="102" customFormat="1" ht="33.75" hidden="1" thickBot="1">
      <c r="A30" s="176" t="s">
        <v>294</v>
      </c>
      <c r="B30" s="73">
        <v>901</v>
      </c>
      <c r="C30" s="28" t="s">
        <v>25</v>
      </c>
      <c r="D30" s="29" t="s">
        <v>34</v>
      </c>
      <c r="E30" s="29" t="s">
        <v>379</v>
      </c>
      <c r="F30" s="29" t="s">
        <v>295</v>
      </c>
      <c r="G30" s="52"/>
      <c r="H30" s="52">
        <v>564900</v>
      </c>
      <c r="I30" s="52">
        <v>564900</v>
      </c>
    </row>
    <row r="31" spans="1:9" s="102" customFormat="1" ht="17.25" hidden="1" thickBot="1">
      <c r="A31" s="177" t="s">
        <v>296</v>
      </c>
      <c r="B31" s="73">
        <v>901</v>
      </c>
      <c r="C31" s="28" t="s">
        <v>25</v>
      </c>
      <c r="D31" s="29" t="s">
        <v>34</v>
      </c>
      <c r="E31" s="29" t="s">
        <v>379</v>
      </c>
      <c r="F31" s="29" t="s">
        <v>297</v>
      </c>
      <c r="G31" s="52"/>
      <c r="H31" s="52">
        <v>8300</v>
      </c>
      <c r="I31" s="52">
        <v>8300</v>
      </c>
    </row>
    <row r="32" spans="1:9" ht="51" hidden="1" thickBot="1">
      <c r="A32" s="30" t="s">
        <v>151</v>
      </c>
      <c r="B32" s="75">
        <v>901</v>
      </c>
      <c r="C32" s="31" t="s">
        <v>25</v>
      </c>
      <c r="D32" s="31" t="s">
        <v>31</v>
      </c>
      <c r="E32" s="32"/>
      <c r="F32" s="32"/>
      <c r="G32" s="57">
        <f aca="true" t="shared" si="1" ref="G32:I33">G33</f>
        <v>0</v>
      </c>
      <c r="H32" s="57">
        <f t="shared" si="1"/>
        <v>1041700</v>
      </c>
      <c r="I32" s="57">
        <f t="shared" si="1"/>
        <v>1041700</v>
      </c>
    </row>
    <row r="33" spans="1:9" ht="36" customHeight="1" hidden="1" thickBot="1">
      <c r="A33" s="27" t="s">
        <v>358</v>
      </c>
      <c r="B33" s="73">
        <v>901</v>
      </c>
      <c r="C33" s="28" t="s">
        <v>25</v>
      </c>
      <c r="D33" s="28" t="s">
        <v>31</v>
      </c>
      <c r="E33" s="237" t="s">
        <v>376</v>
      </c>
      <c r="F33" s="29"/>
      <c r="G33" s="52">
        <f t="shared" si="1"/>
        <v>0</v>
      </c>
      <c r="H33" s="52">
        <f t="shared" si="1"/>
        <v>1041700</v>
      </c>
      <c r="I33" s="52">
        <f t="shared" si="1"/>
        <v>1041700</v>
      </c>
    </row>
    <row r="34" spans="1:9" s="233" customFormat="1" ht="33.75" hidden="1" thickBot="1">
      <c r="A34" s="30" t="s">
        <v>331</v>
      </c>
      <c r="B34" s="72">
        <v>901</v>
      </c>
      <c r="C34" s="31" t="s">
        <v>25</v>
      </c>
      <c r="D34" s="31" t="s">
        <v>31</v>
      </c>
      <c r="E34" s="56" t="s">
        <v>382</v>
      </c>
      <c r="F34" s="32"/>
      <c r="G34" s="57">
        <f>G35+G37</f>
        <v>0</v>
      </c>
      <c r="H34" s="57">
        <f>H35+H37</f>
        <v>1041700</v>
      </c>
      <c r="I34" s="57">
        <f>I35+I37</f>
        <v>1041700</v>
      </c>
    </row>
    <row r="35" spans="1:9" s="102" customFormat="1" ht="23.25" customHeight="1" hidden="1" thickBot="1">
      <c r="A35" s="27" t="s">
        <v>298</v>
      </c>
      <c r="B35" s="73">
        <v>901</v>
      </c>
      <c r="C35" s="28" t="s">
        <v>25</v>
      </c>
      <c r="D35" s="28" t="s">
        <v>31</v>
      </c>
      <c r="E35" s="38" t="s">
        <v>383</v>
      </c>
      <c r="F35" s="28"/>
      <c r="G35" s="52">
        <f>G36</f>
        <v>0</v>
      </c>
      <c r="H35" s="52">
        <f>H36</f>
        <v>667100</v>
      </c>
      <c r="I35" s="52">
        <f>I36</f>
        <v>667100</v>
      </c>
    </row>
    <row r="36" spans="1:9" s="102" customFormat="1" ht="33.75" hidden="1" thickBot="1">
      <c r="A36" s="27" t="s">
        <v>291</v>
      </c>
      <c r="B36" s="73">
        <v>901</v>
      </c>
      <c r="C36" s="28" t="s">
        <v>25</v>
      </c>
      <c r="D36" s="28" t="s">
        <v>31</v>
      </c>
      <c r="E36" s="38" t="s">
        <v>383</v>
      </c>
      <c r="F36" s="29" t="s">
        <v>292</v>
      </c>
      <c r="G36" s="52"/>
      <c r="H36" s="52">
        <f>624200+42900</f>
        <v>667100</v>
      </c>
      <c r="I36" s="52">
        <f>624200+42900</f>
        <v>667100</v>
      </c>
    </row>
    <row r="37" spans="1:9" s="102" customFormat="1" ht="17.25" hidden="1" thickBot="1">
      <c r="A37" s="27" t="s">
        <v>293</v>
      </c>
      <c r="B37" s="73">
        <v>901</v>
      </c>
      <c r="C37" s="28" t="s">
        <v>25</v>
      </c>
      <c r="D37" s="28" t="s">
        <v>31</v>
      </c>
      <c r="E37" s="38" t="s">
        <v>507</v>
      </c>
      <c r="F37" s="28"/>
      <c r="G37" s="52">
        <f>G38</f>
        <v>0</v>
      </c>
      <c r="H37" s="52">
        <f>H38</f>
        <v>374600</v>
      </c>
      <c r="I37" s="52">
        <f>I38</f>
        <v>374600</v>
      </c>
    </row>
    <row r="38" spans="1:9" s="102" customFormat="1" ht="33.75" hidden="1" thickBot="1">
      <c r="A38" s="27" t="s">
        <v>291</v>
      </c>
      <c r="B38" s="73">
        <v>901</v>
      </c>
      <c r="C38" s="28" t="s">
        <v>25</v>
      </c>
      <c r="D38" s="28" t="s">
        <v>31</v>
      </c>
      <c r="E38" s="38" t="s">
        <v>507</v>
      </c>
      <c r="F38" s="29" t="s">
        <v>292</v>
      </c>
      <c r="G38" s="52"/>
      <c r="H38" s="52">
        <f>350500+24100</f>
        <v>374600</v>
      </c>
      <c r="I38" s="52">
        <f>350500+24100</f>
        <v>374600</v>
      </c>
    </row>
    <row r="39" spans="1:9" ht="3" customHeight="1" hidden="1" thickBot="1">
      <c r="A39" s="30" t="s">
        <v>56</v>
      </c>
      <c r="B39" s="72">
        <v>901</v>
      </c>
      <c r="C39" s="32" t="s">
        <v>24</v>
      </c>
      <c r="D39" s="32"/>
      <c r="E39" s="38"/>
      <c r="F39" s="38"/>
      <c r="G39" s="118">
        <f aca="true" t="shared" si="2" ref="G39:I43">G40</f>
        <v>0</v>
      </c>
      <c r="H39" s="118">
        <f t="shared" si="2"/>
        <v>400</v>
      </c>
      <c r="I39" s="118">
        <f t="shared" si="2"/>
        <v>400</v>
      </c>
    </row>
    <row r="40" spans="1:9" ht="33.75" hidden="1" thickBot="1">
      <c r="A40" s="173" t="s">
        <v>263</v>
      </c>
      <c r="B40" s="72">
        <v>901</v>
      </c>
      <c r="C40" s="32" t="s">
        <v>24</v>
      </c>
      <c r="D40" s="32" t="s">
        <v>29</v>
      </c>
      <c r="E40" s="56"/>
      <c r="F40" s="56"/>
      <c r="G40" s="118">
        <f t="shared" si="2"/>
        <v>0</v>
      </c>
      <c r="H40" s="118">
        <f t="shared" si="2"/>
        <v>400</v>
      </c>
      <c r="I40" s="118">
        <f t="shared" si="2"/>
        <v>400</v>
      </c>
    </row>
    <row r="41" spans="1:9" s="102" customFormat="1" ht="67.5" hidden="1" thickBot="1">
      <c r="A41" s="269" t="s">
        <v>411</v>
      </c>
      <c r="B41" s="72">
        <v>901</v>
      </c>
      <c r="C41" s="32" t="s">
        <v>24</v>
      </c>
      <c r="D41" s="32" t="s">
        <v>29</v>
      </c>
      <c r="E41" s="283" t="s">
        <v>397</v>
      </c>
      <c r="F41" s="224"/>
      <c r="G41" s="118">
        <f t="shared" si="2"/>
        <v>0</v>
      </c>
      <c r="H41" s="118">
        <f t="shared" si="2"/>
        <v>400</v>
      </c>
      <c r="I41" s="118">
        <f t="shared" si="2"/>
        <v>400</v>
      </c>
    </row>
    <row r="42" spans="1:9" s="102" customFormat="1" ht="33.75" hidden="1" thickBot="1">
      <c r="A42" s="215" t="s">
        <v>509</v>
      </c>
      <c r="B42" s="73">
        <v>901</v>
      </c>
      <c r="C42" s="29" t="s">
        <v>24</v>
      </c>
      <c r="D42" s="29" t="s">
        <v>29</v>
      </c>
      <c r="E42" s="275" t="s">
        <v>510</v>
      </c>
      <c r="F42" s="239"/>
      <c r="G42" s="185">
        <f t="shared" si="2"/>
        <v>0</v>
      </c>
      <c r="H42" s="185">
        <f t="shared" si="2"/>
        <v>400</v>
      </c>
      <c r="I42" s="185">
        <f t="shared" si="2"/>
        <v>400</v>
      </c>
    </row>
    <row r="43" spans="1:9" s="102" customFormat="1" ht="33.75" hidden="1" thickBot="1">
      <c r="A43" s="215" t="s">
        <v>527</v>
      </c>
      <c r="B43" s="73">
        <v>901</v>
      </c>
      <c r="C43" s="29" t="s">
        <v>24</v>
      </c>
      <c r="D43" s="29" t="s">
        <v>29</v>
      </c>
      <c r="E43" s="275" t="s">
        <v>511</v>
      </c>
      <c r="F43" s="239"/>
      <c r="G43" s="185">
        <f t="shared" si="2"/>
        <v>0</v>
      </c>
      <c r="H43" s="185">
        <f t="shared" si="2"/>
        <v>400</v>
      </c>
      <c r="I43" s="185">
        <f t="shared" si="2"/>
        <v>400</v>
      </c>
    </row>
    <row r="44" spans="1:9" s="102" customFormat="1" ht="33.75" hidden="1" thickBot="1">
      <c r="A44" s="261" t="s">
        <v>294</v>
      </c>
      <c r="B44" s="73">
        <v>901</v>
      </c>
      <c r="C44" s="29" t="s">
        <v>24</v>
      </c>
      <c r="D44" s="29" t="s">
        <v>29</v>
      </c>
      <c r="E44" s="275" t="s">
        <v>511</v>
      </c>
      <c r="F44" s="239">
        <v>240</v>
      </c>
      <c r="G44" s="185"/>
      <c r="H44" s="185">
        <v>400</v>
      </c>
      <c r="I44" s="185">
        <v>400</v>
      </c>
    </row>
    <row r="45" spans="1:9" ht="33" customHeight="1" thickBot="1">
      <c r="A45" s="66" t="s">
        <v>646</v>
      </c>
      <c r="B45" s="342" t="s">
        <v>567</v>
      </c>
      <c r="C45" s="68"/>
      <c r="D45" s="68"/>
      <c r="E45" s="68"/>
      <c r="F45" s="68"/>
      <c r="G45" s="69"/>
      <c r="H45" s="69"/>
      <c r="I45" s="69"/>
    </row>
    <row r="46" spans="1:9" ht="16.5">
      <c r="A46" s="44" t="s">
        <v>119</v>
      </c>
      <c r="B46" s="74" t="s">
        <v>567</v>
      </c>
      <c r="C46" s="46" t="s">
        <v>25</v>
      </c>
      <c r="D46" s="46"/>
      <c r="E46" s="46"/>
      <c r="F46" s="46"/>
      <c r="G46" s="94">
        <f>G47+G52+G65</f>
        <v>7588001</v>
      </c>
      <c r="H46" s="94">
        <f>H47+H52+H65</f>
        <v>2020213.34</v>
      </c>
      <c r="I46" s="399">
        <f aca="true" t="shared" si="3" ref="I46:I72">H46*100/G46</f>
        <v>26.62378853139318</v>
      </c>
    </row>
    <row r="47" spans="1:9" ht="39" customHeight="1">
      <c r="A47" s="30" t="s">
        <v>59</v>
      </c>
      <c r="B47" s="75" t="s">
        <v>567</v>
      </c>
      <c r="C47" s="31" t="s">
        <v>25</v>
      </c>
      <c r="D47" s="32" t="s">
        <v>30</v>
      </c>
      <c r="E47" s="32"/>
      <c r="F47" s="32"/>
      <c r="G47" s="57">
        <f aca="true" t="shared" si="4" ref="G47:H50">G48</f>
        <v>1603758</v>
      </c>
      <c r="H47" s="57">
        <f t="shared" si="4"/>
        <v>531716.79</v>
      </c>
      <c r="I47" s="399">
        <f t="shared" si="3"/>
        <v>33.15442791244065</v>
      </c>
    </row>
    <row r="48" spans="1:9" s="1" customFormat="1" ht="69.75" customHeight="1">
      <c r="A48" s="30" t="s">
        <v>358</v>
      </c>
      <c r="B48" s="72" t="s">
        <v>567</v>
      </c>
      <c r="C48" s="31" t="s">
        <v>25</v>
      </c>
      <c r="D48" s="31" t="s">
        <v>30</v>
      </c>
      <c r="E48" s="244" t="s">
        <v>376</v>
      </c>
      <c r="F48" s="32"/>
      <c r="G48" s="57">
        <f t="shared" si="4"/>
        <v>1603758</v>
      </c>
      <c r="H48" s="57">
        <f t="shared" si="4"/>
        <v>531716.79</v>
      </c>
      <c r="I48" s="399">
        <f t="shared" si="3"/>
        <v>33.15442791244065</v>
      </c>
    </row>
    <row r="49" spans="1:9" s="233" customFormat="1" ht="36" customHeight="1">
      <c r="A49" s="30" t="s">
        <v>333</v>
      </c>
      <c r="B49" s="72" t="s">
        <v>567</v>
      </c>
      <c r="C49" s="31" t="s">
        <v>25</v>
      </c>
      <c r="D49" s="31" t="s">
        <v>30</v>
      </c>
      <c r="E49" s="32" t="s">
        <v>374</v>
      </c>
      <c r="F49" s="32"/>
      <c r="G49" s="57">
        <f t="shared" si="4"/>
        <v>1603758</v>
      </c>
      <c r="H49" s="57">
        <f t="shared" si="4"/>
        <v>531716.79</v>
      </c>
      <c r="I49" s="399">
        <f t="shared" si="3"/>
        <v>33.15442791244065</v>
      </c>
    </row>
    <row r="50" spans="1:9" s="102" customFormat="1" ht="16.5">
      <c r="A50" s="27" t="s">
        <v>141</v>
      </c>
      <c r="B50" s="73" t="s">
        <v>567</v>
      </c>
      <c r="C50" s="28" t="s">
        <v>25</v>
      </c>
      <c r="D50" s="28" t="s">
        <v>30</v>
      </c>
      <c r="E50" s="29" t="s">
        <v>375</v>
      </c>
      <c r="F50" s="29"/>
      <c r="G50" s="52">
        <f t="shared" si="4"/>
        <v>1603758</v>
      </c>
      <c r="H50" s="52">
        <f t="shared" si="4"/>
        <v>531716.79</v>
      </c>
      <c r="I50" s="399">
        <f t="shared" si="3"/>
        <v>33.15442791244065</v>
      </c>
    </row>
    <row r="51" spans="1:9" s="102" customFormat="1" ht="35.25" customHeight="1">
      <c r="A51" s="27" t="s">
        <v>291</v>
      </c>
      <c r="B51" s="73" t="s">
        <v>567</v>
      </c>
      <c r="C51" s="28" t="s">
        <v>25</v>
      </c>
      <c r="D51" s="28" t="s">
        <v>30</v>
      </c>
      <c r="E51" s="29" t="s">
        <v>375</v>
      </c>
      <c r="F51" s="29" t="s">
        <v>292</v>
      </c>
      <c r="G51" s="52">
        <v>1603758</v>
      </c>
      <c r="H51" s="52">
        <v>531716.79</v>
      </c>
      <c r="I51" s="399">
        <f t="shared" si="3"/>
        <v>33.15442791244065</v>
      </c>
    </row>
    <row r="52" spans="1:9" ht="71.25" customHeight="1">
      <c r="A52" s="30" t="s">
        <v>178</v>
      </c>
      <c r="B52" s="100" t="s">
        <v>567</v>
      </c>
      <c r="C52" s="45" t="s">
        <v>25</v>
      </c>
      <c r="D52" s="79" t="s">
        <v>28</v>
      </c>
      <c r="E52" s="79"/>
      <c r="F52" s="79"/>
      <c r="G52" s="60">
        <f>G53</f>
        <v>5834243</v>
      </c>
      <c r="H52" s="60">
        <f>H53</f>
        <v>1488496.55</v>
      </c>
      <c r="I52" s="399">
        <f t="shared" si="3"/>
        <v>25.513105127777504</v>
      </c>
    </row>
    <row r="53" spans="1:9" ht="72.75" customHeight="1">
      <c r="A53" s="30" t="s">
        <v>358</v>
      </c>
      <c r="B53" s="72" t="s">
        <v>567</v>
      </c>
      <c r="C53" s="31" t="s">
        <v>25</v>
      </c>
      <c r="D53" s="31" t="s">
        <v>28</v>
      </c>
      <c r="E53" s="244" t="s">
        <v>376</v>
      </c>
      <c r="F53" s="29"/>
      <c r="G53" s="57">
        <f>G54</f>
        <v>5834243</v>
      </c>
      <c r="H53" s="57">
        <f>H54</f>
        <v>1488496.55</v>
      </c>
      <c r="I53" s="399">
        <f t="shared" si="3"/>
        <v>25.513105127777504</v>
      </c>
    </row>
    <row r="54" spans="1:9" s="1" customFormat="1" ht="20.25" customHeight="1">
      <c r="A54" s="30" t="s">
        <v>334</v>
      </c>
      <c r="B54" s="72" t="s">
        <v>567</v>
      </c>
      <c r="C54" s="31" t="s">
        <v>25</v>
      </c>
      <c r="D54" s="31" t="s">
        <v>28</v>
      </c>
      <c r="E54" s="56" t="s">
        <v>380</v>
      </c>
      <c r="F54" s="32"/>
      <c r="G54" s="118">
        <f>G55+G59+G60+G63</f>
        <v>5834243</v>
      </c>
      <c r="H54" s="118">
        <f>H55+H59+H60+H63</f>
        <v>1488496.55</v>
      </c>
      <c r="I54" s="399">
        <f t="shared" si="3"/>
        <v>25.513105127777504</v>
      </c>
    </row>
    <row r="55" spans="1:9" s="102" customFormat="1" ht="16.5">
      <c r="A55" s="27" t="s">
        <v>293</v>
      </c>
      <c r="B55" s="73" t="s">
        <v>567</v>
      </c>
      <c r="C55" s="28" t="s">
        <v>25</v>
      </c>
      <c r="D55" s="28" t="s">
        <v>28</v>
      </c>
      <c r="E55" s="38" t="s">
        <v>381</v>
      </c>
      <c r="F55" s="29"/>
      <c r="G55" s="52">
        <f>G56+G57+G61+G62</f>
        <v>5814427</v>
      </c>
      <c r="H55" s="52">
        <f>H56+H57+H61+H62</f>
        <v>1486928.55</v>
      </c>
      <c r="I55" s="399">
        <f t="shared" si="3"/>
        <v>25.573088285397684</v>
      </c>
    </row>
    <row r="56" spans="1:9" s="102" customFormat="1" ht="40.5" customHeight="1">
      <c r="A56" s="27" t="s">
        <v>291</v>
      </c>
      <c r="B56" s="73" t="s">
        <v>567</v>
      </c>
      <c r="C56" s="28" t="s">
        <v>25</v>
      </c>
      <c r="D56" s="28" t="s">
        <v>28</v>
      </c>
      <c r="E56" s="38" t="s">
        <v>381</v>
      </c>
      <c r="F56" s="29" t="s">
        <v>292</v>
      </c>
      <c r="G56" s="397">
        <v>2788100</v>
      </c>
      <c r="H56" s="52">
        <v>984240.16</v>
      </c>
      <c r="I56" s="399">
        <f t="shared" si="3"/>
        <v>35.30146551414942</v>
      </c>
    </row>
    <row r="57" spans="1:10" s="102" customFormat="1" ht="30" customHeight="1">
      <c r="A57" s="176" t="s">
        <v>294</v>
      </c>
      <c r="B57" s="73" t="s">
        <v>567</v>
      </c>
      <c r="C57" s="28" t="s">
        <v>25</v>
      </c>
      <c r="D57" s="28" t="s">
        <v>28</v>
      </c>
      <c r="E57" s="38" t="s">
        <v>381</v>
      </c>
      <c r="F57" s="29" t="s">
        <v>295</v>
      </c>
      <c r="G57" s="397">
        <v>2796327</v>
      </c>
      <c r="H57" s="52">
        <v>502688.39</v>
      </c>
      <c r="I57" s="399">
        <f t="shared" si="3"/>
        <v>17.97673841435569</v>
      </c>
      <c r="J57" s="407"/>
    </row>
    <row r="58" spans="1:10" s="102" customFormat="1" ht="51" customHeight="1">
      <c r="A58" s="455" t="s">
        <v>733</v>
      </c>
      <c r="B58" s="437" t="s">
        <v>567</v>
      </c>
      <c r="C58" s="121" t="s">
        <v>25</v>
      </c>
      <c r="D58" s="121" t="s">
        <v>28</v>
      </c>
      <c r="E58" s="398" t="s">
        <v>380</v>
      </c>
      <c r="F58" s="398"/>
      <c r="G58" s="397">
        <f>G59+G60</f>
        <v>18816</v>
      </c>
      <c r="H58" s="397">
        <f>H59+H60</f>
        <v>1568</v>
      </c>
      <c r="I58" s="399">
        <f t="shared" si="3"/>
        <v>8.333333333333334</v>
      </c>
      <c r="J58" s="407"/>
    </row>
    <row r="59" spans="1:10" s="102" customFormat="1" ht="33" customHeight="1">
      <c r="A59" s="455" t="s">
        <v>294</v>
      </c>
      <c r="B59" s="437" t="s">
        <v>567</v>
      </c>
      <c r="C59" s="121" t="s">
        <v>25</v>
      </c>
      <c r="D59" s="121" t="s">
        <v>28</v>
      </c>
      <c r="E59" s="398" t="s">
        <v>728</v>
      </c>
      <c r="F59" s="398" t="s">
        <v>295</v>
      </c>
      <c r="G59" s="397">
        <v>18627.84</v>
      </c>
      <c r="H59" s="52">
        <v>1552.32</v>
      </c>
      <c r="I59" s="399">
        <f t="shared" si="3"/>
        <v>8.333333333333334</v>
      </c>
      <c r="J59" s="407"/>
    </row>
    <row r="60" spans="1:10" s="102" customFormat="1" ht="30" customHeight="1">
      <c r="A60" s="455" t="s">
        <v>294</v>
      </c>
      <c r="B60" s="437" t="s">
        <v>567</v>
      </c>
      <c r="C60" s="121" t="s">
        <v>25</v>
      </c>
      <c r="D60" s="121" t="s">
        <v>28</v>
      </c>
      <c r="E60" s="398" t="s">
        <v>729</v>
      </c>
      <c r="F60" s="398" t="s">
        <v>295</v>
      </c>
      <c r="G60" s="397">
        <v>188.16</v>
      </c>
      <c r="H60" s="52">
        <v>15.68</v>
      </c>
      <c r="I60" s="399">
        <f t="shared" si="3"/>
        <v>8.333333333333334</v>
      </c>
      <c r="J60" s="407"/>
    </row>
    <row r="61" spans="1:9" s="102" customFormat="1" ht="24.75" customHeight="1">
      <c r="A61" s="177" t="s">
        <v>348</v>
      </c>
      <c r="B61" s="73" t="s">
        <v>567</v>
      </c>
      <c r="C61" s="28" t="s">
        <v>25</v>
      </c>
      <c r="D61" s="28" t="s">
        <v>28</v>
      </c>
      <c r="E61" s="38" t="s">
        <v>381</v>
      </c>
      <c r="F61" s="29" t="s">
        <v>347</v>
      </c>
      <c r="G61" s="397">
        <v>70000</v>
      </c>
      <c r="H61" s="52">
        <v>0</v>
      </c>
      <c r="I61" s="399">
        <f t="shared" si="3"/>
        <v>0</v>
      </c>
    </row>
    <row r="62" spans="1:9" s="102" customFormat="1" ht="21" customHeight="1">
      <c r="A62" s="177" t="s">
        <v>296</v>
      </c>
      <c r="B62" s="73" t="s">
        <v>567</v>
      </c>
      <c r="C62" s="28" t="s">
        <v>25</v>
      </c>
      <c r="D62" s="28" t="s">
        <v>28</v>
      </c>
      <c r="E62" s="38" t="s">
        <v>381</v>
      </c>
      <c r="F62" s="29" t="s">
        <v>297</v>
      </c>
      <c r="G62" s="397">
        <v>160000</v>
      </c>
      <c r="H62" s="52">
        <v>0</v>
      </c>
      <c r="I62" s="399">
        <f t="shared" si="3"/>
        <v>0</v>
      </c>
    </row>
    <row r="63" spans="1:9" s="102" customFormat="1" ht="61.5" customHeight="1">
      <c r="A63" s="451" t="s">
        <v>363</v>
      </c>
      <c r="B63" s="73" t="s">
        <v>567</v>
      </c>
      <c r="C63" s="28" t="s">
        <v>25</v>
      </c>
      <c r="D63" s="28" t="s">
        <v>28</v>
      </c>
      <c r="E63" s="38" t="s">
        <v>690</v>
      </c>
      <c r="F63" s="29"/>
      <c r="G63" s="52">
        <f>G64</f>
        <v>1000</v>
      </c>
      <c r="H63" s="52">
        <f>H64</f>
        <v>0</v>
      </c>
      <c r="I63" s="399">
        <f t="shared" si="3"/>
        <v>0</v>
      </c>
    </row>
    <row r="64" spans="1:9" s="102" customFormat="1" ht="33.75" customHeight="1">
      <c r="A64" s="176" t="s">
        <v>294</v>
      </c>
      <c r="B64" s="73" t="s">
        <v>567</v>
      </c>
      <c r="C64" s="28" t="s">
        <v>25</v>
      </c>
      <c r="D64" s="28" t="s">
        <v>28</v>
      </c>
      <c r="E64" s="38" t="s">
        <v>690</v>
      </c>
      <c r="F64" s="29" t="s">
        <v>295</v>
      </c>
      <c r="G64" s="52">
        <v>1000</v>
      </c>
      <c r="H64" s="52">
        <v>0</v>
      </c>
      <c r="I64" s="399">
        <f t="shared" si="3"/>
        <v>0</v>
      </c>
    </row>
    <row r="65" spans="1:9" s="159" customFormat="1" ht="18" customHeight="1">
      <c r="A65" s="158" t="s">
        <v>244</v>
      </c>
      <c r="B65" s="72" t="s">
        <v>567</v>
      </c>
      <c r="C65" s="241" t="s">
        <v>25</v>
      </c>
      <c r="D65" s="241" t="s">
        <v>33</v>
      </c>
      <c r="E65" s="241"/>
      <c r="F65" s="241"/>
      <c r="G65" s="118">
        <f aca="true" t="shared" si="5" ref="G65:H68">G66</f>
        <v>150000</v>
      </c>
      <c r="H65" s="118">
        <f t="shared" si="5"/>
        <v>0</v>
      </c>
      <c r="I65" s="399">
        <f t="shared" si="3"/>
        <v>0</v>
      </c>
    </row>
    <row r="66" spans="1:9" s="102" customFormat="1" ht="49.5" customHeight="1">
      <c r="A66" s="252" t="s">
        <v>672</v>
      </c>
      <c r="B66" s="72" t="s">
        <v>567</v>
      </c>
      <c r="C66" s="241" t="s">
        <v>25</v>
      </c>
      <c r="D66" s="241" t="s">
        <v>33</v>
      </c>
      <c r="E66" s="367" t="s">
        <v>574</v>
      </c>
      <c r="F66" s="221"/>
      <c r="G66" s="118">
        <f t="shared" si="5"/>
        <v>150000</v>
      </c>
      <c r="H66" s="118">
        <f t="shared" si="5"/>
        <v>0</v>
      </c>
      <c r="I66" s="399">
        <f t="shared" si="3"/>
        <v>0</v>
      </c>
    </row>
    <row r="67" spans="1:9" s="102" customFormat="1" ht="33">
      <c r="A67" s="214" t="s">
        <v>432</v>
      </c>
      <c r="B67" s="73" t="s">
        <v>567</v>
      </c>
      <c r="C67" s="242" t="s">
        <v>25</v>
      </c>
      <c r="D67" s="242" t="s">
        <v>33</v>
      </c>
      <c r="E67" s="278" t="s">
        <v>575</v>
      </c>
      <c r="F67" s="239"/>
      <c r="G67" s="52">
        <f t="shared" si="5"/>
        <v>150000</v>
      </c>
      <c r="H67" s="52">
        <f t="shared" si="5"/>
        <v>0</v>
      </c>
      <c r="I67" s="399">
        <f t="shared" si="3"/>
        <v>0</v>
      </c>
    </row>
    <row r="68" spans="1:9" s="102" customFormat="1" ht="19.5" customHeight="1">
      <c r="A68" s="214" t="s">
        <v>245</v>
      </c>
      <c r="B68" s="73" t="s">
        <v>567</v>
      </c>
      <c r="C68" s="242" t="s">
        <v>25</v>
      </c>
      <c r="D68" s="242" t="s">
        <v>33</v>
      </c>
      <c r="E68" s="278" t="s">
        <v>576</v>
      </c>
      <c r="F68" s="239"/>
      <c r="G68" s="52">
        <f t="shared" si="5"/>
        <v>150000</v>
      </c>
      <c r="H68" s="52">
        <f t="shared" si="5"/>
        <v>0</v>
      </c>
      <c r="I68" s="399">
        <f t="shared" si="3"/>
        <v>0</v>
      </c>
    </row>
    <row r="69" spans="1:9" s="102" customFormat="1" ht="23.25" customHeight="1">
      <c r="A69" s="177" t="s">
        <v>299</v>
      </c>
      <c r="B69" s="73" t="s">
        <v>567</v>
      </c>
      <c r="C69" s="242" t="s">
        <v>25</v>
      </c>
      <c r="D69" s="242" t="s">
        <v>33</v>
      </c>
      <c r="E69" s="278" t="s">
        <v>576</v>
      </c>
      <c r="F69" s="239">
        <v>870</v>
      </c>
      <c r="G69" s="52">
        <v>150000</v>
      </c>
      <c r="H69" s="52">
        <v>0</v>
      </c>
      <c r="I69" s="399">
        <f t="shared" si="3"/>
        <v>0</v>
      </c>
    </row>
    <row r="70" spans="1:9" s="1" customFormat="1" ht="18" customHeight="1">
      <c r="A70" s="30" t="s">
        <v>183</v>
      </c>
      <c r="B70" s="72" t="s">
        <v>567</v>
      </c>
      <c r="C70" s="31" t="s">
        <v>30</v>
      </c>
      <c r="D70" s="31"/>
      <c r="E70" s="244"/>
      <c r="F70" s="32"/>
      <c r="G70" s="396">
        <f>G71</f>
        <v>412500</v>
      </c>
      <c r="H70" s="396">
        <f>H71</f>
        <v>101505.99</v>
      </c>
      <c r="I70" s="399">
        <f t="shared" si="3"/>
        <v>24.607512727272727</v>
      </c>
    </row>
    <row r="71" spans="1:9" ht="17.25" customHeight="1">
      <c r="A71" s="30" t="s">
        <v>184</v>
      </c>
      <c r="B71" s="72" t="s">
        <v>567</v>
      </c>
      <c r="C71" s="32" t="s">
        <v>30</v>
      </c>
      <c r="D71" s="32" t="s">
        <v>34</v>
      </c>
      <c r="E71" s="56"/>
      <c r="F71" s="221"/>
      <c r="G71" s="396">
        <f>G72</f>
        <v>412500</v>
      </c>
      <c r="H71" s="396">
        <f>H72</f>
        <v>101505.99</v>
      </c>
      <c r="I71" s="399">
        <f t="shared" si="3"/>
        <v>24.607512727272727</v>
      </c>
    </row>
    <row r="72" spans="1:9" ht="50.25" customHeight="1">
      <c r="A72" s="176" t="s">
        <v>358</v>
      </c>
      <c r="B72" s="76" t="s">
        <v>567</v>
      </c>
      <c r="C72" s="29" t="s">
        <v>30</v>
      </c>
      <c r="D72" s="29" t="s">
        <v>34</v>
      </c>
      <c r="E72" s="394" t="s">
        <v>376</v>
      </c>
      <c r="F72" s="29"/>
      <c r="G72" s="397">
        <f aca="true" t="shared" si="6" ref="G72:H74">G73</f>
        <v>412500</v>
      </c>
      <c r="H72" s="397">
        <f t="shared" si="6"/>
        <v>101505.99</v>
      </c>
      <c r="I72" s="399">
        <f t="shared" si="3"/>
        <v>24.607512727272727</v>
      </c>
    </row>
    <row r="73" spans="1:9" ht="18" customHeight="1">
      <c r="A73" s="81" t="s">
        <v>120</v>
      </c>
      <c r="B73" s="76" t="s">
        <v>567</v>
      </c>
      <c r="C73" s="29" t="s">
        <v>30</v>
      </c>
      <c r="D73" s="29" t="s">
        <v>34</v>
      </c>
      <c r="E73" s="394" t="s">
        <v>388</v>
      </c>
      <c r="F73" s="29"/>
      <c r="G73" s="397">
        <f t="shared" si="6"/>
        <v>412500</v>
      </c>
      <c r="H73" s="397">
        <f t="shared" si="6"/>
        <v>101505.99</v>
      </c>
      <c r="I73" s="399">
        <f aca="true" t="shared" si="7" ref="I73:I125">H73*100/G73</f>
        <v>24.607512727272727</v>
      </c>
    </row>
    <row r="74" spans="1:9" ht="34.5" customHeight="1">
      <c r="A74" s="176" t="s">
        <v>185</v>
      </c>
      <c r="B74" s="76" t="s">
        <v>567</v>
      </c>
      <c r="C74" s="29" t="s">
        <v>30</v>
      </c>
      <c r="D74" s="29" t="s">
        <v>34</v>
      </c>
      <c r="E74" s="394" t="s">
        <v>508</v>
      </c>
      <c r="F74" s="29"/>
      <c r="G74" s="397">
        <f t="shared" si="6"/>
        <v>412500</v>
      </c>
      <c r="H74" s="397">
        <f t="shared" si="6"/>
        <v>101505.99</v>
      </c>
      <c r="I74" s="399">
        <f t="shared" si="7"/>
        <v>24.607512727272727</v>
      </c>
    </row>
    <row r="75" spans="1:9" ht="33" customHeight="1">
      <c r="A75" s="195" t="s">
        <v>291</v>
      </c>
      <c r="B75" s="77" t="s">
        <v>567</v>
      </c>
      <c r="C75" s="38" t="s">
        <v>30</v>
      </c>
      <c r="D75" s="38" t="s">
        <v>34</v>
      </c>
      <c r="E75" s="38" t="s">
        <v>508</v>
      </c>
      <c r="F75" s="38" t="s">
        <v>292</v>
      </c>
      <c r="G75" s="397">
        <v>412500</v>
      </c>
      <c r="H75" s="52">
        <v>101505.99</v>
      </c>
      <c r="I75" s="399">
        <f t="shared" si="7"/>
        <v>24.607512727272727</v>
      </c>
    </row>
    <row r="76" spans="1:9" ht="37.5" customHeight="1">
      <c r="A76" s="523" t="s">
        <v>77</v>
      </c>
      <c r="B76" s="75" t="s">
        <v>567</v>
      </c>
      <c r="C76" s="32" t="s">
        <v>34</v>
      </c>
      <c r="D76" s="32"/>
      <c r="E76" s="56"/>
      <c r="F76" s="32"/>
      <c r="G76" s="118">
        <f>G77+G86</f>
        <v>447959</v>
      </c>
      <c r="H76" s="118">
        <f>H77+H86</f>
        <v>33551</v>
      </c>
      <c r="I76" s="399">
        <f t="shared" si="7"/>
        <v>7.489747945682529</v>
      </c>
    </row>
    <row r="77" spans="1:9" ht="39" customHeight="1">
      <c r="A77" s="524" t="s">
        <v>716</v>
      </c>
      <c r="B77" s="75" t="s">
        <v>567</v>
      </c>
      <c r="C77" s="31" t="s">
        <v>34</v>
      </c>
      <c r="D77" s="31" t="s">
        <v>32</v>
      </c>
      <c r="E77" s="202"/>
      <c r="F77" s="48"/>
      <c r="G77" s="184">
        <f>G78</f>
        <v>173469</v>
      </c>
      <c r="H77" s="184">
        <f>H78</f>
        <v>33551</v>
      </c>
      <c r="I77" s="399">
        <f t="shared" si="7"/>
        <v>19.341207939170687</v>
      </c>
    </row>
    <row r="78" spans="1:9" s="102" customFormat="1" ht="88.5" customHeight="1">
      <c r="A78" s="524" t="s">
        <v>672</v>
      </c>
      <c r="B78" s="75" t="s">
        <v>567</v>
      </c>
      <c r="C78" s="31" t="s">
        <v>34</v>
      </c>
      <c r="D78" s="31" t="s">
        <v>32</v>
      </c>
      <c r="E78" s="367" t="s">
        <v>574</v>
      </c>
      <c r="F78" s="221"/>
      <c r="G78" s="118">
        <f>G79</f>
        <v>173469</v>
      </c>
      <c r="H78" s="118">
        <f>H79</f>
        <v>33551</v>
      </c>
      <c r="I78" s="399">
        <f t="shared" si="7"/>
        <v>19.341207939170687</v>
      </c>
    </row>
    <row r="79" spans="1:9" s="102" customFormat="1" ht="33" customHeight="1">
      <c r="A79" s="525" t="s">
        <v>432</v>
      </c>
      <c r="B79" s="76" t="s">
        <v>567</v>
      </c>
      <c r="C79" s="28" t="s">
        <v>34</v>
      </c>
      <c r="D79" s="28" t="s">
        <v>32</v>
      </c>
      <c r="E79" s="38" t="s">
        <v>575</v>
      </c>
      <c r="F79" s="221"/>
      <c r="G79" s="185">
        <f>G80+G82+G84</f>
        <v>173469</v>
      </c>
      <c r="H79" s="185">
        <f>H80+H82+H84</f>
        <v>33551</v>
      </c>
      <c r="I79" s="399">
        <f t="shared" si="7"/>
        <v>19.341207939170687</v>
      </c>
    </row>
    <row r="80" spans="1:9" s="102" customFormat="1" ht="50.25">
      <c r="A80" s="525" t="s">
        <v>568</v>
      </c>
      <c r="B80" s="76" t="s">
        <v>567</v>
      </c>
      <c r="C80" s="28" t="s">
        <v>34</v>
      </c>
      <c r="D80" s="28" t="s">
        <v>32</v>
      </c>
      <c r="E80" s="38" t="s">
        <v>578</v>
      </c>
      <c r="F80" s="221"/>
      <c r="G80" s="185">
        <f>G81</f>
        <v>100000</v>
      </c>
      <c r="H80" s="185">
        <f>H81</f>
        <v>33551</v>
      </c>
      <c r="I80" s="399">
        <f t="shared" si="7"/>
        <v>33.551</v>
      </c>
    </row>
    <row r="81" spans="1:9" s="102" customFormat="1" ht="33.75" customHeight="1">
      <c r="A81" s="525" t="s">
        <v>294</v>
      </c>
      <c r="B81" s="76" t="s">
        <v>567</v>
      </c>
      <c r="C81" s="28" t="s">
        <v>34</v>
      </c>
      <c r="D81" s="28" t="s">
        <v>32</v>
      </c>
      <c r="E81" s="38" t="s">
        <v>578</v>
      </c>
      <c r="F81" s="221">
        <v>240</v>
      </c>
      <c r="G81" s="185">
        <v>100000</v>
      </c>
      <c r="H81" s="185">
        <v>33551</v>
      </c>
      <c r="I81" s="399">
        <f t="shared" si="7"/>
        <v>33.551</v>
      </c>
    </row>
    <row r="82" spans="1:9" s="102" customFormat="1" ht="75" customHeight="1">
      <c r="A82" s="526" t="s">
        <v>749</v>
      </c>
      <c r="B82" s="436" t="s">
        <v>567</v>
      </c>
      <c r="C82" s="121" t="s">
        <v>34</v>
      </c>
      <c r="D82" s="121" t="s">
        <v>32</v>
      </c>
      <c r="E82" s="398" t="s">
        <v>692</v>
      </c>
      <c r="F82" s="411"/>
      <c r="G82" s="399">
        <f>G83</f>
        <v>72000</v>
      </c>
      <c r="H82" s="399">
        <f>H83</f>
        <v>0</v>
      </c>
      <c r="I82" s="399">
        <f t="shared" si="7"/>
        <v>0</v>
      </c>
    </row>
    <row r="83" spans="1:9" s="102" customFormat="1" ht="33" customHeight="1">
      <c r="A83" s="525" t="s">
        <v>294</v>
      </c>
      <c r="B83" s="436" t="s">
        <v>567</v>
      </c>
      <c r="C83" s="121" t="s">
        <v>34</v>
      </c>
      <c r="D83" s="121" t="s">
        <v>32</v>
      </c>
      <c r="E83" s="398" t="s">
        <v>692</v>
      </c>
      <c r="F83" s="411">
        <v>240</v>
      </c>
      <c r="G83" s="399">
        <v>72000</v>
      </c>
      <c r="H83" s="185">
        <v>0</v>
      </c>
      <c r="I83" s="399">
        <f t="shared" si="7"/>
        <v>0</v>
      </c>
    </row>
    <row r="84" spans="1:9" s="102" customFormat="1" ht="57" customHeight="1">
      <c r="A84" s="526" t="s">
        <v>693</v>
      </c>
      <c r="B84" s="436" t="s">
        <v>567</v>
      </c>
      <c r="C84" s="121" t="s">
        <v>34</v>
      </c>
      <c r="D84" s="121" t="s">
        <v>32</v>
      </c>
      <c r="E84" s="398" t="s">
        <v>703</v>
      </c>
      <c r="F84" s="411"/>
      <c r="G84" s="399">
        <f>G85</f>
        <v>1469</v>
      </c>
      <c r="H84" s="399">
        <f>H85</f>
        <v>0</v>
      </c>
      <c r="I84" s="399">
        <f t="shared" si="7"/>
        <v>0</v>
      </c>
    </row>
    <row r="85" spans="1:9" s="102" customFormat="1" ht="33.75" customHeight="1">
      <c r="A85" s="525" t="s">
        <v>294</v>
      </c>
      <c r="B85" s="436" t="s">
        <v>567</v>
      </c>
      <c r="C85" s="121" t="s">
        <v>34</v>
      </c>
      <c r="D85" s="121" t="s">
        <v>32</v>
      </c>
      <c r="E85" s="398" t="s">
        <v>703</v>
      </c>
      <c r="F85" s="411">
        <v>240</v>
      </c>
      <c r="G85" s="399">
        <v>1469</v>
      </c>
      <c r="H85" s="185">
        <v>0</v>
      </c>
      <c r="I85" s="399">
        <f t="shared" si="7"/>
        <v>0</v>
      </c>
    </row>
    <row r="86" spans="1:9" s="102" customFormat="1" ht="36" customHeight="1">
      <c r="A86" s="524" t="s">
        <v>716</v>
      </c>
      <c r="B86" s="467" t="s">
        <v>567</v>
      </c>
      <c r="C86" s="96" t="s">
        <v>34</v>
      </c>
      <c r="D86" s="96" t="s">
        <v>32</v>
      </c>
      <c r="E86" s="95"/>
      <c r="F86" s="444"/>
      <c r="G86" s="97">
        <f>G87</f>
        <v>274490</v>
      </c>
      <c r="H86" s="97">
        <f>H87</f>
        <v>0</v>
      </c>
      <c r="I86" s="399">
        <f t="shared" si="7"/>
        <v>0</v>
      </c>
    </row>
    <row r="87" spans="1:9" s="102" customFormat="1" ht="87" customHeight="1">
      <c r="A87" s="524" t="s">
        <v>672</v>
      </c>
      <c r="B87" s="437" t="s">
        <v>567</v>
      </c>
      <c r="C87" s="121" t="s">
        <v>34</v>
      </c>
      <c r="D87" s="121" t="s">
        <v>32</v>
      </c>
      <c r="E87" s="398" t="s">
        <v>575</v>
      </c>
      <c r="F87" s="411"/>
      <c r="G87" s="399">
        <f>G88+G90</f>
        <v>274490</v>
      </c>
      <c r="H87" s="399">
        <f>H88+H90</f>
        <v>0</v>
      </c>
      <c r="I87" s="399">
        <f t="shared" si="7"/>
        <v>0</v>
      </c>
    </row>
    <row r="88" spans="1:9" s="102" customFormat="1" ht="36" customHeight="1">
      <c r="A88" s="525" t="s">
        <v>652</v>
      </c>
      <c r="B88" s="437" t="s">
        <v>567</v>
      </c>
      <c r="C88" s="121" t="s">
        <v>34</v>
      </c>
      <c r="D88" s="121" t="s">
        <v>32</v>
      </c>
      <c r="E88" s="398" t="s">
        <v>691</v>
      </c>
      <c r="F88" s="411"/>
      <c r="G88" s="399">
        <f>G89</f>
        <v>269000</v>
      </c>
      <c r="H88" s="399">
        <f>H89</f>
        <v>0</v>
      </c>
      <c r="I88" s="399">
        <f t="shared" si="7"/>
        <v>0</v>
      </c>
    </row>
    <row r="89" spans="1:9" s="102" customFormat="1" ht="36.75" customHeight="1">
      <c r="A89" s="525" t="s">
        <v>294</v>
      </c>
      <c r="B89" s="437" t="s">
        <v>567</v>
      </c>
      <c r="C89" s="121" t="s">
        <v>34</v>
      </c>
      <c r="D89" s="121" t="s">
        <v>32</v>
      </c>
      <c r="E89" s="398" t="s">
        <v>691</v>
      </c>
      <c r="F89" s="411">
        <v>240</v>
      </c>
      <c r="G89" s="399">
        <v>269000</v>
      </c>
      <c r="H89" s="185">
        <v>0</v>
      </c>
      <c r="I89" s="399">
        <f t="shared" si="7"/>
        <v>0</v>
      </c>
    </row>
    <row r="90" spans="1:9" s="102" customFormat="1" ht="33" customHeight="1">
      <c r="A90" s="525" t="s">
        <v>652</v>
      </c>
      <c r="B90" s="437" t="s">
        <v>567</v>
      </c>
      <c r="C90" s="121" t="s">
        <v>34</v>
      </c>
      <c r="D90" s="121" t="s">
        <v>32</v>
      </c>
      <c r="E90" s="398" t="s">
        <v>702</v>
      </c>
      <c r="F90" s="411"/>
      <c r="G90" s="399">
        <f>G91</f>
        <v>5490</v>
      </c>
      <c r="H90" s="399">
        <f>H91</f>
        <v>0</v>
      </c>
      <c r="I90" s="399">
        <f t="shared" si="7"/>
        <v>0</v>
      </c>
    </row>
    <row r="91" spans="1:9" s="102" customFormat="1" ht="33" customHeight="1">
      <c r="A91" s="525" t="s">
        <v>294</v>
      </c>
      <c r="B91" s="437" t="s">
        <v>567</v>
      </c>
      <c r="C91" s="121" t="s">
        <v>34</v>
      </c>
      <c r="D91" s="121" t="s">
        <v>32</v>
      </c>
      <c r="E91" s="398" t="s">
        <v>702</v>
      </c>
      <c r="F91" s="411">
        <v>240</v>
      </c>
      <c r="G91" s="399">
        <v>5490</v>
      </c>
      <c r="H91" s="185">
        <v>0</v>
      </c>
      <c r="I91" s="399">
        <f t="shared" si="7"/>
        <v>0</v>
      </c>
    </row>
    <row r="92" spans="1:9" ht="18" customHeight="1">
      <c r="A92" s="523" t="s">
        <v>121</v>
      </c>
      <c r="B92" s="72" t="s">
        <v>567</v>
      </c>
      <c r="C92" s="32" t="s">
        <v>28</v>
      </c>
      <c r="D92" s="32"/>
      <c r="E92" s="56"/>
      <c r="F92" s="32"/>
      <c r="G92" s="118">
        <f>G123+G93</f>
        <v>190031826</v>
      </c>
      <c r="H92" s="118">
        <f>H123+H93</f>
        <v>1904223.85</v>
      </c>
      <c r="I92" s="399">
        <f t="shared" si="7"/>
        <v>1.0020552294224652</v>
      </c>
    </row>
    <row r="93" spans="1:9" ht="16.5">
      <c r="A93" s="523" t="s">
        <v>175</v>
      </c>
      <c r="B93" s="72" t="s">
        <v>567</v>
      </c>
      <c r="C93" s="32" t="s">
        <v>28</v>
      </c>
      <c r="D93" s="32" t="s">
        <v>26</v>
      </c>
      <c r="E93" s="56"/>
      <c r="F93" s="32"/>
      <c r="G93" s="94">
        <f>G94</f>
        <v>186518896</v>
      </c>
      <c r="H93" s="94">
        <f>H94</f>
        <v>1178794</v>
      </c>
      <c r="I93" s="399">
        <f t="shared" si="7"/>
        <v>0.631997092669903</v>
      </c>
    </row>
    <row r="94" spans="1:9" ht="18.75" customHeight="1">
      <c r="A94" s="523" t="s">
        <v>674</v>
      </c>
      <c r="B94" s="72" t="s">
        <v>567</v>
      </c>
      <c r="C94" s="32" t="s">
        <v>28</v>
      </c>
      <c r="D94" s="32" t="s">
        <v>26</v>
      </c>
      <c r="E94" s="56" t="s">
        <v>579</v>
      </c>
      <c r="F94" s="32"/>
      <c r="G94" s="94">
        <f>G95+G101+G104+G109+G115+G120</f>
        <v>186518896</v>
      </c>
      <c r="H94" s="94">
        <f>H95+H101+H104+H109+H115+H120</f>
        <v>1178794</v>
      </c>
      <c r="I94" s="399">
        <f t="shared" si="7"/>
        <v>0.631997092669903</v>
      </c>
    </row>
    <row r="95" spans="1:9" ht="33" customHeight="1">
      <c r="A95" s="527" t="s">
        <v>476</v>
      </c>
      <c r="B95" s="73" t="s">
        <v>567</v>
      </c>
      <c r="C95" s="29" t="s">
        <v>28</v>
      </c>
      <c r="D95" s="29" t="s">
        <v>26</v>
      </c>
      <c r="E95" s="38" t="s">
        <v>580</v>
      </c>
      <c r="F95" s="29"/>
      <c r="G95" s="93">
        <f>G96</f>
        <v>5976900</v>
      </c>
      <c r="H95" s="93">
        <f>H96</f>
        <v>1178794</v>
      </c>
      <c r="I95" s="399">
        <f t="shared" si="7"/>
        <v>19.722498285064162</v>
      </c>
    </row>
    <row r="96" spans="1:9" ht="50.25">
      <c r="A96" s="527" t="s">
        <v>324</v>
      </c>
      <c r="B96" s="73" t="s">
        <v>567</v>
      </c>
      <c r="C96" s="29" t="s">
        <v>28</v>
      </c>
      <c r="D96" s="29" t="s">
        <v>26</v>
      </c>
      <c r="E96" s="38" t="s">
        <v>581</v>
      </c>
      <c r="F96" s="29"/>
      <c r="G96" s="93">
        <f>G97+G98</f>
        <v>5976900</v>
      </c>
      <c r="H96" s="93">
        <f>H97+H98</f>
        <v>1178794</v>
      </c>
      <c r="I96" s="399">
        <f t="shared" si="7"/>
        <v>19.722498285064162</v>
      </c>
    </row>
    <row r="97" spans="1:9" ht="33">
      <c r="A97" s="527" t="s">
        <v>294</v>
      </c>
      <c r="B97" s="73" t="s">
        <v>567</v>
      </c>
      <c r="C97" s="29" t="s">
        <v>28</v>
      </c>
      <c r="D97" s="29" t="s">
        <v>26</v>
      </c>
      <c r="E97" s="38" t="s">
        <v>581</v>
      </c>
      <c r="F97" s="29">
        <v>240</v>
      </c>
      <c r="G97" s="93">
        <v>5111900</v>
      </c>
      <c r="H97" s="93">
        <v>313794</v>
      </c>
      <c r="I97" s="399">
        <f t="shared" si="7"/>
        <v>6.138500361900663</v>
      </c>
    </row>
    <row r="98" spans="1:9" ht="53.25" customHeight="1">
      <c r="A98" s="527" t="s">
        <v>324</v>
      </c>
      <c r="B98" s="73" t="s">
        <v>567</v>
      </c>
      <c r="C98" s="29" t="s">
        <v>28</v>
      </c>
      <c r="D98" s="29" t="s">
        <v>26</v>
      </c>
      <c r="E98" s="38" t="s">
        <v>581</v>
      </c>
      <c r="F98" s="398"/>
      <c r="G98" s="423">
        <f>G99</f>
        <v>865000</v>
      </c>
      <c r="H98" s="423">
        <f>H99</f>
        <v>865000</v>
      </c>
      <c r="I98" s="399">
        <f t="shared" si="7"/>
        <v>100</v>
      </c>
    </row>
    <row r="99" spans="1:9" ht="53.25" customHeight="1">
      <c r="A99" s="528" t="s">
        <v>731</v>
      </c>
      <c r="B99" s="73" t="s">
        <v>567</v>
      </c>
      <c r="C99" s="29" t="s">
        <v>28</v>
      </c>
      <c r="D99" s="29" t="s">
        <v>26</v>
      </c>
      <c r="E99" s="38" t="s">
        <v>581</v>
      </c>
      <c r="F99" s="398"/>
      <c r="G99" s="423">
        <f>G100</f>
        <v>865000</v>
      </c>
      <c r="H99" s="423">
        <f>H100</f>
        <v>865000</v>
      </c>
      <c r="I99" s="399">
        <f t="shared" si="7"/>
        <v>100</v>
      </c>
    </row>
    <row r="100" spans="1:9" ht="39.75" customHeight="1">
      <c r="A100" s="525" t="s">
        <v>715</v>
      </c>
      <c r="B100" s="73" t="s">
        <v>567</v>
      </c>
      <c r="C100" s="29" t="s">
        <v>28</v>
      </c>
      <c r="D100" s="29" t="s">
        <v>26</v>
      </c>
      <c r="E100" s="38" t="s">
        <v>581</v>
      </c>
      <c r="F100" s="398" t="s">
        <v>707</v>
      </c>
      <c r="G100" s="423">
        <v>865000</v>
      </c>
      <c r="H100" s="93">
        <v>865000</v>
      </c>
      <c r="I100" s="399">
        <f t="shared" si="7"/>
        <v>100</v>
      </c>
    </row>
    <row r="101" spans="1:9" ht="23.25" customHeight="1">
      <c r="A101" s="524" t="s">
        <v>658</v>
      </c>
      <c r="B101" s="72" t="s">
        <v>567</v>
      </c>
      <c r="C101" s="32" t="s">
        <v>28</v>
      </c>
      <c r="D101" s="32" t="s">
        <v>26</v>
      </c>
      <c r="E101" s="95" t="s">
        <v>661</v>
      </c>
      <c r="F101" s="95"/>
      <c r="G101" s="428">
        <f>G102</f>
        <v>8672000</v>
      </c>
      <c r="H101" s="428">
        <f>H102</f>
        <v>0</v>
      </c>
      <c r="I101" s="399">
        <f t="shared" si="7"/>
        <v>0</v>
      </c>
    </row>
    <row r="102" spans="1:9" ht="39" customHeight="1">
      <c r="A102" s="525" t="s">
        <v>659</v>
      </c>
      <c r="B102" s="73" t="s">
        <v>567</v>
      </c>
      <c r="C102" s="29" t="s">
        <v>28</v>
      </c>
      <c r="D102" s="29" t="s">
        <v>26</v>
      </c>
      <c r="E102" s="398" t="s">
        <v>660</v>
      </c>
      <c r="F102" s="463"/>
      <c r="G102" s="423">
        <f>G103</f>
        <v>8672000</v>
      </c>
      <c r="H102" s="423">
        <f>H103</f>
        <v>0</v>
      </c>
      <c r="I102" s="399">
        <f t="shared" si="7"/>
        <v>0</v>
      </c>
    </row>
    <row r="103" spans="1:10" ht="35.25" customHeight="1">
      <c r="A103" s="527" t="s">
        <v>294</v>
      </c>
      <c r="B103" s="73" t="s">
        <v>567</v>
      </c>
      <c r="C103" s="29" t="s">
        <v>28</v>
      </c>
      <c r="D103" s="29" t="s">
        <v>26</v>
      </c>
      <c r="E103" s="398" t="s">
        <v>660</v>
      </c>
      <c r="F103" s="398" t="s">
        <v>295</v>
      </c>
      <c r="G103" s="423">
        <v>8672000</v>
      </c>
      <c r="H103" s="423">
        <v>0</v>
      </c>
      <c r="I103" s="399">
        <f t="shared" si="7"/>
        <v>0</v>
      </c>
      <c r="J103" s="408"/>
    </row>
    <row r="104" spans="1:9" ht="23.25" customHeight="1">
      <c r="A104" s="523" t="s">
        <v>674</v>
      </c>
      <c r="B104" s="72" t="s">
        <v>567</v>
      </c>
      <c r="C104" s="32" t="s">
        <v>28</v>
      </c>
      <c r="D104" s="32" t="s">
        <v>26</v>
      </c>
      <c r="E104" s="56" t="s">
        <v>579</v>
      </c>
      <c r="F104" s="95"/>
      <c r="G104" s="428">
        <f>G105+G107</f>
        <v>10101015</v>
      </c>
      <c r="H104" s="428">
        <f>H105+H107</f>
        <v>0</v>
      </c>
      <c r="I104" s="399">
        <f t="shared" si="7"/>
        <v>0</v>
      </c>
    </row>
    <row r="105" spans="1:9" ht="99" customHeight="1">
      <c r="A105" s="452" t="s">
        <v>750</v>
      </c>
      <c r="B105" s="73" t="s">
        <v>567</v>
      </c>
      <c r="C105" s="29" t="s">
        <v>28</v>
      </c>
      <c r="D105" s="29" t="s">
        <v>26</v>
      </c>
      <c r="E105" s="398" t="s">
        <v>694</v>
      </c>
      <c r="F105" s="398"/>
      <c r="G105" s="423">
        <f>G106</f>
        <v>10000000</v>
      </c>
      <c r="H105" s="423">
        <f>H106</f>
        <v>0</v>
      </c>
      <c r="I105" s="399">
        <f t="shared" si="7"/>
        <v>0</v>
      </c>
    </row>
    <row r="106" spans="1:9" ht="36.75" customHeight="1">
      <c r="A106" s="527" t="s">
        <v>294</v>
      </c>
      <c r="B106" s="73" t="s">
        <v>567</v>
      </c>
      <c r="C106" s="29" t="s">
        <v>28</v>
      </c>
      <c r="D106" s="29" t="s">
        <v>26</v>
      </c>
      <c r="E106" s="398" t="s">
        <v>694</v>
      </c>
      <c r="F106" s="398" t="s">
        <v>295</v>
      </c>
      <c r="G106" s="423">
        <v>10000000</v>
      </c>
      <c r="H106" s="93">
        <v>0</v>
      </c>
      <c r="I106" s="399">
        <f t="shared" si="7"/>
        <v>0</v>
      </c>
    </row>
    <row r="107" spans="1:14" ht="94.5" customHeight="1">
      <c r="A107" s="452" t="s">
        <v>750</v>
      </c>
      <c r="B107" s="73" t="s">
        <v>567</v>
      </c>
      <c r="C107" s="29" t="s">
        <v>28</v>
      </c>
      <c r="D107" s="29" t="s">
        <v>26</v>
      </c>
      <c r="E107" s="398" t="s">
        <v>704</v>
      </c>
      <c r="F107" s="398"/>
      <c r="G107" s="423">
        <f>G108</f>
        <v>101015</v>
      </c>
      <c r="H107" s="423">
        <f>H108</f>
        <v>0</v>
      </c>
      <c r="I107" s="399">
        <f t="shared" si="7"/>
        <v>0</v>
      </c>
      <c r="N107" s="476"/>
    </row>
    <row r="108" spans="1:9" ht="35.25" customHeight="1">
      <c r="A108" s="527" t="s">
        <v>294</v>
      </c>
      <c r="B108" s="73" t="s">
        <v>567</v>
      </c>
      <c r="C108" s="29" t="s">
        <v>28</v>
      </c>
      <c r="D108" s="29" t="s">
        <v>26</v>
      </c>
      <c r="E108" s="398" t="s">
        <v>704</v>
      </c>
      <c r="F108" s="398" t="s">
        <v>295</v>
      </c>
      <c r="G108" s="423">
        <v>101015</v>
      </c>
      <c r="H108" s="93">
        <v>0</v>
      </c>
      <c r="I108" s="399">
        <f t="shared" si="7"/>
        <v>0</v>
      </c>
    </row>
    <row r="109" spans="1:9" ht="21" customHeight="1">
      <c r="A109" s="523" t="s">
        <v>674</v>
      </c>
      <c r="B109" s="73" t="s">
        <v>567</v>
      </c>
      <c r="C109" s="29" t="s">
        <v>28</v>
      </c>
      <c r="D109" s="29" t="s">
        <v>26</v>
      </c>
      <c r="E109" s="398"/>
      <c r="F109" s="398"/>
      <c r="G109" s="423">
        <f>G110</f>
        <v>118282829</v>
      </c>
      <c r="H109" s="423">
        <f>H110</f>
        <v>0</v>
      </c>
      <c r="I109" s="399">
        <f t="shared" si="7"/>
        <v>0</v>
      </c>
    </row>
    <row r="110" spans="1:9" ht="51" customHeight="1">
      <c r="A110" s="527" t="s">
        <v>751</v>
      </c>
      <c r="B110" s="73" t="s">
        <v>567</v>
      </c>
      <c r="C110" s="29" t="s">
        <v>28</v>
      </c>
      <c r="D110" s="29" t="s">
        <v>26</v>
      </c>
      <c r="E110" s="398" t="s">
        <v>745</v>
      </c>
      <c r="F110" s="398"/>
      <c r="G110" s="423">
        <f>G111+G113</f>
        <v>118282829</v>
      </c>
      <c r="H110" s="423">
        <f>H111+H113</f>
        <v>0</v>
      </c>
      <c r="I110" s="399">
        <f t="shared" si="7"/>
        <v>0</v>
      </c>
    </row>
    <row r="111" spans="1:9" ht="51" customHeight="1">
      <c r="A111" s="528" t="s">
        <v>731</v>
      </c>
      <c r="B111" s="73" t="s">
        <v>567</v>
      </c>
      <c r="C111" s="29" t="s">
        <v>28</v>
      </c>
      <c r="D111" s="29" t="s">
        <v>26</v>
      </c>
      <c r="E111" s="398" t="s">
        <v>745</v>
      </c>
      <c r="F111" s="398"/>
      <c r="G111" s="423">
        <f>G112</f>
        <v>117100000</v>
      </c>
      <c r="H111" s="423">
        <f>H112</f>
        <v>0</v>
      </c>
      <c r="I111" s="399">
        <f t="shared" si="7"/>
        <v>0</v>
      </c>
    </row>
    <row r="112" spans="1:9" ht="37.5" customHeight="1">
      <c r="A112" s="525" t="s">
        <v>715</v>
      </c>
      <c r="B112" s="437" t="s">
        <v>567</v>
      </c>
      <c r="C112" s="398" t="s">
        <v>28</v>
      </c>
      <c r="D112" s="398" t="s">
        <v>26</v>
      </c>
      <c r="E112" s="398" t="s">
        <v>745</v>
      </c>
      <c r="F112" s="398" t="s">
        <v>707</v>
      </c>
      <c r="G112" s="423">
        <v>117100000</v>
      </c>
      <c r="H112" s="93">
        <v>0</v>
      </c>
      <c r="I112" s="399">
        <f t="shared" si="7"/>
        <v>0</v>
      </c>
    </row>
    <row r="113" spans="1:9" ht="55.5" customHeight="1">
      <c r="A113" s="528" t="s">
        <v>731</v>
      </c>
      <c r="B113" s="437" t="s">
        <v>567</v>
      </c>
      <c r="C113" s="398" t="s">
        <v>28</v>
      </c>
      <c r="D113" s="398" t="s">
        <v>26</v>
      </c>
      <c r="E113" s="398" t="s">
        <v>746</v>
      </c>
      <c r="F113" s="398"/>
      <c r="G113" s="423">
        <f>G114</f>
        <v>1182829</v>
      </c>
      <c r="H113" s="423">
        <f>H114</f>
        <v>0</v>
      </c>
      <c r="I113" s="399">
        <f t="shared" si="7"/>
        <v>0</v>
      </c>
    </row>
    <row r="114" spans="1:9" ht="45" customHeight="1">
      <c r="A114" s="525" t="s">
        <v>715</v>
      </c>
      <c r="B114" s="437" t="s">
        <v>567</v>
      </c>
      <c r="C114" s="398" t="s">
        <v>28</v>
      </c>
      <c r="D114" s="398" t="s">
        <v>26</v>
      </c>
      <c r="E114" s="398" t="s">
        <v>746</v>
      </c>
      <c r="F114" s="398" t="s">
        <v>707</v>
      </c>
      <c r="G114" s="423">
        <v>1182829</v>
      </c>
      <c r="H114" s="93">
        <v>0</v>
      </c>
      <c r="I114" s="399">
        <f t="shared" si="7"/>
        <v>0</v>
      </c>
    </row>
    <row r="115" spans="1:9" ht="24" customHeight="1">
      <c r="A115" s="523" t="s">
        <v>674</v>
      </c>
      <c r="B115" s="437" t="s">
        <v>567</v>
      </c>
      <c r="C115" s="398" t="s">
        <v>28</v>
      </c>
      <c r="D115" s="398" t="s">
        <v>26</v>
      </c>
      <c r="E115" s="398"/>
      <c r="F115" s="398"/>
      <c r="G115" s="423">
        <f>G116+G118</f>
        <v>1515152</v>
      </c>
      <c r="H115" s="423">
        <f>H116+H118</f>
        <v>0</v>
      </c>
      <c r="I115" s="399">
        <f t="shared" si="7"/>
        <v>0</v>
      </c>
    </row>
    <row r="116" spans="1:14" ht="54.75" customHeight="1">
      <c r="A116" s="525" t="s">
        <v>748</v>
      </c>
      <c r="B116" s="437" t="s">
        <v>567</v>
      </c>
      <c r="C116" s="398" t="s">
        <v>28</v>
      </c>
      <c r="D116" s="398" t="s">
        <v>26</v>
      </c>
      <c r="E116" s="398" t="s">
        <v>747</v>
      </c>
      <c r="F116" s="398"/>
      <c r="G116" s="423">
        <f>G117</f>
        <v>1500000</v>
      </c>
      <c r="H116" s="423">
        <f>H117</f>
        <v>0</v>
      </c>
      <c r="I116" s="399">
        <f t="shared" si="7"/>
        <v>0</v>
      </c>
      <c r="N116" s="479"/>
    </row>
    <row r="117" spans="1:9" ht="34.5" customHeight="1">
      <c r="A117" s="527" t="s">
        <v>294</v>
      </c>
      <c r="B117" s="437" t="s">
        <v>567</v>
      </c>
      <c r="C117" s="398" t="s">
        <v>28</v>
      </c>
      <c r="D117" s="398" t="s">
        <v>26</v>
      </c>
      <c r="E117" s="398" t="s">
        <v>747</v>
      </c>
      <c r="F117" s="398" t="s">
        <v>295</v>
      </c>
      <c r="G117" s="423">
        <v>1500000</v>
      </c>
      <c r="H117" s="93">
        <v>0</v>
      </c>
      <c r="I117" s="399">
        <f t="shared" si="7"/>
        <v>0</v>
      </c>
    </row>
    <row r="118" spans="1:9" ht="54" customHeight="1">
      <c r="A118" s="525" t="s">
        <v>748</v>
      </c>
      <c r="B118" s="437" t="s">
        <v>567</v>
      </c>
      <c r="C118" s="398" t="s">
        <v>28</v>
      </c>
      <c r="D118" s="398" t="s">
        <v>26</v>
      </c>
      <c r="E118" s="398" t="s">
        <v>752</v>
      </c>
      <c r="F118" s="398"/>
      <c r="G118" s="423">
        <f>G119</f>
        <v>15152</v>
      </c>
      <c r="H118" s="423">
        <f>H119</f>
        <v>0</v>
      </c>
      <c r="I118" s="399">
        <f t="shared" si="7"/>
        <v>0</v>
      </c>
    </row>
    <row r="119" spans="1:9" ht="34.5" customHeight="1">
      <c r="A119" s="527" t="s">
        <v>294</v>
      </c>
      <c r="B119" s="437" t="s">
        <v>567</v>
      </c>
      <c r="C119" s="398" t="s">
        <v>28</v>
      </c>
      <c r="D119" s="398" t="s">
        <v>26</v>
      </c>
      <c r="E119" s="398" t="s">
        <v>752</v>
      </c>
      <c r="F119" s="398" t="s">
        <v>295</v>
      </c>
      <c r="G119" s="423">
        <v>15152</v>
      </c>
      <c r="H119" s="93">
        <v>0</v>
      </c>
      <c r="I119" s="399">
        <f t="shared" si="7"/>
        <v>0</v>
      </c>
    </row>
    <row r="120" spans="1:9" ht="32.25" customHeight="1">
      <c r="A120" s="529" t="s">
        <v>710</v>
      </c>
      <c r="B120" s="437" t="s">
        <v>567</v>
      </c>
      <c r="C120" s="398" t="s">
        <v>28</v>
      </c>
      <c r="D120" s="398" t="s">
        <v>26</v>
      </c>
      <c r="E120" s="398"/>
      <c r="F120" s="398"/>
      <c r="G120" s="423">
        <f>G121</f>
        <v>41971000</v>
      </c>
      <c r="H120" s="423">
        <f>H121</f>
        <v>0</v>
      </c>
      <c r="I120" s="399">
        <f t="shared" si="7"/>
        <v>0</v>
      </c>
    </row>
    <row r="121" spans="1:9" ht="35.25" customHeight="1">
      <c r="A121" s="525" t="s">
        <v>764</v>
      </c>
      <c r="B121" s="437" t="s">
        <v>567</v>
      </c>
      <c r="C121" s="398" t="s">
        <v>28</v>
      </c>
      <c r="D121" s="398" t="s">
        <v>26</v>
      </c>
      <c r="E121" s="398" t="s">
        <v>763</v>
      </c>
      <c r="F121" s="398"/>
      <c r="G121" s="423">
        <f>G122</f>
        <v>41971000</v>
      </c>
      <c r="H121" s="423">
        <f>H122</f>
        <v>0</v>
      </c>
      <c r="I121" s="399">
        <f t="shared" si="7"/>
        <v>0</v>
      </c>
    </row>
    <row r="122" spans="1:9" ht="34.5" customHeight="1">
      <c r="A122" s="525" t="s">
        <v>294</v>
      </c>
      <c r="B122" s="437" t="s">
        <v>567</v>
      </c>
      <c r="C122" s="398" t="s">
        <v>28</v>
      </c>
      <c r="D122" s="398" t="s">
        <v>26</v>
      </c>
      <c r="E122" s="398" t="s">
        <v>763</v>
      </c>
      <c r="F122" s="398" t="s">
        <v>295</v>
      </c>
      <c r="G122" s="423">
        <v>41971000</v>
      </c>
      <c r="H122" s="93">
        <v>0</v>
      </c>
      <c r="I122" s="399">
        <f t="shared" si="7"/>
        <v>0</v>
      </c>
    </row>
    <row r="123" spans="1:9" ht="18.75" customHeight="1">
      <c r="A123" s="523" t="s">
        <v>36</v>
      </c>
      <c r="B123" s="75" t="s">
        <v>567</v>
      </c>
      <c r="C123" s="32" t="s">
        <v>28</v>
      </c>
      <c r="D123" s="32" t="s">
        <v>69</v>
      </c>
      <c r="E123" s="56"/>
      <c r="F123" s="32"/>
      <c r="G123" s="94">
        <f>G124+G129</f>
        <v>3512930</v>
      </c>
      <c r="H123" s="94">
        <f>H124+H129</f>
        <v>725429.85</v>
      </c>
      <c r="I123" s="399">
        <f t="shared" si="7"/>
        <v>20.650279111738634</v>
      </c>
    </row>
    <row r="124" spans="1:14" s="102" customFormat="1" ht="35.25" customHeight="1">
      <c r="A124" s="524" t="s">
        <v>675</v>
      </c>
      <c r="B124" s="75" t="s">
        <v>567</v>
      </c>
      <c r="C124" s="32" t="s">
        <v>28</v>
      </c>
      <c r="D124" s="32" t="s">
        <v>69</v>
      </c>
      <c r="E124" s="367" t="s">
        <v>582</v>
      </c>
      <c r="F124" s="221"/>
      <c r="G124" s="118">
        <f aca="true" t="shared" si="8" ref="G124:H126">G125</f>
        <v>13500</v>
      </c>
      <c r="H124" s="118">
        <f t="shared" si="8"/>
        <v>0</v>
      </c>
      <c r="I124" s="399">
        <f t="shared" si="7"/>
        <v>0</v>
      </c>
      <c r="N124"/>
    </row>
    <row r="125" spans="1:9" s="102" customFormat="1" ht="19.5" customHeight="1">
      <c r="A125" s="525" t="s">
        <v>427</v>
      </c>
      <c r="B125" s="76" t="s">
        <v>567</v>
      </c>
      <c r="C125" s="29" t="s">
        <v>28</v>
      </c>
      <c r="D125" s="29" t="s">
        <v>69</v>
      </c>
      <c r="E125" s="278" t="s">
        <v>583</v>
      </c>
      <c r="F125" s="221"/>
      <c r="G125" s="185">
        <f t="shared" si="8"/>
        <v>13500</v>
      </c>
      <c r="H125" s="185">
        <f t="shared" si="8"/>
        <v>0</v>
      </c>
      <c r="I125" s="399">
        <f t="shared" si="7"/>
        <v>0</v>
      </c>
    </row>
    <row r="126" spans="1:9" s="102" customFormat="1" ht="36" customHeight="1">
      <c r="A126" s="530" t="s">
        <v>401</v>
      </c>
      <c r="B126" s="76" t="s">
        <v>567</v>
      </c>
      <c r="C126" s="29" t="s">
        <v>28</v>
      </c>
      <c r="D126" s="29" t="s">
        <v>69</v>
      </c>
      <c r="E126" s="278" t="s">
        <v>584</v>
      </c>
      <c r="F126" s="221"/>
      <c r="G126" s="185">
        <f t="shared" si="8"/>
        <v>13500</v>
      </c>
      <c r="H126" s="185">
        <f t="shared" si="8"/>
        <v>0</v>
      </c>
      <c r="I126" s="399">
        <f aca="true" t="shared" si="9" ref="I126:I173">H126*100/G126</f>
        <v>0</v>
      </c>
    </row>
    <row r="127" spans="1:9" s="102" customFormat="1" ht="34.5" customHeight="1">
      <c r="A127" s="525" t="s">
        <v>294</v>
      </c>
      <c r="B127" s="76" t="s">
        <v>567</v>
      </c>
      <c r="C127" s="29" t="s">
        <v>28</v>
      </c>
      <c r="D127" s="29" t="s">
        <v>69</v>
      </c>
      <c r="E127" s="278" t="s">
        <v>584</v>
      </c>
      <c r="F127" s="221">
        <v>240</v>
      </c>
      <c r="G127" s="185">
        <v>13500</v>
      </c>
      <c r="H127" s="185">
        <v>0</v>
      </c>
      <c r="I127" s="399">
        <f t="shared" si="9"/>
        <v>0</v>
      </c>
    </row>
    <row r="128" spans="1:9" s="102" customFormat="1" ht="22.5" customHeight="1">
      <c r="A128" s="524" t="s">
        <v>36</v>
      </c>
      <c r="B128" s="75" t="s">
        <v>567</v>
      </c>
      <c r="C128" s="32" t="s">
        <v>28</v>
      </c>
      <c r="D128" s="32" t="s">
        <v>69</v>
      </c>
      <c r="E128" s="238"/>
      <c r="F128" s="243"/>
      <c r="G128" s="118">
        <f aca="true" t="shared" si="10" ref="G128:H130">G129</f>
        <v>3499430</v>
      </c>
      <c r="H128" s="118">
        <f t="shared" si="10"/>
        <v>725429.85</v>
      </c>
      <c r="I128" s="399">
        <f t="shared" si="9"/>
        <v>20.729943162172127</v>
      </c>
    </row>
    <row r="129" spans="1:9" s="102" customFormat="1" ht="54.75" customHeight="1">
      <c r="A129" s="524" t="s">
        <v>633</v>
      </c>
      <c r="B129" s="75" t="s">
        <v>567</v>
      </c>
      <c r="C129" s="32" t="s">
        <v>28</v>
      </c>
      <c r="D129" s="32" t="s">
        <v>69</v>
      </c>
      <c r="E129" s="56" t="s">
        <v>376</v>
      </c>
      <c r="F129" s="243"/>
      <c r="G129" s="118">
        <f t="shared" si="10"/>
        <v>3499430</v>
      </c>
      <c r="H129" s="118">
        <f t="shared" si="10"/>
        <v>725429.85</v>
      </c>
      <c r="I129" s="399">
        <f t="shared" si="9"/>
        <v>20.729943162172127</v>
      </c>
    </row>
    <row r="130" spans="1:9" s="102" customFormat="1" ht="19.5" customHeight="1">
      <c r="A130" s="525" t="s">
        <v>120</v>
      </c>
      <c r="B130" s="76" t="s">
        <v>567</v>
      </c>
      <c r="C130" s="29" t="s">
        <v>28</v>
      </c>
      <c r="D130" s="29" t="s">
        <v>69</v>
      </c>
      <c r="E130" s="38" t="s">
        <v>388</v>
      </c>
      <c r="F130" s="221"/>
      <c r="G130" s="185">
        <f t="shared" si="10"/>
        <v>3499430</v>
      </c>
      <c r="H130" s="185">
        <f t="shared" si="10"/>
        <v>725429.85</v>
      </c>
      <c r="I130" s="399">
        <f t="shared" si="9"/>
        <v>20.729943162172127</v>
      </c>
    </row>
    <row r="131" spans="1:9" s="102" customFormat="1" ht="30" customHeight="1">
      <c r="A131" s="245" t="s">
        <v>626</v>
      </c>
      <c r="B131" s="76" t="s">
        <v>567</v>
      </c>
      <c r="C131" s="29" t="s">
        <v>28</v>
      </c>
      <c r="D131" s="29" t="s">
        <v>69</v>
      </c>
      <c r="E131" s="38" t="s">
        <v>569</v>
      </c>
      <c r="F131" s="221"/>
      <c r="G131" s="185">
        <f>G132+G133+G134</f>
        <v>3499430</v>
      </c>
      <c r="H131" s="185">
        <f>H132+H133+H134</f>
        <v>725429.85</v>
      </c>
      <c r="I131" s="399">
        <f t="shared" si="9"/>
        <v>20.729943162172127</v>
      </c>
    </row>
    <row r="132" spans="1:9" s="102" customFormat="1" ht="22.5" customHeight="1">
      <c r="A132" s="525" t="s">
        <v>291</v>
      </c>
      <c r="B132" s="76" t="s">
        <v>567</v>
      </c>
      <c r="C132" s="29" t="s">
        <v>28</v>
      </c>
      <c r="D132" s="29" t="s">
        <v>69</v>
      </c>
      <c r="E132" s="38" t="s">
        <v>569</v>
      </c>
      <c r="F132" s="221">
        <v>120</v>
      </c>
      <c r="G132" s="399">
        <v>3248430</v>
      </c>
      <c r="H132" s="185">
        <v>691178.65</v>
      </c>
      <c r="I132" s="399">
        <f t="shared" si="9"/>
        <v>21.277313963976443</v>
      </c>
    </row>
    <row r="133" spans="1:9" s="102" customFormat="1" ht="33" customHeight="1">
      <c r="A133" s="530" t="s">
        <v>294</v>
      </c>
      <c r="B133" s="76" t="s">
        <v>567</v>
      </c>
      <c r="C133" s="29" t="s">
        <v>28</v>
      </c>
      <c r="D133" s="29" t="s">
        <v>69</v>
      </c>
      <c r="E133" s="38" t="s">
        <v>569</v>
      </c>
      <c r="F133" s="221">
        <v>240</v>
      </c>
      <c r="G133" s="399">
        <v>250000</v>
      </c>
      <c r="H133" s="185">
        <v>34251.2</v>
      </c>
      <c r="I133" s="399">
        <f t="shared" si="9"/>
        <v>13.700479999999999</v>
      </c>
    </row>
    <row r="134" spans="1:9" s="102" customFormat="1" ht="20.25" customHeight="1">
      <c r="A134" s="530" t="s">
        <v>296</v>
      </c>
      <c r="B134" s="76" t="s">
        <v>567</v>
      </c>
      <c r="C134" s="29" t="s">
        <v>28</v>
      </c>
      <c r="D134" s="29" t="s">
        <v>69</v>
      </c>
      <c r="E134" s="38" t="s">
        <v>569</v>
      </c>
      <c r="F134" s="221">
        <v>850</v>
      </c>
      <c r="G134" s="399">
        <v>1000</v>
      </c>
      <c r="H134" s="185">
        <v>0</v>
      </c>
      <c r="I134" s="399">
        <f t="shared" si="9"/>
        <v>0</v>
      </c>
    </row>
    <row r="135" spans="1:14" s="1" customFormat="1" ht="21" customHeight="1">
      <c r="A135" s="524" t="s">
        <v>123</v>
      </c>
      <c r="B135" s="409" t="s">
        <v>567</v>
      </c>
      <c r="C135" s="95" t="s">
        <v>29</v>
      </c>
      <c r="D135" s="95"/>
      <c r="E135" s="95"/>
      <c r="F135" s="95"/>
      <c r="G135" s="97">
        <f>G136+G142+G146</f>
        <v>12057931.18</v>
      </c>
      <c r="H135" s="97">
        <f>H136+H142+H146</f>
        <v>2089391.03</v>
      </c>
      <c r="I135" s="399">
        <f t="shared" si="9"/>
        <v>17.327939584408874</v>
      </c>
      <c r="N135" s="102"/>
    </row>
    <row r="136" spans="1:9" s="1" customFormat="1" ht="20.25" customHeight="1">
      <c r="A136" s="524" t="s">
        <v>124</v>
      </c>
      <c r="B136" s="409" t="s">
        <v>567</v>
      </c>
      <c r="C136" s="95" t="s">
        <v>29</v>
      </c>
      <c r="D136" s="95" t="s">
        <v>25</v>
      </c>
      <c r="E136" s="462"/>
      <c r="F136" s="95"/>
      <c r="G136" s="97">
        <f aca="true" t="shared" si="11" ref="G136:H139">G137</f>
        <v>1387.8</v>
      </c>
      <c r="H136" s="97">
        <f t="shared" si="11"/>
        <v>0</v>
      </c>
      <c r="I136" s="399">
        <f t="shared" si="9"/>
        <v>0</v>
      </c>
    </row>
    <row r="137" spans="1:9" s="1" customFormat="1" ht="37.5" customHeight="1">
      <c r="A137" s="531" t="s">
        <v>760</v>
      </c>
      <c r="B137" s="409" t="s">
        <v>567</v>
      </c>
      <c r="C137" s="95" t="s">
        <v>29</v>
      </c>
      <c r="D137" s="95" t="s">
        <v>25</v>
      </c>
      <c r="E137" s="462" t="s">
        <v>585</v>
      </c>
      <c r="F137" s="95"/>
      <c r="G137" s="97">
        <f t="shared" si="11"/>
        <v>1387.8</v>
      </c>
      <c r="H137" s="97">
        <f t="shared" si="11"/>
        <v>0</v>
      </c>
      <c r="I137" s="399">
        <f t="shared" si="9"/>
        <v>0</v>
      </c>
    </row>
    <row r="138" spans="1:9" s="1" customFormat="1" ht="35.25" customHeight="1">
      <c r="A138" s="532" t="s">
        <v>708</v>
      </c>
      <c r="B138" s="409" t="s">
        <v>567</v>
      </c>
      <c r="C138" s="95" t="s">
        <v>29</v>
      </c>
      <c r="D138" s="95" t="s">
        <v>25</v>
      </c>
      <c r="E138" s="462" t="s">
        <v>623</v>
      </c>
      <c r="F138" s="95"/>
      <c r="G138" s="97">
        <f t="shared" si="11"/>
        <v>1387.8</v>
      </c>
      <c r="H138" s="97">
        <f t="shared" si="11"/>
        <v>0</v>
      </c>
      <c r="I138" s="399">
        <f t="shared" si="9"/>
        <v>0</v>
      </c>
    </row>
    <row r="139" spans="1:9" s="1" customFormat="1" ht="36.75" customHeight="1">
      <c r="A139" s="528" t="s">
        <v>731</v>
      </c>
      <c r="B139" s="436" t="s">
        <v>567</v>
      </c>
      <c r="C139" s="398" t="s">
        <v>29</v>
      </c>
      <c r="D139" s="398" t="s">
        <v>25</v>
      </c>
      <c r="E139" s="468" t="s">
        <v>759</v>
      </c>
      <c r="F139" s="398"/>
      <c r="G139" s="399">
        <f t="shared" si="11"/>
        <v>1387.8</v>
      </c>
      <c r="H139" s="399">
        <f t="shared" si="11"/>
        <v>0</v>
      </c>
      <c r="I139" s="399">
        <f t="shared" si="9"/>
        <v>0</v>
      </c>
    </row>
    <row r="140" spans="1:10" s="1" customFormat="1" ht="32.25" customHeight="1">
      <c r="A140" s="525" t="s">
        <v>715</v>
      </c>
      <c r="B140" s="436" t="s">
        <v>567</v>
      </c>
      <c r="C140" s="398" t="s">
        <v>29</v>
      </c>
      <c r="D140" s="398" t="s">
        <v>25</v>
      </c>
      <c r="E140" s="468" t="s">
        <v>759</v>
      </c>
      <c r="F140" s="398" t="s">
        <v>707</v>
      </c>
      <c r="G140" s="399">
        <v>1387.8</v>
      </c>
      <c r="H140" s="185">
        <v>0</v>
      </c>
      <c r="I140" s="399">
        <f t="shared" si="9"/>
        <v>0</v>
      </c>
      <c r="J140" s="23"/>
    </row>
    <row r="141" spans="1:10" s="1" customFormat="1" ht="21" customHeight="1">
      <c r="A141" s="533" t="s">
        <v>125</v>
      </c>
      <c r="B141" s="436" t="s">
        <v>567</v>
      </c>
      <c r="C141" s="398" t="s">
        <v>29</v>
      </c>
      <c r="D141" s="398" t="s">
        <v>30</v>
      </c>
      <c r="E141" s="468"/>
      <c r="F141" s="398"/>
      <c r="G141" s="399">
        <f aca="true" t="shared" si="12" ref="G141:H144">G142</f>
        <v>21967.91</v>
      </c>
      <c r="H141" s="399">
        <f t="shared" si="12"/>
        <v>0</v>
      </c>
      <c r="I141" s="399">
        <f t="shared" si="9"/>
        <v>0</v>
      </c>
      <c r="J141" s="23"/>
    </row>
    <row r="142" spans="1:10" s="1" customFormat="1" ht="37.5" customHeight="1">
      <c r="A142" s="529" t="s">
        <v>710</v>
      </c>
      <c r="B142" s="436" t="s">
        <v>567</v>
      </c>
      <c r="C142" s="398" t="s">
        <v>29</v>
      </c>
      <c r="D142" s="398" t="s">
        <v>30</v>
      </c>
      <c r="E142" s="468" t="s">
        <v>718</v>
      </c>
      <c r="F142" s="398"/>
      <c r="G142" s="399">
        <f t="shared" si="12"/>
        <v>21967.91</v>
      </c>
      <c r="H142" s="399">
        <f t="shared" si="12"/>
        <v>0</v>
      </c>
      <c r="I142" s="399">
        <f t="shared" si="9"/>
        <v>0</v>
      </c>
      <c r="J142" s="23"/>
    </row>
    <row r="143" spans="1:10" s="1" customFormat="1" ht="37.5" customHeight="1">
      <c r="A143" s="534" t="s">
        <v>761</v>
      </c>
      <c r="B143" s="436" t="s">
        <v>567</v>
      </c>
      <c r="C143" s="398" t="s">
        <v>29</v>
      </c>
      <c r="D143" s="398" t="s">
        <v>30</v>
      </c>
      <c r="E143" s="468" t="s">
        <v>762</v>
      </c>
      <c r="F143" s="398"/>
      <c r="G143" s="399">
        <f t="shared" si="12"/>
        <v>21967.91</v>
      </c>
      <c r="H143" s="399">
        <f t="shared" si="12"/>
        <v>0</v>
      </c>
      <c r="I143" s="399">
        <f t="shared" si="9"/>
        <v>0</v>
      </c>
      <c r="J143" s="23"/>
    </row>
    <row r="144" spans="1:14" s="1" customFormat="1" ht="36" customHeight="1">
      <c r="A144" s="528" t="s">
        <v>731</v>
      </c>
      <c r="B144" s="436" t="s">
        <v>567</v>
      </c>
      <c r="C144" s="398" t="s">
        <v>29</v>
      </c>
      <c r="D144" s="398" t="s">
        <v>30</v>
      </c>
      <c r="E144" s="468" t="s">
        <v>737</v>
      </c>
      <c r="F144" s="398"/>
      <c r="G144" s="399">
        <f t="shared" si="12"/>
        <v>21967.91</v>
      </c>
      <c r="H144" s="399">
        <f t="shared" si="12"/>
        <v>0</v>
      </c>
      <c r="I144" s="399">
        <f t="shared" si="9"/>
        <v>0</v>
      </c>
      <c r="J144" s="23"/>
      <c r="N144" s="477"/>
    </row>
    <row r="145" spans="1:10" s="1" customFormat="1" ht="32.25" customHeight="1">
      <c r="A145" s="525" t="s">
        <v>715</v>
      </c>
      <c r="B145" s="436" t="s">
        <v>567</v>
      </c>
      <c r="C145" s="398" t="s">
        <v>29</v>
      </c>
      <c r="D145" s="398" t="s">
        <v>30</v>
      </c>
      <c r="E145" s="468" t="s">
        <v>737</v>
      </c>
      <c r="F145" s="398" t="s">
        <v>707</v>
      </c>
      <c r="G145" s="399">
        <v>21967.91</v>
      </c>
      <c r="H145" s="185">
        <v>0</v>
      </c>
      <c r="I145" s="399">
        <f t="shared" si="9"/>
        <v>0</v>
      </c>
      <c r="J145" s="23"/>
    </row>
    <row r="146" spans="1:14" ht="21" customHeight="1">
      <c r="A146" s="535" t="s">
        <v>57</v>
      </c>
      <c r="B146" s="99" t="s">
        <v>567</v>
      </c>
      <c r="C146" s="55" t="s">
        <v>29</v>
      </c>
      <c r="D146" s="55" t="s">
        <v>34</v>
      </c>
      <c r="E146" s="123"/>
      <c r="F146" s="38"/>
      <c r="G146" s="118">
        <f>G148+G152+G161</f>
        <v>12034575.469999999</v>
      </c>
      <c r="H146" s="118">
        <f>H148+H152+H161</f>
        <v>2089391.03</v>
      </c>
      <c r="I146" s="399">
        <f t="shared" si="9"/>
        <v>17.3615682182431</v>
      </c>
      <c r="N146" s="1"/>
    </row>
    <row r="147" spans="1:14" s="102" customFormat="1" ht="23.25" customHeight="1">
      <c r="A147" s="524" t="s">
        <v>125</v>
      </c>
      <c r="B147" s="409" t="s">
        <v>567</v>
      </c>
      <c r="C147" s="96" t="s">
        <v>29</v>
      </c>
      <c r="D147" s="96" t="s">
        <v>34</v>
      </c>
      <c r="E147" s="410" t="s">
        <v>577</v>
      </c>
      <c r="F147" s="411"/>
      <c r="G147" s="97">
        <f aca="true" t="shared" si="13" ref="G147:H150">G148</f>
        <v>550000</v>
      </c>
      <c r="H147" s="97">
        <f t="shared" si="13"/>
        <v>0</v>
      </c>
      <c r="I147" s="399">
        <f t="shared" si="9"/>
        <v>0</v>
      </c>
      <c r="N147" s="1"/>
    </row>
    <row r="148" spans="1:14" s="102" customFormat="1" ht="39.75" customHeight="1">
      <c r="A148" s="197" t="s">
        <v>696</v>
      </c>
      <c r="B148" s="99" t="s">
        <v>567</v>
      </c>
      <c r="C148" s="55" t="s">
        <v>29</v>
      </c>
      <c r="D148" s="55" t="s">
        <v>34</v>
      </c>
      <c r="E148" s="410" t="s">
        <v>597</v>
      </c>
      <c r="F148" s="385"/>
      <c r="G148" s="118">
        <f t="shared" si="13"/>
        <v>550000</v>
      </c>
      <c r="H148" s="118">
        <f t="shared" si="13"/>
        <v>0</v>
      </c>
      <c r="I148" s="399">
        <f t="shared" si="9"/>
        <v>0</v>
      </c>
      <c r="N148"/>
    </row>
    <row r="149" spans="1:9" s="102" customFormat="1" ht="50.25">
      <c r="A149" s="165" t="s">
        <v>434</v>
      </c>
      <c r="B149" s="77" t="s">
        <v>567</v>
      </c>
      <c r="C149" s="54" t="s">
        <v>29</v>
      </c>
      <c r="D149" s="54" t="s">
        <v>34</v>
      </c>
      <c r="E149" s="453" t="s">
        <v>697</v>
      </c>
      <c r="F149" s="222"/>
      <c r="G149" s="185">
        <f t="shared" si="13"/>
        <v>550000</v>
      </c>
      <c r="H149" s="185">
        <f t="shared" si="13"/>
        <v>0</v>
      </c>
      <c r="I149" s="399">
        <f t="shared" si="9"/>
        <v>0</v>
      </c>
    </row>
    <row r="150" spans="1:9" s="102" customFormat="1" ht="36.75" customHeight="1">
      <c r="A150" s="165" t="s">
        <v>357</v>
      </c>
      <c r="B150" s="77" t="s">
        <v>567</v>
      </c>
      <c r="C150" s="54" t="s">
        <v>29</v>
      </c>
      <c r="D150" s="54" t="s">
        <v>34</v>
      </c>
      <c r="E150" s="453" t="s">
        <v>698</v>
      </c>
      <c r="F150" s="222"/>
      <c r="G150" s="185">
        <f t="shared" si="13"/>
        <v>550000</v>
      </c>
      <c r="H150" s="185">
        <f t="shared" si="13"/>
        <v>0</v>
      </c>
      <c r="I150" s="399">
        <f t="shared" si="9"/>
        <v>0</v>
      </c>
    </row>
    <row r="151" spans="1:9" s="102" customFormat="1" ht="35.25" customHeight="1">
      <c r="A151" s="195" t="s">
        <v>294</v>
      </c>
      <c r="B151" s="77" t="s">
        <v>567</v>
      </c>
      <c r="C151" s="54" t="s">
        <v>29</v>
      </c>
      <c r="D151" s="54" t="s">
        <v>34</v>
      </c>
      <c r="E151" s="453" t="s">
        <v>698</v>
      </c>
      <c r="F151" s="222">
        <v>240</v>
      </c>
      <c r="G151" s="185">
        <v>550000</v>
      </c>
      <c r="H151" s="185">
        <v>0</v>
      </c>
      <c r="I151" s="399">
        <f t="shared" si="9"/>
        <v>0</v>
      </c>
    </row>
    <row r="152" spans="1:9" s="102" customFormat="1" ht="39" customHeight="1">
      <c r="A152" s="384" t="s">
        <v>673</v>
      </c>
      <c r="B152" s="99" t="s">
        <v>567</v>
      </c>
      <c r="C152" s="55" t="s">
        <v>29</v>
      </c>
      <c r="D152" s="55" t="s">
        <v>34</v>
      </c>
      <c r="E152" s="241" t="s">
        <v>577</v>
      </c>
      <c r="F152" s="385"/>
      <c r="G152" s="118">
        <f>G153+G157</f>
        <v>60000</v>
      </c>
      <c r="H152" s="118">
        <f>H153+H157</f>
        <v>0</v>
      </c>
      <c r="I152" s="399">
        <f t="shared" si="9"/>
        <v>0</v>
      </c>
    </row>
    <row r="153" spans="1:9" s="102" customFormat="1" ht="38.25" customHeight="1">
      <c r="A153" s="384" t="s">
        <v>306</v>
      </c>
      <c r="B153" s="99" t="s">
        <v>567</v>
      </c>
      <c r="C153" s="55" t="s">
        <v>29</v>
      </c>
      <c r="D153" s="55" t="s">
        <v>34</v>
      </c>
      <c r="E153" s="241" t="s">
        <v>586</v>
      </c>
      <c r="F153" s="385"/>
      <c r="G153" s="118">
        <f aca="true" t="shared" si="14" ref="G153:H155">G154</f>
        <v>50000</v>
      </c>
      <c r="H153" s="118">
        <f t="shared" si="14"/>
        <v>0</v>
      </c>
      <c r="I153" s="399">
        <f t="shared" si="9"/>
        <v>0</v>
      </c>
    </row>
    <row r="154" spans="1:9" s="102" customFormat="1" ht="21.75" customHeight="1">
      <c r="A154" s="195" t="s">
        <v>497</v>
      </c>
      <c r="B154" s="77" t="s">
        <v>567</v>
      </c>
      <c r="C154" s="54" t="s">
        <v>29</v>
      </c>
      <c r="D154" s="54" t="s">
        <v>34</v>
      </c>
      <c r="E154" s="242" t="s">
        <v>587</v>
      </c>
      <c r="F154" s="222"/>
      <c r="G154" s="185">
        <f t="shared" si="14"/>
        <v>50000</v>
      </c>
      <c r="H154" s="185">
        <f t="shared" si="14"/>
        <v>0</v>
      </c>
      <c r="I154" s="399">
        <f t="shared" si="9"/>
        <v>0</v>
      </c>
    </row>
    <row r="155" spans="1:9" s="102" customFormat="1" ht="33.75" customHeight="1">
      <c r="A155" s="195" t="s">
        <v>307</v>
      </c>
      <c r="B155" s="77" t="s">
        <v>567</v>
      </c>
      <c r="C155" s="54" t="s">
        <v>29</v>
      </c>
      <c r="D155" s="54" t="s">
        <v>34</v>
      </c>
      <c r="E155" s="242" t="s">
        <v>588</v>
      </c>
      <c r="F155" s="222"/>
      <c r="G155" s="185">
        <f t="shared" si="14"/>
        <v>50000</v>
      </c>
      <c r="H155" s="185">
        <f t="shared" si="14"/>
        <v>0</v>
      </c>
      <c r="I155" s="399">
        <f t="shared" si="9"/>
        <v>0</v>
      </c>
    </row>
    <row r="156" spans="1:9" s="102" customFormat="1" ht="36.75" customHeight="1">
      <c r="A156" s="195" t="s">
        <v>294</v>
      </c>
      <c r="B156" s="77" t="s">
        <v>567</v>
      </c>
      <c r="C156" s="54" t="s">
        <v>29</v>
      </c>
      <c r="D156" s="54" t="s">
        <v>34</v>
      </c>
      <c r="E156" s="242" t="s">
        <v>588</v>
      </c>
      <c r="F156" s="222">
        <v>240</v>
      </c>
      <c r="G156" s="185">
        <v>50000</v>
      </c>
      <c r="H156" s="185">
        <v>0</v>
      </c>
      <c r="I156" s="399">
        <f t="shared" si="9"/>
        <v>0</v>
      </c>
    </row>
    <row r="157" spans="1:9" s="102" customFormat="1" ht="54" customHeight="1">
      <c r="A157" s="384" t="s">
        <v>589</v>
      </c>
      <c r="B157" s="99" t="s">
        <v>567</v>
      </c>
      <c r="C157" s="55" t="s">
        <v>29</v>
      </c>
      <c r="D157" s="55" t="s">
        <v>34</v>
      </c>
      <c r="E157" s="241" t="s">
        <v>590</v>
      </c>
      <c r="F157" s="385"/>
      <c r="G157" s="118">
        <f aca="true" t="shared" si="15" ref="G157:H159">G158</f>
        <v>10000</v>
      </c>
      <c r="H157" s="118">
        <f t="shared" si="15"/>
        <v>0</v>
      </c>
      <c r="I157" s="399">
        <f t="shared" si="9"/>
        <v>0</v>
      </c>
    </row>
    <row r="158" spans="1:9" s="102" customFormat="1" ht="33" customHeight="1">
      <c r="A158" s="195" t="s">
        <v>570</v>
      </c>
      <c r="B158" s="77" t="s">
        <v>567</v>
      </c>
      <c r="C158" s="54" t="s">
        <v>29</v>
      </c>
      <c r="D158" s="54" t="s">
        <v>34</v>
      </c>
      <c r="E158" s="242" t="s">
        <v>591</v>
      </c>
      <c r="F158" s="222"/>
      <c r="G158" s="185">
        <f t="shared" si="15"/>
        <v>10000</v>
      </c>
      <c r="H158" s="185">
        <f t="shared" si="15"/>
        <v>0</v>
      </c>
      <c r="I158" s="399">
        <f t="shared" si="9"/>
        <v>0</v>
      </c>
    </row>
    <row r="159" spans="1:9" s="102" customFormat="1" ht="35.25" customHeight="1">
      <c r="A159" s="195" t="s">
        <v>317</v>
      </c>
      <c r="B159" s="77" t="s">
        <v>567</v>
      </c>
      <c r="C159" s="54" t="s">
        <v>29</v>
      </c>
      <c r="D159" s="54" t="s">
        <v>34</v>
      </c>
      <c r="E159" s="242" t="s">
        <v>592</v>
      </c>
      <c r="F159" s="222"/>
      <c r="G159" s="185">
        <f t="shared" si="15"/>
        <v>10000</v>
      </c>
      <c r="H159" s="185">
        <f t="shared" si="15"/>
        <v>0</v>
      </c>
      <c r="I159" s="399">
        <f t="shared" si="9"/>
        <v>0</v>
      </c>
    </row>
    <row r="160" spans="1:9" s="102" customFormat="1" ht="36.75" customHeight="1">
      <c r="A160" s="195" t="s">
        <v>294</v>
      </c>
      <c r="B160" s="77" t="s">
        <v>567</v>
      </c>
      <c r="C160" s="54" t="s">
        <v>29</v>
      </c>
      <c r="D160" s="54" t="s">
        <v>34</v>
      </c>
      <c r="E160" s="242" t="s">
        <v>592</v>
      </c>
      <c r="F160" s="222">
        <v>240</v>
      </c>
      <c r="G160" s="185">
        <v>10000</v>
      </c>
      <c r="H160" s="185">
        <v>0</v>
      </c>
      <c r="I160" s="399">
        <f t="shared" si="9"/>
        <v>0</v>
      </c>
    </row>
    <row r="161" spans="1:9" s="102" customFormat="1" ht="33" customHeight="1">
      <c r="A161" s="384" t="s">
        <v>723</v>
      </c>
      <c r="B161" s="99" t="s">
        <v>567</v>
      </c>
      <c r="C161" s="55" t="s">
        <v>29</v>
      </c>
      <c r="D161" s="55" t="s">
        <v>34</v>
      </c>
      <c r="E161" s="241" t="s">
        <v>613</v>
      </c>
      <c r="F161" s="385"/>
      <c r="G161" s="118">
        <f>G162</f>
        <v>11424575.469999999</v>
      </c>
      <c r="H161" s="118">
        <f>H162</f>
        <v>2089391.03</v>
      </c>
      <c r="I161" s="399">
        <f t="shared" si="9"/>
        <v>18.288566043320998</v>
      </c>
    </row>
    <row r="162" spans="1:10" s="102" customFormat="1" ht="33" customHeight="1">
      <c r="A162" s="386" t="s">
        <v>624</v>
      </c>
      <c r="B162" s="77" t="s">
        <v>567</v>
      </c>
      <c r="C162" s="54" t="s">
        <v>29</v>
      </c>
      <c r="D162" s="54" t="s">
        <v>34</v>
      </c>
      <c r="E162" s="242" t="s">
        <v>601</v>
      </c>
      <c r="F162" s="222"/>
      <c r="G162" s="168">
        <f>G164+G166+G168</f>
        <v>11424575.469999999</v>
      </c>
      <c r="H162" s="168">
        <f>H164+H166+H168</f>
        <v>2089391.03</v>
      </c>
      <c r="I162" s="399">
        <f t="shared" si="9"/>
        <v>18.288566043320998</v>
      </c>
      <c r="J162" s="395"/>
    </row>
    <row r="163" spans="1:9" s="102" customFormat="1" ht="32.25" customHeight="1">
      <c r="A163" s="386" t="s">
        <v>598</v>
      </c>
      <c r="B163" s="77" t="s">
        <v>567</v>
      </c>
      <c r="C163" s="54" t="s">
        <v>29</v>
      </c>
      <c r="D163" s="54" t="s">
        <v>34</v>
      </c>
      <c r="E163" s="242" t="s">
        <v>602</v>
      </c>
      <c r="F163" s="222"/>
      <c r="G163" s="387">
        <f>G164</f>
        <v>4934282.71</v>
      </c>
      <c r="H163" s="387">
        <f>H164</f>
        <v>1739505.28</v>
      </c>
      <c r="I163" s="399">
        <f t="shared" si="9"/>
        <v>35.25345794383962</v>
      </c>
    </row>
    <row r="164" spans="1:9" s="102" customFormat="1" ht="35.25" customHeight="1">
      <c r="A164" s="195" t="s">
        <v>294</v>
      </c>
      <c r="B164" s="77" t="s">
        <v>567</v>
      </c>
      <c r="C164" s="54" t="s">
        <v>29</v>
      </c>
      <c r="D164" s="54" t="s">
        <v>34</v>
      </c>
      <c r="E164" s="242" t="s">
        <v>602</v>
      </c>
      <c r="F164" s="222">
        <v>240</v>
      </c>
      <c r="G164" s="399">
        <v>4934282.71</v>
      </c>
      <c r="H164" s="185">
        <v>1739505.28</v>
      </c>
      <c r="I164" s="399">
        <f t="shared" si="9"/>
        <v>35.25345794383962</v>
      </c>
    </row>
    <row r="165" spans="1:9" s="102" customFormat="1" ht="30.75" customHeight="1">
      <c r="A165" s="386" t="s">
        <v>599</v>
      </c>
      <c r="B165" s="77" t="s">
        <v>567</v>
      </c>
      <c r="C165" s="54" t="s">
        <v>29</v>
      </c>
      <c r="D165" s="54" t="s">
        <v>34</v>
      </c>
      <c r="E165" s="242" t="s">
        <v>603</v>
      </c>
      <c r="F165" s="222"/>
      <c r="G165" s="399">
        <f>G166</f>
        <v>400000</v>
      </c>
      <c r="H165" s="399">
        <f>H166</f>
        <v>162075.1</v>
      </c>
      <c r="I165" s="399">
        <f t="shared" si="9"/>
        <v>40.518775</v>
      </c>
    </row>
    <row r="166" spans="1:9" s="102" customFormat="1" ht="33" customHeight="1">
      <c r="A166" s="195" t="s">
        <v>294</v>
      </c>
      <c r="B166" s="77" t="s">
        <v>567</v>
      </c>
      <c r="C166" s="54" t="s">
        <v>29</v>
      </c>
      <c r="D166" s="54" t="s">
        <v>34</v>
      </c>
      <c r="E166" s="242" t="s">
        <v>603</v>
      </c>
      <c r="F166" s="222">
        <v>240</v>
      </c>
      <c r="G166" s="399">
        <v>400000</v>
      </c>
      <c r="H166" s="185">
        <v>162075.1</v>
      </c>
      <c r="I166" s="399">
        <f t="shared" si="9"/>
        <v>40.518775</v>
      </c>
    </row>
    <row r="167" spans="1:9" s="102" customFormat="1" ht="23.25" customHeight="1">
      <c r="A167" s="386" t="s">
        <v>600</v>
      </c>
      <c r="B167" s="77" t="s">
        <v>567</v>
      </c>
      <c r="C167" s="54" t="s">
        <v>29</v>
      </c>
      <c r="D167" s="54" t="s">
        <v>34</v>
      </c>
      <c r="E167" s="242" t="s">
        <v>604</v>
      </c>
      <c r="F167" s="222"/>
      <c r="G167" s="399">
        <f>G168</f>
        <v>6090292.76</v>
      </c>
      <c r="H167" s="399">
        <f>H168</f>
        <v>187810.65</v>
      </c>
      <c r="I167" s="399">
        <f t="shared" si="9"/>
        <v>3.083770475427851</v>
      </c>
    </row>
    <row r="168" spans="1:9" s="102" customFormat="1" ht="35.25" customHeight="1">
      <c r="A168" s="195" t="s">
        <v>294</v>
      </c>
      <c r="B168" s="77" t="s">
        <v>567</v>
      </c>
      <c r="C168" s="54" t="s">
        <v>29</v>
      </c>
      <c r="D168" s="54" t="s">
        <v>34</v>
      </c>
      <c r="E168" s="242" t="s">
        <v>604</v>
      </c>
      <c r="F168" s="222">
        <v>240</v>
      </c>
      <c r="G168" s="399">
        <v>6090292.76</v>
      </c>
      <c r="H168" s="185">
        <v>187810.65</v>
      </c>
      <c r="I168" s="399">
        <f t="shared" si="9"/>
        <v>3.083770475427851</v>
      </c>
    </row>
    <row r="169" spans="1:14" ht="20.25" customHeight="1">
      <c r="A169" s="30" t="s">
        <v>56</v>
      </c>
      <c r="B169" s="75" t="s">
        <v>567</v>
      </c>
      <c r="C169" s="32" t="s">
        <v>24</v>
      </c>
      <c r="D169" s="32" t="s">
        <v>29</v>
      </c>
      <c r="E169" s="56"/>
      <c r="F169" s="56"/>
      <c r="G169" s="118">
        <f aca="true" t="shared" si="16" ref="G169:H172">G170</f>
        <v>60000</v>
      </c>
      <c r="H169" s="118">
        <f t="shared" si="16"/>
        <v>0</v>
      </c>
      <c r="I169" s="399">
        <f t="shared" si="9"/>
        <v>0</v>
      </c>
      <c r="N169" s="102"/>
    </row>
    <row r="170" spans="1:9" s="102" customFormat="1" ht="33">
      <c r="A170" s="400" t="s">
        <v>263</v>
      </c>
      <c r="B170" s="75" t="s">
        <v>567</v>
      </c>
      <c r="C170" s="32" t="s">
        <v>24</v>
      </c>
      <c r="D170" s="32" t="s">
        <v>29</v>
      </c>
      <c r="E170" s="283" t="s">
        <v>376</v>
      </c>
      <c r="F170" s="454"/>
      <c r="G170" s="118">
        <f t="shared" si="16"/>
        <v>60000</v>
      </c>
      <c r="H170" s="118">
        <f t="shared" si="16"/>
        <v>0</v>
      </c>
      <c r="I170" s="399">
        <f t="shared" si="9"/>
        <v>0</v>
      </c>
    </row>
    <row r="171" spans="1:14" s="102" customFormat="1" ht="49.5" customHeight="1">
      <c r="A171" s="402" t="s">
        <v>633</v>
      </c>
      <c r="B171" s="76" t="s">
        <v>567</v>
      </c>
      <c r="C171" s="29" t="s">
        <v>24</v>
      </c>
      <c r="D171" s="29" t="s">
        <v>29</v>
      </c>
      <c r="E171" s="275" t="s">
        <v>388</v>
      </c>
      <c r="F171" s="239"/>
      <c r="G171" s="185">
        <f t="shared" si="16"/>
        <v>60000</v>
      </c>
      <c r="H171" s="185">
        <f t="shared" si="16"/>
        <v>0</v>
      </c>
      <c r="I171" s="399">
        <f t="shared" si="9"/>
        <v>0</v>
      </c>
      <c r="N171"/>
    </row>
    <row r="172" spans="1:9" s="102" customFormat="1" ht="33">
      <c r="A172" s="401" t="s">
        <v>662</v>
      </c>
      <c r="B172" s="76" t="s">
        <v>567</v>
      </c>
      <c r="C172" s="29" t="s">
        <v>24</v>
      </c>
      <c r="D172" s="29" t="s">
        <v>29</v>
      </c>
      <c r="E172" s="275" t="s">
        <v>634</v>
      </c>
      <c r="F172" s="239"/>
      <c r="G172" s="185">
        <f t="shared" si="16"/>
        <v>60000</v>
      </c>
      <c r="H172" s="185">
        <f t="shared" si="16"/>
        <v>0</v>
      </c>
      <c r="I172" s="399">
        <f t="shared" si="9"/>
        <v>0</v>
      </c>
    </row>
    <row r="173" spans="1:9" s="102" customFormat="1" ht="37.5" customHeight="1">
      <c r="A173" s="81" t="s">
        <v>294</v>
      </c>
      <c r="B173" s="76" t="s">
        <v>567</v>
      </c>
      <c r="C173" s="29" t="s">
        <v>24</v>
      </c>
      <c r="D173" s="29" t="s">
        <v>29</v>
      </c>
      <c r="E173" s="275" t="s">
        <v>634</v>
      </c>
      <c r="F173" s="239">
        <v>240</v>
      </c>
      <c r="G173" s="185">
        <v>60000</v>
      </c>
      <c r="H173" s="185">
        <v>0</v>
      </c>
      <c r="I173" s="399">
        <f t="shared" si="9"/>
        <v>0</v>
      </c>
    </row>
    <row r="174" spans="1:14" ht="21" customHeight="1">
      <c r="A174" s="524" t="s">
        <v>260</v>
      </c>
      <c r="B174" s="72" t="s">
        <v>567</v>
      </c>
      <c r="C174" s="32" t="s">
        <v>27</v>
      </c>
      <c r="D174" s="32"/>
      <c r="E174" s="32"/>
      <c r="F174" s="32"/>
      <c r="G174" s="97">
        <f>G175+G186</f>
        <v>9465700</v>
      </c>
      <c r="H174" s="97">
        <f>H175+H186</f>
        <v>2672326.77</v>
      </c>
      <c r="I174" s="399">
        <f aca="true" t="shared" si="17" ref="I174:I235">H174*100/G174</f>
        <v>28.231686721531425</v>
      </c>
      <c r="N174" s="102"/>
    </row>
    <row r="175" spans="1:14" ht="21" customHeight="1">
      <c r="A175" s="523" t="s">
        <v>3</v>
      </c>
      <c r="B175" s="70" t="s">
        <v>567</v>
      </c>
      <c r="C175" s="45" t="s">
        <v>27</v>
      </c>
      <c r="D175" s="45" t="s">
        <v>25</v>
      </c>
      <c r="E175" s="46"/>
      <c r="F175" s="46"/>
      <c r="G175" s="427">
        <f aca="true" t="shared" si="18" ref="G175:H177">G176</f>
        <v>6537300</v>
      </c>
      <c r="H175" s="427">
        <f t="shared" si="18"/>
        <v>1836773.3900000001</v>
      </c>
      <c r="I175" s="399">
        <f t="shared" si="17"/>
        <v>28.096819635017514</v>
      </c>
      <c r="N175" s="102"/>
    </row>
    <row r="176" spans="1:14" s="102" customFormat="1" ht="19.5" customHeight="1">
      <c r="A176" s="524" t="s">
        <v>676</v>
      </c>
      <c r="B176" s="75" t="s">
        <v>567</v>
      </c>
      <c r="C176" s="45" t="s">
        <v>27</v>
      </c>
      <c r="D176" s="45" t="s">
        <v>25</v>
      </c>
      <c r="E176" s="368" t="s">
        <v>593</v>
      </c>
      <c r="F176" s="221"/>
      <c r="G176" s="97">
        <f t="shared" si="18"/>
        <v>6537300</v>
      </c>
      <c r="H176" s="97">
        <f t="shared" si="18"/>
        <v>1836773.3900000001</v>
      </c>
      <c r="I176" s="399">
        <f t="shared" si="17"/>
        <v>28.096819635017514</v>
      </c>
      <c r="N176" s="233"/>
    </row>
    <row r="177" spans="1:9" s="233" customFormat="1" ht="37.5" customHeight="1">
      <c r="A177" s="536" t="s">
        <v>572</v>
      </c>
      <c r="B177" s="75" t="s">
        <v>567</v>
      </c>
      <c r="C177" s="45" t="s">
        <v>27</v>
      </c>
      <c r="D177" s="45" t="s">
        <v>25</v>
      </c>
      <c r="E177" s="56" t="s">
        <v>605</v>
      </c>
      <c r="F177" s="243"/>
      <c r="G177" s="97">
        <f t="shared" si="18"/>
        <v>6537300</v>
      </c>
      <c r="H177" s="97">
        <f t="shared" si="18"/>
        <v>1836773.3900000001</v>
      </c>
      <c r="I177" s="399">
        <f t="shared" si="17"/>
        <v>28.096819635017514</v>
      </c>
    </row>
    <row r="178" spans="1:9" s="102" customFormat="1" ht="36" customHeight="1">
      <c r="A178" s="532" t="s">
        <v>573</v>
      </c>
      <c r="B178" s="75" t="s">
        <v>567</v>
      </c>
      <c r="C178" s="45" t="s">
        <v>27</v>
      </c>
      <c r="D178" s="45" t="s">
        <v>25</v>
      </c>
      <c r="E178" s="56" t="s">
        <v>612</v>
      </c>
      <c r="F178" s="243"/>
      <c r="G178" s="97">
        <f>G179+G184</f>
        <v>6537300</v>
      </c>
      <c r="H178" s="97">
        <f>H179+H184</f>
        <v>1836773.3900000001</v>
      </c>
      <c r="I178" s="399">
        <f t="shared" si="17"/>
        <v>28.096819635017514</v>
      </c>
    </row>
    <row r="179" spans="1:14" s="102" customFormat="1" ht="24.75" customHeight="1">
      <c r="A179" s="426" t="s">
        <v>300</v>
      </c>
      <c r="B179" s="76" t="s">
        <v>567</v>
      </c>
      <c r="C179" s="28" t="s">
        <v>27</v>
      </c>
      <c r="D179" s="28" t="s">
        <v>25</v>
      </c>
      <c r="E179" s="38" t="s">
        <v>606</v>
      </c>
      <c r="F179" s="221"/>
      <c r="G179" s="185">
        <f>G180+G181+G182+G183</f>
        <v>6357300</v>
      </c>
      <c r="H179" s="185">
        <f>H180+H181+H182+H183</f>
        <v>1830576.3900000001</v>
      </c>
      <c r="I179" s="399">
        <f t="shared" si="17"/>
        <v>28.794871879571517</v>
      </c>
      <c r="N179" s="233"/>
    </row>
    <row r="180" spans="1:9" s="102" customFormat="1" ht="32.25" customHeight="1">
      <c r="A180" s="537" t="s">
        <v>664</v>
      </c>
      <c r="B180" s="98" t="s">
        <v>567</v>
      </c>
      <c r="C180" s="87" t="s">
        <v>27</v>
      </c>
      <c r="D180" s="87" t="s">
        <v>25</v>
      </c>
      <c r="E180" s="38" t="s">
        <v>606</v>
      </c>
      <c r="F180" s="221">
        <v>110</v>
      </c>
      <c r="G180" s="399">
        <v>4048300</v>
      </c>
      <c r="H180" s="185">
        <v>1167783.03</v>
      </c>
      <c r="I180" s="399">
        <f t="shared" si="17"/>
        <v>28.846257194377888</v>
      </c>
    </row>
    <row r="181" spans="1:9" s="102" customFormat="1" ht="33" customHeight="1">
      <c r="A181" s="525" t="s">
        <v>294</v>
      </c>
      <c r="B181" s="98" t="s">
        <v>567</v>
      </c>
      <c r="C181" s="87" t="s">
        <v>27</v>
      </c>
      <c r="D181" s="87" t="s">
        <v>25</v>
      </c>
      <c r="E181" s="38" t="s">
        <v>606</v>
      </c>
      <c r="F181" s="221">
        <v>240</v>
      </c>
      <c r="G181" s="399">
        <v>2279000</v>
      </c>
      <c r="H181" s="185">
        <v>660191.01</v>
      </c>
      <c r="I181" s="399">
        <f t="shared" si="17"/>
        <v>28.96845151382185</v>
      </c>
    </row>
    <row r="182" spans="1:9" s="102" customFormat="1" ht="23.25" customHeight="1">
      <c r="A182" s="482" t="s">
        <v>348</v>
      </c>
      <c r="B182" s="98" t="s">
        <v>567</v>
      </c>
      <c r="C182" s="87" t="s">
        <v>27</v>
      </c>
      <c r="D182" s="87" t="s">
        <v>25</v>
      </c>
      <c r="E182" s="38" t="s">
        <v>606</v>
      </c>
      <c r="F182" s="221">
        <v>830</v>
      </c>
      <c r="G182" s="399">
        <v>5000</v>
      </c>
      <c r="H182" s="185">
        <v>2602.35</v>
      </c>
      <c r="I182" s="399">
        <f t="shared" si="17"/>
        <v>52.047</v>
      </c>
    </row>
    <row r="183" spans="1:9" s="102" customFormat="1" ht="21" customHeight="1">
      <c r="A183" s="51" t="s">
        <v>296</v>
      </c>
      <c r="B183" s="98" t="s">
        <v>567</v>
      </c>
      <c r="C183" s="87" t="s">
        <v>27</v>
      </c>
      <c r="D183" s="87" t="s">
        <v>25</v>
      </c>
      <c r="E183" s="38" t="s">
        <v>606</v>
      </c>
      <c r="F183" s="221">
        <v>850</v>
      </c>
      <c r="G183" s="185">
        <v>25000</v>
      </c>
      <c r="H183" s="185">
        <v>0</v>
      </c>
      <c r="I183" s="399">
        <f t="shared" si="17"/>
        <v>0</v>
      </c>
    </row>
    <row r="184" spans="1:9" s="102" customFormat="1" ht="21" customHeight="1">
      <c r="A184" s="392" t="s">
        <v>622</v>
      </c>
      <c r="B184" s="74" t="s">
        <v>567</v>
      </c>
      <c r="C184" s="45" t="s">
        <v>27</v>
      </c>
      <c r="D184" s="45" t="s">
        <v>25</v>
      </c>
      <c r="E184" s="56" t="s">
        <v>621</v>
      </c>
      <c r="F184" s="369"/>
      <c r="G184" s="94">
        <f>G185</f>
        <v>180000</v>
      </c>
      <c r="H184" s="94">
        <f>H185</f>
        <v>6197</v>
      </c>
      <c r="I184" s="399">
        <f t="shared" si="17"/>
        <v>3.4427777777777777</v>
      </c>
    </row>
    <row r="185" spans="1:9" s="102" customFormat="1" ht="33.75" customHeight="1">
      <c r="A185" s="216" t="s">
        <v>294</v>
      </c>
      <c r="B185" s="98" t="s">
        <v>567</v>
      </c>
      <c r="C185" s="87" t="s">
        <v>27</v>
      </c>
      <c r="D185" s="87" t="s">
        <v>25</v>
      </c>
      <c r="E185" s="38" t="s">
        <v>621</v>
      </c>
      <c r="F185" s="221">
        <v>240</v>
      </c>
      <c r="G185" s="93">
        <v>180000</v>
      </c>
      <c r="H185" s="93">
        <v>6197</v>
      </c>
      <c r="I185" s="399">
        <f t="shared" si="17"/>
        <v>3.4427777777777777</v>
      </c>
    </row>
    <row r="186" spans="1:14" ht="24.75" customHeight="1">
      <c r="A186" s="30" t="s">
        <v>177</v>
      </c>
      <c r="B186" s="78" t="s">
        <v>567</v>
      </c>
      <c r="C186" s="32" t="s">
        <v>27</v>
      </c>
      <c r="D186" s="32" t="s">
        <v>28</v>
      </c>
      <c r="E186" s="56"/>
      <c r="F186" s="32"/>
      <c r="G186" s="118">
        <f aca="true" t="shared" si="19" ref="G186:H189">G187</f>
        <v>2928400</v>
      </c>
      <c r="H186" s="118">
        <f t="shared" si="19"/>
        <v>835553.38</v>
      </c>
      <c r="I186" s="399">
        <f t="shared" si="17"/>
        <v>28.53276123480399</v>
      </c>
      <c r="N186" s="102"/>
    </row>
    <row r="187" spans="1:14" s="102" customFormat="1" ht="21" customHeight="1">
      <c r="A187" s="282" t="s">
        <v>676</v>
      </c>
      <c r="B187" s="75" t="s">
        <v>567</v>
      </c>
      <c r="C187" s="45" t="s">
        <v>27</v>
      </c>
      <c r="D187" s="45" t="s">
        <v>28</v>
      </c>
      <c r="E187" s="368" t="s">
        <v>593</v>
      </c>
      <c r="F187" s="221"/>
      <c r="G187" s="118">
        <f t="shared" si="19"/>
        <v>2928400</v>
      </c>
      <c r="H187" s="118">
        <f t="shared" si="19"/>
        <v>835553.38</v>
      </c>
      <c r="I187" s="399">
        <f t="shared" si="17"/>
        <v>28.53276123480399</v>
      </c>
      <c r="N187" s="233"/>
    </row>
    <row r="188" spans="1:9" s="233" customFormat="1" ht="33" customHeight="1">
      <c r="A188" s="262" t="s">
        <v>572</v>
      </c>
      <c r="B188" s="74" t="s">
        <v>567</v>
      </c>
      <c r="C188" s="45" t="s">
        <v>27</v>
      </c>
      <c r="D188" s="45" t="s">
        <v>28</v>
      </c>
      <c r="E188" s="56" t="s">
        <v>605</v>
      </c>
      <c r="F188" s="243"/>
      <c r="G188" s="118">
        <f t="shared" si="19"/>
        <v>2928400</v>
      </c>
      <c r="H188" s="118">
        <f t="shared" si="19"/>
        <v>835553.38</v>
      </c>
      <c r="I188" s="399">
        <f t="shared" si="17"/>
        <v>28.53276123480399</v>
      </c>
    </row>
    <row r="189" spans="1:14" s="234" customFormat="1" ht="38.25" customHeight="1">
      <c r="A189" s="317" t="s">
        <v>627</v>
      </c>
      <c r="B189" s="74" t="s">
        <v>567</v>
      </c>
      <c r="C189" s="31" t="s">
        <v>27</v>
      </c>
      <c r="D189" s="31" t="s">
        <v>28</v>
      </c>
      <c r="E189" s="56" t="s">
        <v>625</v>
      </c>
      <c r="F189" s="243"/>
      <c r="G189" s="118">
        <f t="shared" si="19"/>
        <v>2928400</v>
      </c>
      <c r="H189" s="118">
        <f t="shared" si="19"/>
        <v>835553.38</v>
      </c>
      <c r="I189" s="399">
        <f t="shared" si="17"/>
        <v>28.53276123480399</v>
      </c>
      <c r="N189" s="102"/>
    </row>
    <row r="190" spans="1:14" s="234" customFormat="1" ht="40.5" customHeight="1">
      <c r="A190" s="81" t="s">
        <v>291</v>
      </c>
      <c r="B190" s="98" t="s">
        <v>567</v>
      </c>
      <c r="C190" s="28" t="s">
        <v>27</v>
      </c>
      <c r="D190" s="28" t="s">
        <v>28</v>
      </c>
      <c r="E190" s="38" t="s">
        <v>607</v>
      </c>
      <c r="F190" s="221"/>
      <c r="G190" s="185">
        <f>G191+G192+G193</f>
        <v>2928400</v>
      </c>
      <c r="H190" s="185">
        <f>H191+H192+H193</f>
        <v>835553.38</v>
      </c>
      <c r="I190" s="399">
        <f t="shared" si="17"/>
        <v>28.53276123480399</v>
      </c>
      <c r="N190" s="102"/>
    </row>
    <row r="191" spans="1:9" s="102" customFormat="1" ht="32.25" customHeight="1">
      <c r="A191" s="425" t="s">
        <v>663</v>
      </c>
      <c r="B191" s="86" t="s">
        <v>567</v>
      </c>
      <c r="C191" s="28" t="s">
        <v>27</v>
      </c>
      <c r="D191" s="28" t="s">
        <v>28</v>
      </c>
      <c r="E191" s="38" t="s">
        <v>607</v>
      </c>
      <c r="F191" s="221">
        <v>120</v>
      </c>
      <c r="G191" s="399">
        <v>2673400</v>
      </c>
      <c r="H191" s="185">
        <v>804053.38</v>
      </c>
      <c r="I191" s="399">
        <f t="shared" si="17"/>
        <v>30.07605969925937</v>
      </c>
    </row>
    <row r="192" spans="1:14" s="102" customFormat="1" ht="39.75" customHeight="1">
      <c r="A192" s="81" t="s">
        <v>294</v>
      </c>
      <c r="B192" s="86" t="s">
        <v>567</v>
      </c>
      <c r="C192" s="28" t="s">
        <v>27</v>
      </c>
      <c r="D192" s="28" t="s">
        <v>28</v>
      </c>
      <c r="E192" s="38" t="s">
        <v>607</v>
      </c>
      <c r="F192" s="221">
        <v>240</v>
      </c>
      <c r="G192" s="399">
        <v>250000</v>
      </c>
      <c r="H192" s="185">
        <v>31500</v>
      </c>
      <c r="I192" s="399">
        <f t="shared" si="17"/>
        <v>12.6</v>
      </c>
      <c r="N192" s="234"/>
    </row>
    <row r="193" spans="1:9" s="102" customFormat="1" ht="21.75" customHeight="1">
      <c r="A193" s="81" t="s">
        <v>296</v>
      </c>
      <c r="B193" s="86" t="s">
        <v>567</v>
      </c>
      <c r="C193" s="87" t="s">
        <v>27</v>
      </c>
      <c r="D193" s="87" t="s">
        <v>28</v>
      </c>
      <c r="E193" s="38" t="s">
        <v>607</v>
      </c>
      <c r="F193" s="221">
        <v>850</v>
      </c>
      <c r="G193" s="185">
        <v>5000</v>
      </c>
      <c r="H193" s="185">
        <v>0</v>
      </c>
      <c r="I193" s="399">
        <f t="shared" si="17"/>
        <v>0</v>
      </c>
    </row>
    <row r="194" spans="1:14" ht="16.5">
      <c r="A194" s="30" t="s">
        <v>68</v>
      </c>
      <c r="B194" s="72" t="s">
        <v>567</v>
      </c>
      <c r="C194" s="31" t="s">
        <v>32</v>
      </c>
      <c r="D194" s="32"/>
      <c r="E194" s="56"/>
      <c r="F194" s="56"/>
      <c r="G194" s="186">
        <f>G195+G200</f>
        <v>1034700</v>
      </c>
      <c r="H194" s="186">
        <f>H195+H200</f>
        <v>337902.32</v>
      </c>
      <c r="I194" s="399">
        <f t="shared" si="17"/>
        <v>32.657032956412486</v>
      </c>
      <c r="N194" s="102"/>
    </row>
    <row r="195" spans="1:14" ht="16.5">
      <c r="A195" s="30" t="s">
        <v>96</v>
      </c>
      <c r="B195" s="72" t="s">
        <v>567</v>
      </c>
      <c r="C195" s="31" t="s">
        <v>32</v>
      </c>
      <c r="D195" s="32" t="s">
        <v>25</v>
      </c>
      <c r="E195" s="56"/>
      <c r="F195" s="56"/>
      <c r="G195" s="186">
        <f aca="true" t="shared" si="20" ref="G195:H198">G196</f>
        <v>972700</v>
      </c>
      <c r="H195" s="186">
        <f t="shared" si="20"/>
        <v>336745.5</v>
      </c>
      <c r="I195" s="399">
        <f t="shared" si="17"/>
        <v>34.61966690654878</v>
      </c>
      <c r="N195" s="102"/>
    </row>
    <row r="196" spans="1:9" ht="35.25" customHeight="1">
      <c r="A196" s="30" t="s">
        <v>677</v>
      </c>
      <c r="B196" s="72" t="s">
        <v>567</v>
      </c>
      <c r="C196" s="31" t="s">
        <v>32</v>
      </c>
      <c r="D196" s="32" t="s">
        <v>25</v>
      </c>
      <c r="E196" s="56" t="s">
        <v>596</v>
      </c>
      <c r="F196" s="56"/>
      <c r="G196" s="186">
        <f t="shared" si="20"/>
        <v>972700</v>
      </c>
      <c r="H196" s="186">
        <f t="shared" si="20"/>
        <v>336745.5</v>
      </c>
      <c r="I196" s="399">
        <f t="shared" si="17"/>
        <v>34.61966690654878</v>
      </c>
    </row>
    <row r="197" spans="1:9" ht="36" customHeight="1">
      <c r="A197" s="84" t="s">
        <v>492</v>
      </c>
      <c r="B197" s="72" t="s">
        <v>567</v>
      </c>
      <c r="C197" s="31" t="s">
        <v>32</v>
      </c>
      <c r="D197" s="32" t="s">
        <v>25</v>
      </c>
      <c r="E197" s="56" t="s">
        <v>611</v>
      </c>
      <c r="F197" s="38"/>
      <c r="G197" s="186">
        <f t="shared" si="20"/>
        <v>972700</v>
      </c>
      <c r="H197" s="186">
        <f t="shared" si="20"/>
        <v>336745.5</v>
      </c>
      <c r="I197" s="399">
        <f t="shared" si="17"/>
        <v>34.61966690654878</v>
      </c>
    </row>
    <row r="198" spans="1:9" ht="20.25" customHeight="1">
      <c r="A198" s="84" t="s">
        <v>493</v>
      </c>
      <c r="B198" s="73" t="s">
        <v>567</v>
      </c>
      <c r="C198" s="28" t="s">
        <v>32</v>
      </c>
      <c r="D198" s="29" t="s">
        <v>25</v>
      </c>
      <c r="E198" s="38" t="s">
        <v>608</v>
      </c>
      <c r="F198" s="38"/>
      <c r="G198" s="311">
        <f t="shared" si="20"/>
        <v>972700</v>
      </c>
      <c r="H198" s="311">
        <f t="shared" si="20"/>
        <v>336745.5</v>
      </c>
      <c r="I198" s="399">
        <f t="shared" si="17"/>
        <v>34.61966690654878</v>
      </c>
    </row>
    <row r="199" spans="1:9" ht="33" customHeight="1">
      <c r="A199" s="81" t="s">
        <v>667</v>
      </c>
      <c r="B199" s="73" t="s">
        <v>567</v>
      </c>
      <c r="C199" s="28" t="s">
        <v>32</v>
      </c>
      <c r="D199" s="29" t="s">
        <v>25</v>
      </c>
      <c r="E199" s="38" t="s">
        <v>608</v>
      </c>
      <c r="F199" s="38">
        <v>310</v>
      </c>
      <c r="G199" s="470">
        <v>972700</v>
      </c>
      <c r="H199" s="311">
        <v>336745.5</v>
      </c>
      <c r="I199" s="399">
        <f t="shared" si="17"/>
        <v>34.61966690654878</v>
      </c>
    </row>
    <row r="200" spans="1:9" ht="21.75" customHeight="1">
      <c r="A200" s="84" t="s">
        <v>171</v>
      </c>
      <c r="B200" s="409" t="s">
        <v>567</v>
      </c>
      <c r="C200" s="95" t="s">
        <v>32</v>
      </c>
      <c r="D200" s="95" t="s">
        <v>34</v>
      </c>
      <c r="E200" s="95"/>
      <c r="F200" s="95"/>
      <c r="G200" s="97">
        <f>G201</f>
        <v>62000</v>
      </c>
      <c r="H200" s="97">
        <f>H201</f>
        <v>1156.82</v>
      </c>
      <c r="I200" s="399">
        <f t="shared" si="17"/>
        <v>1.8658387096774194</v>
      </c>
    </row>
    <row r="201" spans="1:14" s="102" customFormat="1" ht="38.25" customHeight="1">
      <c r="A201" s="84" t="s">
        <v>677</v>
      </c>
      <c r="B201" s="409" t="s">
        <v>567</v>
      </c>
      <c r="C201" s="95" t="s">
        <v>32</v>
      </c>
      <c r="D201" s="95" t="s">
        <v>34</v>
      </c>
      <c r="E201" s="443" t="s">
        <v>596</v>
      </c>
      <c r="F201" s="411"/>
      <c r="G201" s="97">
        <f>G202</f>
        <v>62000</v>
      </c>
      <c r="H201" s="97">
        <f>H202</f>
        <v>1156.82</v>
      </c>
      <c r="I201" s="399">
        <f t="shared" si="17"/>
        <v>1.8658387096774194</v>
      </c>
      <c r="N201"/>
    </row>
    <row r="202" spans="1:14" s="102" customFormat="1" ht="32.25" customHeight="1">
      <c r="A202" s="252" t="s">
        <v>492</v>
      </c>
      <c r="B202" s="409" t="s">
        <v>567</v>
      </c>
      <c r="C202" s="95" t="s">
        <v>32</v>
      </c>
      <c r="D202" s="95" t="s">
        <v>34</v>
      </c>
      <c r="E202" s="95" t="s">
        <v>611</v>
      </c>
      <c r="F202" s="444"/>
      <c r="G202" s="97">
        <f>G203+G205</f>
        <v>62000</v>
      </c>
      <c r="H202" s="97">
        <f>H203+H205</f>
        <v>1156.82</v>
      </c>
      <c r="I202" s="399">
        <f t="shared" si="17"/>
        <v>1.8658387096774194</v>
      </c>
      <c r="N202"/>
    </row>
    <row r="203" spans="1:9" s="102" customFormat="1" ht="54" customHeight="1">
      <c r="A203" s="80" t="s">
        <v>636</v>
      </c>
      <c r="B203" s="436" t="s">
        <v>567</v>
      </c>
      <c r="C203" s="398" t="s">
        <v>32</v>
      </c>
      <c r="D203" s="398" t="s">
        <v>34</v>
      </c>
      <c r="E203" s="398" t="s">
        <v>632</v>
      </c>
      <c r="F203" s="411"/>
      <c r="G203" s="399">
        <f>G204</f>
        <v>12000</v>
      </c>
      <c r="H203" s="399">
        <f>H204</f>
        <v>1156.82</v>
      </c>
      <c r="I203" s="399">
        <f t="shared" si="17"/>
        <v>9.640166666666667</v>
      </c>
    </row>
    <row r="204" spans="1:9" s="102" customFormat="1" ht="51.75" customHeight="1">
      <c r="A204" s="80" t="s">
        <v>669</v>
      </c>
      <c r="B204" s="436" t="s">
        <v>567</v>
      </c>
      <c r="C204" s="398" t="s">
        <v>32</v>
      </c>
      <c r="D204" s="398" t="s">
        <v>34</v>
      </c>
      <c r="E204" s="398" t="s">
        <v>632</v>
      </c>
      <c r="F204" s="411">
        <v>110</v>
      </c>
      <c r="G204" s="399">
        <v>12000</v>
      </c>
      <c r="H204" s="185">
        <v>1156.82</v>
      </c>
      <c r="I204" s="399">
        <f t="shared" si="17"/>
        <v>9.640166666666667</v>
      </c>
    </row>
    <row r="205" spans="1:9" s="102" customFormat="1" ht="31.5" customHeight="1">
      <c r="A205" s="366" t="s">
        <v>311</v>
      </c>
      <c r="B205" s="436" t="s">
        <v>567</v>
      </c>
      <c r="C205" s="398" t="s">
        <v>32</v>
      </c>
      <c r="D205" s="398" t="s">
        <v>34</v>
      </c>
      <c r="E205" s="398" t="s">
        <v>609</v>
      </c>
      <c r="F205" s="411"/>
      <c r="G205" s="399">
        <f>G206</f>
        <v>50000</v>
      </c>
      <c r="H205" s="399">
        <f>H206</f>
        <v>0</v>
      </c>
      <c r="I205" s="399">
        <f t="shared" si="17"/>
        <v>0</v>
      </c>
    </row>
    <row r="206" spans="1:9" s="102" customFormat="1" ht="33" customHeight="1">
      <c r="A206" s="366" t="s">
        <v>668</v>
      </c>
      <c r="B206" s="436" t="s">
        <v>567</v>
      </c>
      <c r="C206" s="398" t="s">
        <v>32</v>
      </c>
      <c r="D206" s="398" t="s">
        <v>34</v>
      </c>
      <c r="E206" s="398" t="s">
        <v>609</v>
      </c>
      <c r="F206" s="411">
        <v>320</v>
      </c>
      <c r="G206" s="399">
        <v>50000</v>
      </c>
      <c r="H206" s="185">
        <v>0</v>
      </c>
      <c r="I206" s="399">
        <f t="shared" si="17"/>
        <v>0</v>
      </c>
    </row>
    <row r="207" spans="1:14" ht="20.25" customHeight="1">
      <c r="A207" s="83" t="s">
        <v>45</v>
      </c>
      <c r="B207" s="72" t="s">
        <v>567</v>
      </c>
      <c r="C207" s="32" t="s">
        <v>33</v>
      </c>
      <c r="D207" s="32"/>
      <c r="E207" s="32"/>
      <c r="F207" s="56"/>
      <c r="G207" s="118">
        <f aca="true" t="shared" si="21" ref="G207:H209">G208</f>
        <v>100000</v>
      </c>
      <c r="H207" s="118">
        <f t="shared" si="21"/>
        <v>37355.8</v>
      </c>
      <c r="I207" s="399">
        <f t="shared" si="17"/>
        <v>37.3558</v>
      </c>
      <c r="N207" s="102"/>
    </row>
    <row r="208" spans="1:14" ht="18.75" customHeight="1">
      <c r="A208" s="84" t="s">
        <v>182</v>
      </c>
      <c r="B208" s="85" t="s">
        <v>567</v>
      </c>
      <c r="C208" s="32" t="s">
        <v>33</v>
      </c>
      <c r="D208" s="31" t="s">
        <v>25</v>
      </c>
      <c r="E208" s="32"/>
      <c r="F208" s="56"/>
      <c r="G208" s="57">
        <f t="shared" si="21"/>
        <v>100000</v>
      </c>
      <c r="H208" s="57">
        <f t="shared" si="21"/>
        <v>37355.8</v>
      </c>
      <c r="I208" s="399">
        <f t="shared" si="17"/>
        <v>37.3558</v>
      </c>
      <c r="N208" s="102"/>
    </row>
    <row r="209" spans="1:14" s="233" customFormat="1" ht="36.75" customHeight="1">
      <c r="A209" s="84" t="s">
        <v>678</v>
      </c>
      <c r="B209" s="85" t="s">
        <v>567</v>
      </c>
      <c r="C209" s="32" t="s">
        <v>33</v>
      </c>
      <c r="D209" s="31" t="s">
        <v>25</v>
      </c>
      <c r="E209" s="238" t="s">
        <v>594</v>
      </c>
      <c r="F209" s="243"/>
      <c r="G209" s="118">
        <f t="shared" si="21"/>
        <v>100000</v>
      </c>
      <c r="H209" s="118">
        <f t="shared" si="21"/>
        <v>37355.8</v>
      </c>
      <c r="I209" s="399">
        <f t="shared" si="17"/>
        <v>37.3558</v>
      </c>
      <c r="N209"/>
    </row>
    <row r="210" spans="1:14" s="102" customFormat="1" ht="21" customHeight="1">
      <c r="A210" s="81" t="s">
        <v>489</v>
      </c>
      <c r="B210" s="246" t="s">
        <v>567</v>
      </c>
      <c r="C210" s="29" t="s">
        <v>33</v>
      </c>
      <c r="D210" s="28" t="s">
        <v>25</v>
      </c>
      <c r="E210" s="29" t="s">
        <v>595</v>
      </c>
      <c r="F210" s="221"/>
      <c r="G210" s="185">
        <f>G211</f>
        <v>100000</v>
      </c>
      <c r="H210" s="185">
        <f>H211</f>
        <v>37355.8</v>
      </c>
      <c r="I210" s="399">
        <f t="shared" si="17"/>
        <v>37.3558</v>
      </c>
      <c r="N210"/>
    </row>
    <row r="211" spans="1:14" s="102" customFormat="1" ht="19.5" customHeight="1">
      <c r="A211" s="81" t="s">
        <v>318</v>
      </c>
      <c r="B211" s="246" t="s">
        <v>567</v>
      </c>
      <c r="C211" s="29" t="s">
        <v>33</v>
      </c>
      <c r="D211" s="28" t="s">
        <v>25</v>
      </c>
      <c r="E211" s="29" t="s">
        <v>610</v>
      </c>
      <c r="F211" s="221"/>
      <c r="G211" s="185">
        <f>G212</f>
        <v>100000</v>
      </c>
      <c r="H211" s="185">
        <f>H212</f>
        <v>37355.8</v>
      </c>
      <c r="I211" s="399">
        <f t="shared" si="17"/>
        <v>37.3558</v>
      </c>
      <c r="N211" s="233"/>
    </row>
    <row r="212" spans="1:9" s="102" customFormat="1" ht="37.5" customHeight="1" thickBot="1">
      <c r="A212" s="81" t="s">
        <v>294</v>
      </c>
      <c r="B212" s="246" t="s">
        <v>567</v>
      </c>
      <c r="C212" s="29" t="s">
        <v>33</v>
      </c>
      <c r="D212" s="28" t="s">
        <v>25</v>
      </c>
      <c r="E212" s="29" t="s">
        <v>610</v>
      </c>
      <c r="F212" s="221">
        <v>240</v>
      </c>
      <c r="G212" s="185">
        <v>100000</v>
      </c>
      <c r="H212" s="185">
        <v>37355.8</v>
      </c>
      <c r="I212" s="399">
        <f t="shared" si="17"/>
        <v>37.3558</v>
      </c>
    </row>
    <row r="213" spans="1:9" s="102" customFormat="1" ht="18.75" customHeight="1" hidden="1">
      <c r="A213" s="81" t="s">
        <v>294</v>
      </c>
      <c r="B213" s="246" t="s">
        <v>567</v>
      </c>
      <c r="C213" s="29" t="s">
        <v>33</v>
      </c>
      <c r="D213" s="28" t="s">
        <v>25</v>
      </c>
      <c r="E213" s="29" t="s">
        <v>503</v>
      </c>
      <c r="F213" s="221"/>
      <c r="G213" s="185">
        <f>G214</f>
        <v>0</v>
      </c>
      <c r="H213" s="185">
        <f>H214</f>
        <v>50000</v>
      </c>
      <c r="I213" s="399" t="e">
        <f t="shared" si="17"/>
        <v>#DIV/0!</v>
      </c>
    </row>
    <row r="214" spans="1:9" s="102" customFormat="1" ht="19.5" customHeight="1" hidden="1">
      <c r="A214" s="81" t="s">
        <v>490</v>
      </c>
      <c r="B214" s="246" t="s">
        <v>567</v>
      </c>
      <c r="C214" s="29" t="s">
        <v>33</v>
      </c>
      <c r="D214" s="28" t="s">
        <v>25</v>
      </c>
      <c r="E214" s="29" t="s">
        <v>504</v>
      </c>
      <c r="F214" s="221"/>
      <c r="G214" s="185">
        <f>G215</f>
        <v>0</v>
      </c>
      <c r="H214" s="185">
        <f>H215</f>
        <v>50000</v>
      </c>
      <c r="I214" s="399" t="e">
        <f t="shared" si="17"/>
        <v>#DIV/0!</v>
      </c>
    </row>
    <row r="215" spans="1:9" s="102" customFormat="1" ht="15" customHeight="1" hidden="1">
      <c r="A215" s="81" t="s">
        <v>318</v>
      </c>
      <c r="B215" s="246" t="s">
        <v>567</v>
      </c>
      <c r="C215" s="29" t="s">
        <v>33</v>
      </c>
      <c r="D215" s="28" t="s">
        <v>25</v>
      </c>
      <c r="E215" s="29" t="s">
        <v>504</v>
      </c>
      <c r="F215" s="221">
        <v>240</v>
      </c>
      <c r="G215" s="185"/>
      <c r="H215" s="185">
        <v>50000</v>
      </c>
      <c r="I215" s="399" t="e">
        <f t="shared" si="17"/>
        <v>#DIV/0!</v>
      </c>
    </row>
    <row r="216" spans="1:9" s="102" customFormat="1" ht="18" hidden="1" thickBot="1">
      <c r="A216" s="81" t="s">
        <v>313</v>
      </c>
      <c r="B216" s="85" t="s">
        <v>567</v>
      </c>
      <c r="C216" s="32" t="s">
        <v>33</v>
      </c>
      <c r="D216" s="31" t="s">
        <v>25</v>
      </c>
      <c r="E216" s="281" t="s">
        <v>385</v>
      </c>
      <c r="F216" s="221"/>
      <c r="G216" s="118">
        <f aca="true" t="shared" si="22" ref="G216:H219">G217</f>
        <v>0</v>
      </c>
      <c r="H216" s="118">
        <f t="shared" si="22"/>
        <v>0</v>
      </c>
      <c r="I216" s="399" t="e">
        <f t="shared" si="17"/>
        <v>#DIV/0!</v>
      </c>
    </row>
    <row r="217" spans="1:14" s="233" customFormat="1" ht="67.5" hidden="1" thickBot="1">
      <c r="A217" s="84" t="s">
        <v>302</v>
      </c>
      <c r="B217" s="85" t="s">
        <v>567</v>
      </c>
      <c r="C217" s="32" t="s">
        <v>33</v>
      </c>
      <c r="D217" s="31" t="s">
        <v>25</v>
      </c>
      <c r="E217" s="32" t="s">
        <v>390</v>
      </c>
      <c r="F217" s="243"/>
      <c r="G217" s="118">
        <f t="shared" si="22"/>
        <v>0</v>
      </c>
      <c r="H217" s="118">
        <f t="shared" si="22"/>
        <v>0</v>
      </c>
      <c r="I217" s="399" t="e">
        <f t="shared" si="17"/>
        <v>#DIV/0!</v>
      </c>
      <c r="N217" s="102"/>
    </row>
    <row r="218" spans="1:9" s="102" customFormat="1" ht="51" hidden="1" thickBot="1">
      <c r="A218" s="255" t="s">
        <v>303</v>
      </c>
      <c r="B218" s="246" t="s">
        <v>567</v>
      </c>
      <c r="C218" s="29" t="s">
        <v>33</v>
      </c>
      <c r="D218" s="28" t="s">
        <v>25</v>
      </c>
      <c r="E218" s="29" t="s">
        <v>391</v>
      </c>
      <c r="F218" s="221"/>
      <c r="G218" s="185">
        <f t="shared" si="22"/>
        <v>0</v>
      </c>
      <c r="H218" s="185">
        <f t="shared" si="22"/>
        <v>0</v>
      </c>
      <c r="I218" s="399" t="e">
        <f t="shared" si="17"/>
        <v>#DIV/0!</v>
      </c>
    </row>
    <row r="219" spans="1:14" s="102" customFormat="1" ht="17.25" hidden="1" thickBot="1">
      <c r="A219" s="256" t="s">
        <v>494</v>
      </c>
      <c r="B219" s="246" t="s">
        <v>567</v>
      </c>
      <c r="C219" s="29" t="s">
        <v>33</v>
      </c>
      <c r="D219" s="28" t="s">
        <v>25</v>
      </c>
      <c r="E219" s="29" t="s">
        <v>496</v>
      </c>
      <c r="F219" s="221"/>
      <c r="G219" s="185">
        <f t="shared" si="22"/>
        <v>0</v>
      </c>
      <c r="H219" s="185">
        <f t="shared" si="22"/>
        <v>0</v>
      </c>
      <c r="I219" s="399" t="e">
        <f t="shared" si="17"/>
        <v>#DIV/0!</v>
      </c>
      <c r="N219" s="233"/>
    </row>
    <row r="220" spans="1:9" s="102" customFormat="1" ht="33.75" hidden="1" thickBot="1">
      <c r="A220" s="256" t="s">
        <v>495</v>
      </c>
      <c r="B220" s="246" t="s">
        <v>567</v>
      </c>
      <c r="C220" s="29" t="s">
        <v>33</v>
      </c>
      <c r="D220" s="28" t="s">
        <v>25</v>
      </c>
      <c r="E220" s="29" t="s">
        <v>496</v>
      </c>
      <c r="F220" s="221">
        <v>240</v>
      </c>
      <c r="G220" s="185"/>
      <c r="H220" s="185"/>
      <c r="I220" s="399" t="e">
        <f t="shared" si="17"/>
        <v>#DIV/0!</v>
      </c>
    </row>
    <row r="221" spans="1:14" ht="33.75" hidden="1" thickBot="1">
      <c r="A221" s="81" t="s">
        <v>294</v>
      </c>
      <c r="B221" s="82" t="s">
        <v>567</v>
      </c>
      <c r="C221" s="29" t="s">
        <v>33</v>
      </c>
      <c r="D221" s="28" t="s">
        <v>25</v>
      </c>
      <c r="E221" s="38" t="s">
        <v>308</v>
      </c>
      <c r="F221" s="38"/>
      <c r="G221" s="52">
        <f>G222</f>
        <v>0</v>
      </c>
      <c r="H221" s="52">
        <f>H222</f>
        <v>0</v>
      </c>
      <c r="I221" s="399" t="e">
        <f t="shared" si="17"/>
        <v>#DIV/0!</v>
      </c>
      <c r="N221" s="102"/>
    </row>
    <row r="222" spans="1:14" ht="51" hidden="1" thickBot="1">
      <c r="A222" s="34" t="s">
        <v>335</v>
      </c>
      <c r="B222" s="82" t="s">
        <v>567</v>
      </c>
      <c r="C222" s="29" t="s">
        <v>33</v>
      </c>
      <c r="D222" s="28" t="s">
        <v>25</v>
      </c>
      <c r="E222" s="38" t="s">
        <v>337</v>
      </c>
      <c r="F222" s="38"/>
      <c r="G222" s="47">
        <f>G223</f>
        <v>0</v>
      </c>
      <c r="H222" s="47">
        <f>H223</f>
        <v>0</v>
      </c>
      <c r="I222" s="399" t="e">
        <f t="shared" si="17"/>
        <v>#DIV/0!</v>
      </c>
      <c r="N222" s="102"/>
    </row>
    <row r="223" spans="1:9" ht="33.75" hidden="1" thickBot="1">
      <c r="A223" s="51" t="s">
        <v>336</v>
      </c>
      <c r="B223" s="82" t="s">
        <v>567</v>
      </c>
      <c r="C223" s="29" t="s">
        <v>33</v>
      </c>
      <c r="D223" s="28" t="s">
        <v>25</v>
      </c>
      <c r="E223" s="38" t="s">
        <v>337</v>
      </c>
      <c r="F223" s="38" t="s">
        <v>295</v>
      </c>
      <c r="G223" s="52">
        <f>9000-9000</f>
        <v>0</v>
      </c>
      <c r="H223" s="52">
        <f>9000-9000</f>
        <v>0</v>
      </c>
      <c r="I223" s="399" t="e">
        <f t="shared" si="17"/>
        <v>#DIV/0!</v>
      </c>
    </row>
    <row r="224" spans="1:9" ht="0.75" customHeight="1" hidden="1" thickBot="1">
      <c r="A224" s="176" t="s">
        <v>294</v>
      </c>
      <c r="B224" s="89" t="s">
        <v>567</v>
      </c>
      <c r="C224" s="90"/>
      <c r="D224" s="68"/>
      <c r="E224" s="68"/>
      <c r="F224" s="68"/>
      <c r="G224" s="69">
        <f>G225+G237+G244+G262+G272</f>
        <v>0</v>
      </c>
      <c r="H224" s="69">
        <f>H225+H237+H244+H262+H272</f>
        <v>11250000</v>
      </c>
      <c r="I224" s="399" t="e">
        <f t="shared" si="17"/>
        <v>#DIV/0!</v>
      </c>
    </row>
    <row r="225" spans="1:14" s="9" customFormat="1" ht="51" hidden="1" thickBot="1">
      <c r="A225" s="88" t="s">
        <v>356</v>
      </c>
      <c r="B225" s="70" t="s">
        <v>567</v>
      </c>
      <c r="C225" s="46" t="s">
        <v>25</v>
      </c>
      <c r="D225" s="91"/>
      <c r="E225" s="91"/>
      <c r="F225" s="91"/>
      <c r="G225" s="94">
        <f>G226</f>
        <v>0</v>
      </c>
      <c r="H225" s="94">
        <f>H226</f>
        <v>5690200</v>
      </c>
      <c r="I225" s="399" t="e">
        <f t="shared" si="17"/>
        <v>#DIV/0!</v>
      </c>
      <c r="N225"/>
    </row>
    <row r="226" spans="1:9" ht="17.25" hidden="1" thickBot="1">
      <c r="A226" s="44" t="s">
        <v>119</v>
      </c>
      <c r="B226" s="70" t="s">
        <v>567</v>
      </c>
      <c r="C226" s="31" t="s">
        <v>25</v>
      </c>
      <c r="D226" s="31" t="s">
        <v>35</v>
      </c>
      <c r="E226" s="32"/>
      <c r="F226" s="32"/>
      <c r="G226" s="57">
        <f>G227+G234</f>
        <v>0</v>
      </c>
      <c r="H226" s="57">
        <f>H227+H234</f>
        <v>5690200</v>
      </c>
      <c r="I226" s="399" t="e">
        <f t="shared" si="17"/>
        <v>#DIV/0!</v>
      </c>
    </row>
    <row r="227" spans="1:14" s="102" customFormat="1" ht="51" customHeight="1" hidden="1">
      <c r="A227" s="30" t="s">
        <v>120</v>
      </c>
      <c r="B227" s="75" t="s">
        <v>567</v>
      </c>
      <c r="C227" s="31" t="s">
        <v>25</v>
      </c>
      <c r="D227" s="31" t="s">
        <v>35</v>
      </c>
      <c r="E227" s="238" t="s">
        <v>395</v>
      </c>
      <c r="F227" s="221"/>
      <c r="G227" s="118">
        <f aca="true" t="shared" si="23" ref="G227:H229">G228</f>
        <v>0</v>
      </c>
      <c r="H227" s="118">
        <f t="shared" si="23"/>
        <v>5417500</v>
      </c>
      <c r="I227" s="399" t="e">
        <f t="shared" si="17"/>
        <v>#DIV/0!</v>
      </c>
      <c r="N227" s="9"/>
    </row>
    <row r="228" spans="1:14" s="233" customFormat="1" ht="18" customHeight="1" hidden="1">
      <c r="A228" s="84" t="s">
        <v>326</v>
      </c>
      <c r="B228" s="75" t="s">
        <v>567</v>
      </c>
      <c r="C228" s="31" t="s">
        <v>25</v>
      </c>
      <c r="D228" s="31" t="s">
        <v>35</v>
      </c>
      <c r="E228" s="32" t="s">
        <v>441</v>
      </c>
      <c r="F228" s="243"/>
      <c r="G228" s="118">
        <f t="shared" si="23"/>
        <v>0</v>
      </c>
      <c r="H228" s="118">
        <f t="shared" si="23"/>
        <v>5417500</v>
      </c>
      <c r="I228" s="399" t="e">
        <f t="shared" si="17"/>
        <v>#DIV/0!</v>
      </c>
      <c r="N228"/>
    </row>
    <row r="229" spans="1:9" s="102" customFormat="1" ht="18" customHeight="1" hidden="1">
      <c r="A229" s="266" t="s">
        <v>440</v>
      </c>
      <c r="B229" s="86" t="s">
        <v>567</v>
      </c>
      <c r="C229" s="28" t="s">
        <v>25</v>
      </c>
      <c r="D229" s="28" t="s">
        <v>35</v>
      </c>
      <c r="E229" s="29" t="s">
        <v>442</v>
      </c>
      <c r="F229" s="221"/>
      <c r="G229" s="185">
        <f t="shared" si="23"/>
        <v>0</v>
      </c>
      <c r="H229" s="185">
        <f t="shared" si="23"/>
        <v>5417500</v>
      </c>
      <c r="I229" s="399" t="e">
        <f t="shared" si="17"/>
        <v>#DIV/0!</v>
      </c>
    </row>
    <row r="230" spans="1:14" s="102" customFormat="1" ht="18" customHeight="1" hidden="1">
      <c r="A230" s="257" t="s">
        <v>334</v>
      </c>
      <c r="B230" s="86" t="s">
        <v>567</v>
      </c>
      <c r="C230" s="28" t="s">
        <v>25</v>
      </c>
      <c r="D230" s="28" t="s">
        <v>35</v>
      </c>
      <c r="E230" s="29" t="s">
        <v>443</v>
      </c>
      <c r="F230" s="221"/>
      <c r="G230" s="185">
        <f>G231+G232+G233</f>
        <v>0</v>
      </c>
      <c r="H230" s="185">
        <f>H231+H232+H233</f>
        <v>5417500</v>
      </c>
      <c r="I230" s="399" t="e">
        <f t="shared" si="17"/>
        <v>#DIV/0!</v>
      </c>
      <c r="N230" s="233"/>
    </row>
    <row r="231" spans="1:9" s="102" customFormat="1" ht="17.25" hidden="1" thickBot="1">
      <c r="A231" s="257" t="s">
        <v>293</v>
      </c>
      <c r="B231" s="86" t="s">
        <v>567</v>
      </c>
      <c r="C231" s="28" t="s">
        <v>25</v>
      </c>
      <c r="D231" s="28" t="s">
        <v>35</v>
      </c>
      <c r="E231" s="29" t="s">
        <v>443</v>
      </c>
      <c r="F231" s="221">
        <v>120</v>
      </c>
      <c r="G231" s="185"/>
      <c r="H231" s="185">
        <f>3078000+929600+19500+275600</f>
        <v>4302700</v>
      </c>
      <c r="I231" s="399" t="e">
        <f t="shared" si="17"/>
        <v>#DIV/0!</v>
      </c>
    </row>
    <row r="232" spans="1:9" s="102" customFormat="1" ht="33.75" hidden="1" thickBot="1">
      <c r="A232" s="81" t="s">
        <v>291</v>
      </c>
      <c r="B232" s="86" t="s">
        <v>567</v>
      </c>
      <c r="C232" s="28" t="s">
        <v>25</v>
      </c>
      <c r="D232" s="28" t="s">
        <v>35</v>
      </c>
      <c r="E232" s="29" t="s">
        <v>443</v>
      </c>
      <c r="F232" s="221">
        <v>240</v>
      </c>
      <c r="G232" s="185"/>
      <c r="H232" s="185">
        <v>1094800</v>
      </c>
      <c r="I232" s="399" t="e">
        <f t="shared" si="17"/>
        <v>#DIV/0!</v>
      </c>
    </row>
    <row r="233" spans="1:9" s="102" customFormat="1" ht="33.75" hidden="1" thickBot="1">
      <c r="A233" s="81" t="s">
        <v>294</v>
      </c>
      <c r="B233" s="86" t="s">
        <v>567</v>
      </c>
      <c r="C233" s="28" t="s">
        <v>25</v>
      </c>
      <c r="D233" s="28" t="s">
        <v>35</v>
      </c>
      <c r="E233" s="29" t="s">
        <v>443</v>
      </c>
      <c r="F233" s="221">
        <v>850</v>
      </c>
      <c r="G233" s="185"/>
      <c r="H233" s="185">
        <v>20000</v>
      </c>
      <c r="I233" s="399" t="e">
        <f t="shared" si="17"/>
        <v>#DIV/0!</v>
      </c>
    </row>
    <row r="234" spans="1:14" s="1" customFormat="1" ht="6" customHeight="1" hidden="1">
      <c r="A234" s="81" t="s">
        <v>296</v>
      </c>
      <c r="B234" s="72" t="s">
        <v>567</v>
      </c>
      <c r="C234" s="31" t="s">
        <v>25</v>
      </c>
      <c r="D234" s="31" t="s">
        <v>35</v>
      </c>
      <c r="E234" s="244" t="s">
        <v>376</v>
      </c>
      <c r="F234" s="32"/>
      <c r="G234" s="57">
        <f>G235</f>
        <v>0</v>
      </c>
      <c r="H234" s="57">
        <f>H235</f>
        <v>272700</v>
      </c>
      <c r="I234" s="399" t="e">
        <f t="shared" si="17"/>
        <v>#DIV/0!</v>
      </c>
      <c r="N234" s="102"/>
    </row>
    <row r="235" spans="1:14" ht="15.75" customHeight="1" hidden="1">
      <c r="A235" s="30" t="s">
        <v>358</v>
      </c>
      <c r="B235" s="76" t="s">
        <v>567</v>
      </c>
      <c r="C235" s="29" t="s">
        <v>25</v>
      </c>
      <c r="D235" s="29" t="s">
        <v>35</v>
      </c>
      <c r="E235" s="29" t="s">
        <v>389</v>
      </c>
      <c r="F235" s="29"/>
      <c r="G235" s="52">
        <f>G236</f>
        <v>0</v>
      </c>
      <c r="H235" s="52">
        <f>H236</f>
        <v>272700</v>
      </c>
      <c r="I235" s="399" t="e">
        <f t="shared" si="17"/>
        <v>#DIV/0!</v>
      </c>
      <c r="N235" s="102"/>
    </row>
    <row r="236" spans="1:14" ht="17.25" hidden="1" thickBot="1">
      <c r="A236" s="177" t="s">
        <v>339</v>
      </c>
      <c r="B236" s="76" t="s">
        <v>567</v>
      </c>
      <c r="C236" s="29" t="s">
        <v>25</v>
      </c>
      <c r="D236" s="29" t="s">
        <v>35</v>
      </c>
      <c r="E236" s="29" t="s">
        <v>389</v>
      </c>
      <c r="F236" s="29" t="s">
        <v>347</v>
      </c>
      <c r="G236" s="52"/>
      <c r="H236" s="52">
        <v>272700</v>
      </c>
      <c r="I236" s="399" t="e">
        <f aca="true" t="shared" si="24" ref="I236:I299">H236*100/G236</f>
        <v>#DIV/0!</v>
      </c>
      <c r="N236" s="1"/>
    </row>
    <row r="237" spans="1:9" ht="17.25" hidden="1" thickBot="1">
      <c r="A237" s="177" t="s">
        <v>348</v>
      </c>
      <c r="B237" s="72" t="s">
        <v>567</v>
      </c>
      <c r="C237" s="32" t="s">
        <v>28</v>
      </c>
      <c r="D237" s="32"/>
      <c r="E237" s="32"/>
      <c r="F237" s="32"/>
      <c r="G237" s="118">
        <f aca="true" t="shared" si="25" ref="G237:H242">G238</f>
        <v>0</v>
      </c>
      <c r="H237" s="118">
        <f t="shared" si="25"/>
        <v>2144400</v>
      </c>
      <c r="I237" s="399" t="e">
        <f t="shared" si="24"/>
        <v>#DIV/0!</v>
      </c>
    </row>
    <row r="238" spans="1:9" ht="17.25" hidden="1" thickBot="1">
      <c r="A238" s="30" t="s">
        <v>121</v>
      </c>
      <c r="B238" s="72" t="s">
        <v>567</v>
      </c>
      <c r="C238" s="32" t="s">
        <v>28</v>
      </c>
      <c r="D238" s="32" t="s">
        <v>27</v>
      </c>
      <c r="E238" s="32"/>
      <c r="F238" s="32"/>
      <c r="G238" s="118">
        <f t="shared" si="25"/>
        <v>0</v>
      </c>
      <c r="H238" s="118">
        <f t="shared" si="25"/>
        <v>2144400</v>
      </c>
      <c r="I238" s="399" t="e">
        <f t="shared" si="24"/>
        <v>#DIV/0!</v>
      </c>
    </row>
    <row r="239" spans="1:14" s="102" customFormat="1" ht="18" hidden="1" thickBot="1">
      <c r="A239" s="30" t="s">
        <v>18</v>
      </c>
      <c r="B239" s="72" t="s">
        <v>567</v>
      </c>
      <c r="C239" s="32" t="s">
        <v>28</v>
      </c>
      <c r="D239" s="32" t="s">
        <v>27</v>
      </c>
      <c r="E239" s="238" t="s">
        <v>393</v>
      </c>
      <c r="F239" s="221"/>
      <c r="G239" s="118">
        <f t="shared" si="25"/>
        <v>0</v>
      </c>
      <c r="H239" s="118">
        <f t="shared" si="25"/>
        <v>2144400</v>
      </c>
      <c r="I239" s="399" t="e">
        <f t="shared" si="24"/>
        <v>#DIV/0!</v>
      </c>
      <c r="N239"/>
    </row>
    <row r="240" spans="1:14" s="233" customFormat="1" ht="51" hidden="1" thickBot="1">
      <c r="A240" s="84" t="s">
        <v>304</v>
      </c>
      <c r="B240" s="72" t="s">
        <v>567</v>
      </c>
      <c r="C240" s="32" t="s">
        <v>28</v>
      </c>
      <c r="D240" s="32" t="s">
        <v>27</v>
      </c>
      <c r="E240" s="32" t="s">
        <v>425</v>
      </c>
      <c r="F240" s="243"/>
      <c r="G240" s="118">
        <f t="shared" si="25"/>
        <v>0</v>
      </c>
      <c r="H240" s="118">
        <f t="shared" si="25"/>
        <v>2144400</v>
      </c>
      <c r="I240" s="399" t="e">
        <f t="shared" si="24"/>
        <v>#DIV/0!</v>
      </c>
      <c r="N240"/>
    </row>
    <row r="241" spans="1:9" s="102" customFormat="1" ht="33.75" hidden="1" thickBot="1">
      <c r="A241" s="84" t="s">
        <v>305</v>
      </c>
      <c r="B241" s="73" t="s">
        <v>567</v>
      </c>
      <c r="C241" s="29" t="s">
        <v>28</v>
      </c>
      <c r="D241" s="29" t="s">
        <v>27</v>
      </c>
      <c r="E241" s="29" t="s">
        <v>474</v>
      </c>
      <c r="F241" s="221"/>
      <c r="G241" s="185">
        <f t="shared" si="25"/>
        <v>0</v>
      </c>
      <c r="H241" s="185">
        <f t="shared" si="25"/>
        <v>2144400</v>
      </c>
      <c r="I241" s="399" t="e">
        <f t="shared" si="24"/>
        <v>#DIV/0!</v>
      </c>
    </row>
    <row r="242" spans="1:14" s="102" customFormat="1" ht="52.5" customHeight="1" hidden="1">
      <c r="A242" s="263" t="s">
        <v>472</v>
      </c>
      <c r="B242" s="73" t="s">
        <v>567</v>
      </c>
      <c r="C242" s="29" t="s">
        <v>28</v>
      </c>
      <c r="D242" s="29" t="s">
        <v>27</v>
      </c>
      <c r="E242" s="29" t="s">
        <v>475</v>
      </c>
      <c r="F242" s="221"/>
      <c r="G242" s="185">
        <f t="shared" si="25"/>
        <v>0</v>
      </c>
      <c r="H242" s="185">
        <f t="shared" si="25"/>
        <v>2144400</v>
      </c>
      <c r="I242" s="399" t="e">
        <f t="shared" si="24"/>
        <v>#DIV/0!</v>
      </c>
      <c r="N242" s="233"/>
    </row>
    <row r="243" spans="1:9" s="102" customFormat="1" ht="84" hidden="1" thickBot="1">
      <c r="A243" s="263" t="s">
        <v>473</v>
      </c>
      <c r="B243" s="73" t="s">
        <v>567</v>
      </c>
      <c r="C243" s="29" t="s">
        <v>28</v>
      </c>
      <c r="D243" s="29" t="s">
        <v>27</v>
      </c>
      <c r="E243" s="29" t="s">
        <v>475</v>
      </c>
      <c r="F243" s="221">
        <v>810</v>
      </c>
      <c r="G243" s="185"/>
      <c r="H243" s="185">
        <v>2144400</v>
      </c>
      <c r="I243" s="399" t="e">
        <f t="shared" si="24"/>
        <v>#DIV/0!</v>
      </c>
    </row>
    <row r="244" spans="1:14" ht="67.5" hidden="1" thickBot="1">
      <c r="A244" s="51" t="s">
        <v>400</v>
      </c>
      <c r="B244" s="72" t="s">
        <v>567</v>
      </c>
      <c r="C244" s="32" t="s">
        <v>24</v>
      </c>
      <c r="D244" s="32"/>
      <c r="E244" s="32"/>
      <c r="F244" s="32"/>
      <c r="G244" s="118">
        <f>G245+G251+G257</f>
        <v>0</v>
      </c>
      <c r="H244" s="118">
        <f>H245+H251+H257</f>
        <v>3315400</v>
      </c>
      <c r="I244" s="399" t="e">
        <f t="shared" si="24"/>
        <v>#DIV/0!</v>
      </c>
      <c r="N244" s="102"/>
    </row>
    <row r="245" spans="1:14" ht="17.25" hidden="1" thickBot="1">
      <c r="A245" s="30" t="s">
        <v>338</v>
      </c>
      <c r="B245" s="188" t="s">
        <v>567</v>
      </c>
      <c r="C245" s="189" t="s">
        <v>24</v>
      </c>
      <c r="D245" s="46" t="s">
        <v>25</v>
      </c>
      <c r="E245" s="46"/>
      <c r="F245" s="32"/>
      <c r="G245" s="118">
        <f aca="true" t="shared" si="26" ref="G245:H249">G246</f>
        <v>0</v>
      </c>
      <c r="H245" s="118">
        <f t="shared" si="26"/>
        <v>625000</v>
      </c>
      <c r="I245" s="399" t="e">
        <f t="shared" si="24"/>
        <v>#DIV/0!</v>
      </c>
      <c r="N245" s="102"/>
    </row>
    <row r="246" spans="1:14" s="102" customFormat="1" ht="18" hidden="1" thickBot="1">
      <c r="A246" s="187" t="s">
        <v>22</v>
      </c>
      <c r="B246" s="188" t="s">
        <v>567</v>
      </c>
      <c r="C246" s="189" t="s">
        <v>24</v>
      </c>
      <c r="D246" s="46" t="s">
        <v>25</v>
      </c>
      <c r="E246" s="281" t="s">
        <v>413</v>
      </c>
      <c r="F246" s="223"/>
      <c r="G246" s="94">
        <f t="shared" si="26"/>
        <v>0</v>
      </c>
      <c r="H246" s="94">
        <f t="shared" si="26"/>
        <v>625000</v>
      </c>
      <c r="I246" s="399" t="e">
        <f t="shared" si="24"/>
        <v>#DIV/0!</v>
      </c>
      <c r="N246"/>
    </row>
    <row r="247" spans="1:14" s="233" customFormat="1" ht="51" hidden="1" thickBot="1">
      <c r="A247" s="122" t="s">
        <v>312</v>
      </c>
      <c r="B247" s="188" t="s">
        <v>567</v>
      </c>
      <c r="C247" s="189" t="s">
        <v>24</v>
      </c>
      <c r="D247" s="46" t="s">
        <v>25</v>
      </c>
      <c r="E247" s="32" t="s">
        <v>418</v>
      </c>
      <c r="F247" s="243"/>
      <c r="G247" s="94">
        <f t="shared" si="26"/>
        <v>0</v>
      </c>
      <c r="H247" s="94">
        <f t="shared" si="26"/>
        <v>625000</v>
      </c>
      <c r="I247" s="399" t="e">
        <f t="shared" si="24"/>
        <v>#DIV/0!</v>
      </c>
      <c r="N247"/>
    </row>
    <row r="248" spans="1:9" s="102" customFormat="1" ht="51" hidden="1" thickBot="1">
      <c r="A248" s="84" t="s">
        <v>412</v>
      </c>
      <c r="B248" s="270" t="s">
        <v>567</v>
      </c>
      <c r="C248" s="271" t="s">
        <v>24</v>
      </c>
      <c r="D248" s="40" t="s">
        <v>25</v>
      </c>
      <c r="E248" s="29" t="s">
        <v>428</v>
      </c>
      <c r="F248" s="221"/>
      <c r="G248" s="93">
        <f t="shared" si="26"/>
        <v>0</v>
      </c>
      <c r="H248" s="93">
        <f t="shared" si="26"/>
        <v>625000</v>
      </c>
      <c r="I248" s="399" t="e">
        <f t="shared" si="24"/>
        <v>#DIV/0!</v>
      </c>
    </row>
    <row r="249" spans="1:14" s="102" customFormat="1" ht="17.25" hidden="1" thickBot="1">
      <c r="A249" s="81" t="s">
        <v>402</v>
      </c>
      <c r="B249" s="270" t="s">
        <v>567</v>
      </c>
      <c r="C249" s="271" t="s">
        <v>24</v>
      </c>
      <c r="D249" s="40" t="s">
        <v>25</v>
      </c>
      <c r="E249" s="29" t="s">
        <v>429</v>
      </c>
      <c r="F249" s="221"/>
      <c r="G249" s="93">
        <f t="shared" si="26"/>
        <v>0</v>
      </c>
      <c r="H249" s="93">
        <f t="shared" si="26"/>
        <v>625000</v>
      </c>
      <c r="I249" s="399" t="e">
        <f t="shared" si="24"/>
        <v>#DIV/0!</v>
      </c>
      <c r="N249" s="233"/>
    </row>
    <row r="250" spans="1:9" s="102" customFormat="1" ht="33.75" hidden="1" thickBot="1">
      <c r="A250" s="81" t="s">
        <v>340</v>
      </c>
      <c r="B250" s="270" t="s">
        <v>567</v>
      </c>
      <c r="C250" s="271" t="s">
        <v>24</v>
      </c>
      <c r="D250" s="40" t="s">
        <v>25</v>
      </c>
      <c r="E250" s="29" t="s">
        <v>429</v>
      </c>
      <c r="F250" s="221">
        <v>240</v>
      </c>
      <c r="G250" s="93"/>
      <c r="H250" s="93">
        <v>625000</v>
      </c>
      <c r="I250" s="399" t="e">
        <f t="shared" si="24"/>
        <v>#DIV/0!</v>
      </c>
    </row>
    <row r="251" spans="1:14" ht="33.75" hidden="1" thickBot="1">
      <c r="A251" s="81" t="s">
        <v>294</v>
      </c>
      <c r="B251" s="72" t="s">
        <v>567</v>
      </c>
      <c r="C251" s="31" t="s">
        <v>24</v>
      </c>
      <c r="D251" s="31" t="s">
        <v>30</v>
      </c>
      <c r="E251" s="32"/>
      <c r="F251" s="32"/>
      <c r="G251" s="57">
        <f aca="true" t="shared" si="27" ref="G251:H255">G252</f>
        <v>0</v>
      </c>
      <c r="H251" s="57">
        <f t="shared" si="27"/>
        <v>2690000</v>
      </c>
      <c r="I251" s="399" t="e">
        <f t="shared" si="24"/>
        <v>#DIV/0!</v>
      </c>
      <c r="N251" s="102"/>
    </row>
    <row r="252" spans="1:9" s="102" customFormat="1" ht="18" hidden="1" thickBot="1">
      <c r="A252" s="30" t="s">
        <v>2</v>
      </c>
      <c r="B252" s="188" t="s">
        <v>567</v>
      </c>
      <c r="C252" s="189" t="s">
        <v>24</v>
      </c>
      <c r="D252" s="46" t="s">
        <v>30</v>
      </c>
      <c r="E252" s="281" t="s">
        <v>413</v>
      </c>
      <c r="F252" s="223"/>
      <c r="G252" s="94">
        <f t="shared" si="27"/>
        <v>0</v>
      </c>
      <c r="H252" s="94">
        <f t="shared" si="27"/>
        <v>2690000</v>
      </c>
      <c r="I252" s="399" t="e">
        <f t="shared" si="24"/>
        <v>#DIV/0!</v>
      </c>
    </row>
    <row r="253" spans="1:14" s="233" customFormat="1" ht="51" hidden="1" thickBot="1">
      <c r="A253" s="122" t="s">
        <v>312</v>
      </c>
      <c r="B253" s="188" t="s">
        <v>567</v>
      </c>
      <c r="C253" s="189" t="s">
        <v>24</v>
      </c>
      <c r="D253" s="46" t="s">
        <v>30</v>
      </c>
      <c r="E253" s="32" t="s">
        <v>418</v>
      </c>
      <c r="F253" s="243"/>
      <c r="G253" s="94">
        <f t="shared" si="27"/>
        <v>0</v>
      </c>
      <c r="H253" s="94">
        <f t="shared" si="27"/>
        <v>2690000</v>
      </c>
      <c r="I253" s="399" t="e">
        <f t="shared" si="24"/>
        <v>#DIV/0!</v>
      </c>
      <c r="N253"/>
    </row>
    <row r="254" spans="1:9" s="102" customFormat="1" ht="51" hidden="1" thickBot="1">
      <c r="A254" s="84" t="s">
        <v>412</v>
      </c>
      <c r="B254" s="270" t="s">
        <v>567</v>
      </c>
      <c r="C254" s="271" t="s">
        <v>24</v>
      </c>
      <c r="D254" s="40" t="s">
        <v>30</v>
      </c>
      <c r="E254" s="29" t="s">
        <v>430</v>
      </c>
      <c r="F254" s="221"/>
      <c r="G254" s="185">
        <f t="shared" si="27"/>
        <v>0</v>
      </c>
      <c r="H254" s="185">
        <f t="shared" si="27"/>
        <v>2690000</v>
      </c>
      <c r="I254" s="399" t="e">
        <f t="shared" si="24"/>
        <v>#DIV/0!</v>
      </c>
    </row>
    <row r="255" spans="1:14" s="102" customFormat="1" ht="33.75" hidden="1" thickBot="1">
      <c r="A255" s="81" t="s">
        <v>403</v>
      </c>
      <c r="B255" s="270" t="s">
        <v>567</v>
      </c>
      <c r="C255" s="271" t="s">
        <v>24</v>
      </c>
      <c r="D255" s="40" t="s">
        <v>30</v>
      </c>
      <c r="E255" s="29" t="s">
        <v>431</v>
      </c>
      <c r="F255" s="221"/>
      <c r="G255" s="93">
        <f t="shared" si="27"/>
        <v>0</v>
      </c>
      <c r="H255" s="93">
        <f t="shared" si="27"/>
        <v>2690000</v>
      </c>
      <c r="I255" s="399" t="e">
        <f t="shared" si="24"/>
        <v>#DIV/0!</v>
      </c>
      <c r="N255" s="233"/>
    </row>
    <row r="256" spans="1:9" s="102" customFormat="1" ht="33.75" hidden="1" thickBot="1">
      <c r="A256" s="81" t="s">
        <v>340</v>
      </c>
      <c r="B256" s="270" t="s">
        <v>567</v>
      </c>
      <c r="C256" s="271" t="s">
        <v>24</v>
      </c>
      <c r="D256" s="40" t="s">
        <v>30</v>
      </c>
      <c r="E256" s="29" t="s">
        <v>431</v>
      </c>
      <c r="F256" s="221">
        <v>240</v>
      </c>
      <c r="G256" s="93"/>
      <c r="H256" s="93">
        <v>2690000</v>
      </c>
      <c r="I256" s="399" t="e">
        <f t="shared" si="24"/>
        <v>#DIV/0!</v>
      </c>
    </row>
    <row r="257" spans="1:14" ht="33.75" hidden="1" thickBot="1">
      <c r="A257" s="81" t="s">
        <v>294</v>
      </c>
      <c r="B257" s="188" t="s">
        <v>567</v>
      </c>
      <c r="C257" s="32" t="s">
        <v>24</v>
      </c>
      <c r="D257" s="32" t="s">
        <v>29</v>
      </c>
      <c r="E257" s="56"/>
      <c r="F257" s="56"/>
      <c r="G257" s="94">
        <f aca="true" t="shared" si="28" ref="G257:H260">G258</f>
        <v>0</v>
      </c>
      <c r="H257" s="94">
        <f t="shared" si="28"/>
        <v>400</v>
      </c>
      <c r="I257" s="399" t="e">
        <f t="shared" si="24"/>
        <v>#DIV/0!</v>
      </c>
      <c r="N257" s="102"/>
    </row>
    <row r="258" spans="1:9" s="102" customFormat="1" ht="33.75" hidden="1" thickBot="1">
      <c r="A258" s="173" t="s">
        <v>263</v>
      </c>
      <c r="B258" s="188" t="s">
        <v>567</v>
      </c>
      <c r="C258" s="32" t="s">
        <v>24</v>
      </c>
      <c r="D258" s="32" t="s">
        <v>29</v>
      </c>
      <c r="E258" s="283" t="s">
        <v>397</v>
      </c>
      <c r="F258" s="224"/>
      <c r="G258" s="94">
        <f t="shared" si="28"/>
        <v>0</v>
      </c>
      <c r="H258" s="94">
        <f t="shared" si="28"/>
        <v>400</v>
      </c>
      <c r="I258" s="399" t="e">
        <f t="shared" si="24"/>
        <v>#DIV/0!</v>
      </c>
    </row>
    <row r="259" spans="1:14" s="102" customFormat="1" ht="67.5" hidden="1" thickBot="1">
      <c r="A259" s="269" t="s">
        <v>411</v>
      </c>
      <c r="B259" s="270" t="s">
        <v>567</v>
      </c>
      <c r="C259" s="29" t="s">
        <v>24</v>
      </c>
      <c r="D259" s="29" t="s">
        <v>29</v>
      </c>
      <c r="E259" s="275" t="s">
        <v>510</v>
      </c>
      <c r="F259" s="239"/>
      <c r="G259" s="93">
        <f t="shared" si="28"/>
        <v>0</v>
      </c>
      <c r="H259" s="93">
        <f t="shared" si="28"/>
        <v>400</v>
      </c>
      <c r="I259" s="399" t="e">
        <f t="shared" si="24"/>
        <v>#DIV/0!</v>
      </c>
      <c r="N259"/>
    </row>
    <row r="260" spans="1:9" s="102" customFormat="1" ht="33.75" hidden="1" thickBot="1">
      <c r="A260" s="215" t="s">
        <v>509</v>
      </c>
      <c r="B260" s="270" t="s">
        <v>567</v>
      </c>
      <c r="C260" s="29" t="s">
        <v>24</v>
      </c>
      <c r="D260" s="29" t="s">
        <v>29</v>
      </c>
      <c r="E260" s="275" t="s">
        <v>511</v>
      </c>
      <c r="F260" s="239"/>
      <c r="G260" s="93">
        <f t="shared" si="28"/>
        <v>0</v>
      </c>
      <c r="H260" s="93">
        <f t="shared" si="28"/>
        <v>400</v>
      </c>
      <c r="I260" s="399" t="e">
        <f t="shared" si="24"/>
        <v>#DIV/0!</v>
      </c>
    </row>
    <row r="261" spans="1:9" s="102" customFormat="1" ht="33.75" hidden="1" thickBot="1">
      <c r="A261" s="215" t="s">
        <v>527</v>
      </c>
      <c r="B261" s="270" t="s">
        <v>567</v>
      </c>
      <c r="C261" s="29" t="s">
        <v>24</v>
      </c>
      <c r="D261" s="29" t="s">
        <v>29</v>
      </c>
      <c r="E261" s="275" t="s">
        <v>511</v>
      </c>
      <c r="F261" s="239">
        <v>240</v>
      </c>
      <c r="G261" s="185"/>
      <c r="H261" s="185">
        <v>400</v>
      </c>
      <c r="I261" s="399" t="e">
        <f t="shared" si="24"/>
        <v>#DIV/0!</v>
      </c>
    </row>
    <row r="262" spans="1:14" s="1" customFormat="1" ht="33.75" hidden="1" thickBot="1">
      <c r="A262" s="261" t="s">
        <v>294</v>
      </c>
      <c r="B262" s="72" t="s">
        <v>567</v>
      </c>
      <c r="C262" s="32" t="s">
        <v>27</v>
      </c>
      <c r="D262" s="32"/>
      <c r="E262" s="32"/>
      <c r="F262" s="32"/>
      <c r="G262" s="94">
        <f aca="true" t="shared" si="29" ref="G262:H264">G263</f>
        <v>0</v>
      </c>
      <c r="H262" s="94">
        <f t="shared" si="29"/>
        <v>50000</v>
      </c>
      <c r="I262" s="399" t="e">
        <f t="shared" si="24"/>
        <v>#DIV/0!</v>
      </c>
      <c r="N262" s="102"/>
    </row>
    <row r="263" spans="1:14" s="1" customFormat="1" ht="17.25" hidden="1" thickBot="1">
      <c r="A263" s="30" t="s">
        <v>260</v>
      </c>
      <c r="B263" s="72" t="s">
        <v>567</v>
      </c>
      <c r="C263" s="45" t="s">
        <v>27</v>
      </c>
      <c r="D263" s="45" t="s">
        <v>25</v>
      </c>
      <c r="E263" s="32"/>
      <c r="F263" s="32"/>
      <c r="G263" s="57">
        <f t="shared" si="29"/>
        <v>0</v>
      </c>
      <c r="H263" s="57">
        <f t="shared" si="29"/>
        <v>50000</v>
      </c>
      <c r="I263" s="399" t="e">
        <f t="shared" si="24"/>
        <v>#DIV/0!</v>
      </c>
      <c r="N263" s="102"/>
    </row>
    <row r="264" spans="1:14" s="102" customFormat="1" ht="18" hidden="1" thickBot="1">
      <c r="A264" s="44" t="s">
        <v>3</v>
      </c>
      <c r="B264" s="72" t="s">
        <v>567</v>
      </c>
      <c r="C264" s="45" t="s">
        <v>27</v>
      </c>
      <c r="D264" s="45" t="s">
        <v>25</v>
      </c>
      <c r="E264" s="281" t="s">
        <v>384</v>
      </c>
      <c r="F264" s="221"/>
      <c r="G264" s="118">
        <f t="shared" si="29"/>
        <v>0</v>
      </c>
      <c r="H264" s="118">
        <f t="shared" si="29"/>
        <v>50000</v>
      </c>
      <c r="I264" s="399" t="e">
        <f t="shared" si="24"/>
        <v>#DIV/0!</v>
      </c>
      <c r="N264" s="1"/>
    </row>
    <row r="265" spans="1:14" s="233" customFormat="1" ht="33.75" hidden="1" thickBot="1">
      <c r="A265" s="84" t="s">
        <v>301</v>
      </c>
      <c r="B265" s="72" t="s">
        <v>567</v>
      </c>
      <c r="C265" s="45" t="s">
        <v>27</v>
      </c>
      <c r="D265" s="45" t="s">
        <v>25</v>
      </c>
      <c r="E265" s="32" t="s">
        <v>419</v>
      </c>
      <c r="F265" s="243"/>
      <c r="G265" s="118">
        <f>G266+G269</f>
        <v>0</v>
      </c>
      <c r="H265" s="118">
        <f>H266+H269</f>
        <v>50000</v>
      </c>
      <c r="I265" s="399" t="e">
        <f t="shared" si="24"/>
        <v>#DIV/0!</v>
      </c>
      <c r="N265" s="1"/>
    </row>
    <row r="266" spans="1:9" s="102" customFormat="1" ht="33.75" hidden="1" thickBot="1">
      <c r="A266" s="252" t="s">
        <v>407</v>
      </c>
      <c r="B266" s="73" t="s">
        <v>567</v>
      </c>
      <c r="C266" s="87" t="s">
        <v>27</v>
      </c>
      <c r="D266" s="87" t="s">
        <v>25</v>
      </c>
      <c r="E266" s="29" t="s">
        <v>481</v>
      </c>
      <c r="F266" s="221"/>
      <c r="G266" s="185">
        <f>G267</f>
        <v>0</v>
      </c>
      <c r="H266" s="185">
        <f>H267</f>
        <v>50000</v>
      </c>
      <c r="I266" s="399" t="e">
        <f t="shared" si="24"/>
        <v>#DIV/0!</v>
      </c>
    </row>
    <row r="267" spans="1:14" s="102" customFormat="1" ht="17.25" hidden="1" thickBot="1">
      <c r="A267" s="80" t="s">
        <v>480</v>
      </c>
      <c r="B267" s="73" t="s">
        <v>567</v>
      </c>
      <c r="C267" s="87" t="s">
        <v>27</v>
      </c>
      <c r="D267" s="87" t="s">
        <v>25</v>
      </c>
      <c r="E267" s="29" t="s">
        <v>482</v>
      </c>
      <c r="F267" s="221"/>
      <c r="G267" s="185">
        <f>G268</f>
        <v>0</v>
      </c>
      <c r="H267" s="185">
        <f>H268</f>
        <v>50000</v>
      </c>
      <c r="I267" s="399" t="e">
        <f t="shared" si="24"/>
        <v>#DIV/0!</v>
      </c>
      <c r="N267" s="233"/>
    </row>
    <row r="268" spans="1:9" s="102" customFormat="1" ht="33.75" hidden="1" thickBot="1">
      <c r="A268" s="80" t="s">
        <v>340</v>
      </c>
      <c r="B268" s="73" t="s">
        <v>567</v>
      </c>
      <c r="C268" s="87" t="s">
        <v>27</v>
      </c>
      <c r="D268" s="87" t="s">
        <v>25</v>
      </c>
      <c r="E268" s="29" t="s">
        <v>482</v>
      </c>
      <c r="F268" s="221">
        <v>240</v>
      </c>
      <c r="G268" s="185"/>
      <c r="H268" s="185">
        <v>50000</v>
      </c>
      <c r="I268" s="399" t="e">
        <f t="shared" si="24"/>
        <v>#DIV/0!</v>
      </c>
    </row>
    <row r="269" spans="1:9" s="102" customFormat="1" ht="33.75" hidden="1" thickBot="1">
      <c r="A269" s="81" t="s">
        <v>294</v>
      </c>
      <c r="B269" s="73" t="s">
        <v>567</v>
      </c>
      <c r="C269" s="87" t="s">
        <v>27</v>
      </c>
      <c r="D269" s="87" t="s">
        <v>25</v>
      </c>
      <c r="E269" s="29" t="s">
        <v>484</v>
      </c>
      <c r="F269" s="221"/>
      <c r="G269" s="185">
        <f>G270</f>
        <v>0</v>
      </c>
      <c r="H269" s="185">
        <f>H270</f>
        <v>0</v>
      </c>
      <c r="I269" s="399" t="e">
        <f t="shared" si="24"/>
        <v>#DIV/0!</v>
      </c>
    </row>
    <row r="270" spans="1:9" s="102" customFormat="1" ht="17.25" hidden="1" thickBot="1">
      <c r="A270" s="80" t="s">
        <v>483</v>
      </c>
      <c r="B270" s="73" t="s">
        <v>567</v>
      </c>
      <c r="C270" s="87" t="s">
        <v>27</v>
      </c>
      <c r="D270" s="87" t="s">
        <v>25</v>
      </c>
      <c r="E270" s="29" t="s">
        <v>485</v>
      </c>
      <c r="F270" s="221"/>
      <c r="G270" s="185">
        <f>G271</f>
        <v>0</v>
      </c>
      <c r="H270" s="185">
        <f>H271</f>
        <v>0</v>
      </c>
      <c r="I270" s="399" t="e">
        <f t="shared" si="24"/>
        <v>#DIV/0!</v>
      </c>
    </row>
    <row r="271" spans="1:9" s="102" customFormat="1" ht="33.75" hidden="1" thickBot="1">
      <c r="A271" s="80" t="s">
        <v>340</v>
      </c>
      <c r="B271" s="73" t="s">
        <v>567</v>
      </c>
      <c r="C271" s="87" t="s">
        <v>27</v>
      </c>
      <c r="D271" s="87" t="s">
        <v>25</v>
      </c>
      <c r="E271" s="29" t="s">
        <v>485</v>
      </c>
      <c r="F271" s="221">
        <v>240</v>
      </c>
      <c r="G271" s="185">
        <v>0</v>
      </c>
      <c r="H271" s="185">
        <v>0</v>
      </c>
      <c r="I271" s="399" t="e">
        <f t="shared" si="24"/>
        <v>#DIV/0!</v>
      </c>
    </row>
    <row r="272" spans="1:14" ht="33.75" hidden="1" thickBot="1">
      <c r="A272" s="81" t="s">
        <v>294</v>
      </c>
      <c r="B272" s="72" t="s">
        <v>567</v>
      </c>
      <c r="C272" s="32" t="s">
        <v>33</v>
      </c>
      <c r="D272" s="32"/>
      <c r="E272" s="32"/>
      <c r="F272" s="56"/>
      <c r="G272" s="118">
        <f aca="true" t="shared" si="30" ref="G272:H276">G273</f>
        <v>0</v>
      </c>
      <c r="H272" s="118">
        <f t="shared" si="30"/>
        <v>50000</v>
      </c>
      <c r="I272" s="399" t="e">
        <f t="shared" si="24"/>
        <v>#DIV/0!</v>
      </c>
      <c r="N272" s="102"/>
    </row>
    <row r="273" spans="1:14" ht="17.25" hidden="1" thickBot="1">
      <c r="A273" s="83" t="s">
        <v>45</v>
      </c>
      <c r="B273" s="85" t="s">
        <v>567</v>
      </c>
      <c r="C273" s="32" t="s">
        <v>33</v>
      </c>
      <c r="D273" s="31" t="s">
        <v>25</v>
      </c>
      <c r="E273" s="32"/>
      <c r="F273" s="56"/>
      <c r="G273" s="57">
        <f t="shared" si="30"/>
        <v>0</v>
      </c>
      <c r="H273" s="57">
        <f t="shared" si="30"/>
        <v>50000</v>
      </c>
      <c r="I273" s="399" t="e">
        <f t="shared" si="24"/>
        <v>#DIV/0!</v>
      </c>
      <c r="N273" s="102"/>
    </row>
    <row r="274" spans="1:14" s="233" customFormat="1" ht="18" hidden="1" thickBot="1">
      <c r="A274" s="84" t="s">
        <v>182</v>
      </c>
      <c r="B274" s="85" t="s">
        <v>567</v>
      </c>
      <c r="C274" s="32" t="s">
        <v>33</v>
      </c>
      <c r="D274" s="31" t="s">
        <v>25</v>
      </c>
      <c r="E274" s="238" t="s">
        <v>414</v>
      </c>
      <c r="F274" s="243"/>
      <c r="G274" s="118">
        <f t="shared" si="30"/>
        <v>0</v>
      </c>
      <c r="H274" s="118">
        <f t="shared" si="30"/>
        <v>50000</v>
      </c>
      <c r="I274" s="399" t="e">
        <f t="shared" si="24"/>
        <v>#DIV/0!</v>
      </c>
      <c r="N274"/>
    </row>
    <row r="275" spans="1:14" s="102" customFormat="1" ht="21" customHeight="1" hidden="1">
      <c r="A275" s="84" t="s">
        <v>316</v>
      </c>
      <c r="B275" s="246" t="s">
        <v>567</v>
      </c>
      <c r="C275" s="29" t="s">
        <v>33</v>
      </c>
      <c r="D275" s="28" t="s">
        <v>25</v>
      </c>
      <c r="E275" s="29" t="s">
        <v>491</v>
      </c>
      <c r="F275" s="221"/>
      <c r="G275" s="185">
        <f t="shared" si="30"/>
        <v>0</v>
      </c>
      <c r="H275" s="185">
        <f t="shared" si="30"/>
        <v>50000</v>
      </c>
      <c r="I275" s="399" t="e">
        <f t="shared" si="24"/>
        <v>#DIV/0!</v>
      </c>
      <c r="N275"/>
    </row>
    <row r="276" spans="1:14" s="102" customFormat="1" ht="16.5" customHeight="1" hidden="1">
      <c r="A276" s="81" t="s">
        <v>505</v>
      </c>
      <c r="B276" s="246" t="s">
        <v>567</v>
      </c>
      <c r="C276" s="29" t="s">
        <v>33</v>
      </c>
      <c r="D276" s="28" t="s">
        <v>25</v>
      </c>
      <c r="E276" s="29" t="s">
        <v>506</v>
      </c>
      <c r="F276" s="221"/>
      <c r="G276" s="185">
        <f t="shared" si="30"/>
        <v>0</v>
      </c>
      <c r="H276" s="185">
        <f t="shared" si="30"/>
        <v>50000</v>
      </c>
      <c r="I276" s="399" t="e">
        <f t="shared" si="24"/>
        <v>#DIV/0!</v>
      </c>
      <c r="N276" s="233"/>
    </row>
    <row r="277" spans="1:9" s="102" customFormat="1" ht="21" customHeight="1" hidden="1">
      <c r="A277" s="81" t="s">
        <v>319</v>
      </c>
      <c r="B277" s="246" t="s">
        <v>567</v>
      </c>
      <c r="C277" s="29" t="s">
        <v>33</v>
      </c>
      <c r="D277" s="28" t="s">
        <v>25</v>
      </c>
      <c r="E277" s="29" t="s">
        <v>506</v>
      </c>
      <c r="F277" s="221">
        <v>410</v>
      </c>
      <c r="G277" s="185"/>
      <c r="H277" s="185">
        <v>50000</v>
      </c>
      <c r="I277" s="399" t="e">
        <f t="shared" si="24"/>
        <v>#DIV/0!</v>
      </c>
    </row>
    <row r="278" spans="1:14" ht="17.25" hidden="1" thickBot="1">
      <c r="A278" s="81" t="s">
        <v>320</v>
      </c>
      <c r="B278" s="67" t="s">
        <v>567</v>
      </c>
      <c r="C278" s="68"/>
      <c r="D278" s="68"/>
      <c r="E278" s="68"/>
      <c r="F278" s="68"/>
      <c r="G278" s="69">
        <f>G279+G287+G293+G299+G310+G347+G355+G362+G368</f>
        <v>0</v>
      </c>
      <c r="H278" s="69">
        <f>H279+H287+H293+H299+H310+H347+H355+H362+H368</f>
        <v>64693500</v>
      </c>
      <c r="I278" s="399" t="e">
        <f t="shared" si="24"/>
        <v>#DIV/0!</v>
      </c>
      <c r="J278" s="17"/>
      <c r="N278" s="102"/>
    </row>
    <row r="279" spans="1:14" ht="51" hidden="1" thickBot="1">
      <c r="A279" s="66" t="s">
        <v>230</v>
      </c>
      <c r="B279" s="70" t="s">
        <v>567</v>
      </c>
      <c r="C279" s="46" t="s">
        <v>25</v>
      </c>
      <c r="D279" s="46"/>
      <c r="E279" s="46"/>
      <c r="F279" s="46"/>
      <c r="G279" s="94">
        <f aca="true" t="shared" si="31" ref="G279:H282">G280</f>
        <v>0</v>
      </c>
      <c r="H279" s="94">
        <f t="shared" si="31"/>
        <v>7774900</v>
      </c>
      <c r="I279" s="399" t="e">
        <f t="shared" si="24"/>
        <v>#DIV/0!</v>
      </c>
      <c r="N279" s="102"/>
    </row>
    <row r="280" spans="1:9" ht="34.5" customHeight="1" hidden="1">
      <c r="A280" s="44" t="s">
        <v>119</v>
      </c>
      <c r="B280" s="72" t="s">
        <v>567</v>
      </c>
      <c r="C280" s="31" t="s">
        <v>25</v>
      </c>
      <c r="D280" s="31" t="s">
        <v>31</v>
      </c>
      <c r="E280" s="32"/>
      <c r="F280" s="32"/>
      <c r="G280" s="94">
        <f t="shared" si="31"/>
        <v>0</v>
      </c>
      <c r="H280" s="94">
        <f t="shared" si="31"/>
        <v>7774900</v>
      </c>
      <c r="I280" s="399" t="e">
        <f t="shared" si="24"/>
        <v>#DIV/0!</v>
      </c>
    </row>
    <row r="281" spans="1:14" s="102" customFormat="1" ht="51" hidden="1" thickBot="1">
      <c r="A281" s="30" t="s">
        <v>151</v>
      </c>
      <c r="B281" s="72" t="s">
        <v>567</v>
      </c>
      <c r="C281" s="31" t="s">
        <v>25</v>
      </c>
      <c r="D281" s="31" t="s">
        <v>31</v>
      </c>
      <c r="E281" s="283" t="s">
        <v>397</v>
      </c>
      <c r="F281" s="224"/>
      <c r="G281" s="186">
        <f t="shared" si="31"/>
        <v>0</v>
      </c>
      <c r="H281" s="186">
        <f t="shared" si="31"/>
        <v>7774900</v>
      </c>
      <c r="I281" s="399" t="e">
        <f t="shared" si="24"/>
        <v>#DIV/0!</v>
      </c>
      <c r="N281"/>
    </row>
    <row r="282" spans="1:14" s="102" customFormat="1" ht="67.5" hidden="1" thickBot="1">
      <c r="A282" s="269" t="s">
        <v>411</v>
      </c>
      <c r="B282" s="73" t="s">
        <v>567</v>
      </c>
      <c r="C282" s="28" t="s">
        <v>25</v>
      </c>
      <c r="D282" s="28" t="s">
        <v>31</v>
      </c>
      <c r="E282" s="284" t="s">
        <v>448</v>
      </c>
      <c r="F282" s="239"/>
      <c r="G282" s="52">
        <f t="shared" si="31"/>
        <v>0</v>
      </c>
      <c r="H282" s="52">
        <f t="shared" si="31"/>
        <v>7774900</v>
      </c>
      <c r="I282" s="399" t="e">
        <f t="shared" si="24"/>
        <v>#DIV/0!</v>
      </c>
      <c r="N282"/>
    </row>
    <row r="283" spans="1:9" s="102" customFormat="1" ht="33.75" hidden="1" thickBot="1">
      <c r="A283" s="214" t="s">
        <v>447</v>
      </c>
      <c r="B283" s="73" t="s">
        <v>567</v>
      </c>
      <c r="C283" s="28" t="s">
        <v>25</v>
      </c>
      <c r="D283" s="28" t="s">
        <v>31</v>
      </c>
      <c r="E283" s="284" t="s">
        <v>452</v>
      </c>
      <c r="F283" s="239"/>
      <c r="G283" s="52">
        <f>G284+G285+G286</f>
        <v>0</v>
      </c>
      <c r="H283" s="52">
        <f>H284+H285+H286</f>
        <v>7774900</v>
      </c>
      <c r="I283" s="399" t="e">
        <f t="shared" si="24"/>
        <v>#DIV/0!</v>
      </c>
    </row>
    <row r="284" spans="1:9" s="102" customFormat="1" ht="18" hidden="1" thickBot="1">
      <c r="A284" s="214" t="s">
        <v>293</v>
      </c>
      <c r="B284" s="73" t="s">
        <v>567</v>
      </c>
      <c r="C284" s="28" t="s">
        <v>25</v>
      </c>
      <c r="D284" s="28" t="s">
        <v>31</v>
      </c>
      <c r="E284" s="284" t="s">
        <v>452</v>
      </c>
      <c r="F284" s="221">
        <v>120</v>
      </c>
      <c r="G284" s="52"/>
      <c r="H284" s="52">
        <f>4859900+1467700+14000+435800</f>
        <v>6777400</v>
      </c>
      <c r="I284" s="399" t="e">
        <f t="shared" si="24"/>
        <v>#DIV/0!</v>
      </c>
    </row>
    <row r="285" spans="1:9" s="102" customFormat="1" ht="33.75" hidden="1" thickBot="1">
      <c r="A285" s="81" t="s">
        <v>291</v>
      </c>
      <c r="B285" s="73" t="s">
        <v>567</v>
      </c>
      <c r="C285" s="28" t="s">
        <v>25</v>
      </c>
      <c r="D285" s="28" t="s">
        <v>31</v>
      </c>
      <c r="E285" s="284" t="s">
        <v>452</v>
      </c>
      <c r="F285" s="221">
        <v>240</v>
      </c>
      <c r="G285" s="52"/>
      <c r="H285" s="52">
        <v>951600</v>
      </c>
      <c r="I285" s="399" t="e">
        <f t="shared" si="24"/>
        <v>#DIV/0!</v>
      </c>
    </row>
    <row r="286" spans="1:9" s="102" customFormat="1" ht="33.75" hidden="1" thickBot="1">
      <c r="A286" s="81" t="s">
        <v>294</v>
      </c>
      <c r="B286" s="73" t="s">
        <v>567</v>
      </c>
      <c r="C286" s="28" t="s">
        <v>25</v>
      </c>
      <c r="D286" s="28" t="s">
        <v>31</v>
      </c>
      <c r="E286" s="284" t="s">
        <v>452</v>
      </c>
      <c r="F286" s="221">
        <v>850</v>
      </c>
      <c r="G286" s="52"/>
      <c r="H286" s="52">
        <v>45900</v>
      </c>
      <c r="I286" s="399" t="e">
        <f t="shared" si="24"/>
        <v>#DIV/0!</v>
      </c>
    </row>
    <row r="287" spans="1:14" ht="17.25" hidden="1" thickBot="1">
      <c r="A287" s="261" t="s">
        <v>296</v>
      </c>
      <c r="B287" s="322" t="s">
        <v>567</v>
      </c>
      <c r="C287" s="323" t="s">
        <v>30</v>
      </c>
      <c r="D287" s="324"/>
      <c r="E287" s="324"/>
      <c r="F287" s="324"/>
      <c r="G287" s="325">
        <f aca="true" t="shared" si="32" ref="G287:H291">G288</f>
        <v>0</v>
      </c>
      <c r="H287" s="118">
        <f t="shared" si="32"/>
        <v>0</v>
      </c>
      <c r="I287" s="399" t="e">
        <f t="shared" si="24"/>
        <v>#DIV/0!</v>
      </c>
      <c r="N287" s="102"/>
    </row>
    <row r="288" spans="1:14" ht="17.25" hidden="1" thickBot="1">
      <c r="A288" s="321" t="s">
        <v>183</v>
      </c>
      <c r="B288" s="327" t="s">
        <v>567</v>
      </c>
      <c r="C288" s="328" t="s">
        <v>30</v>
      </c>
      <c r="D288" s="329" t="s">
        <v>34</v>
      </c>
      <c r="E288" s="329"/>
      <c r="F288" s="329"/>
      <c r="G288" s="330">
        <f t="shared" si="32"/>
        <v>0</v>
      </c>
      <c r="H288" s="94">
        <f t="shared" si="32"/>
        <v>0</v>
      </c>
      <c r="I288" s="399" t="e">
        <f t="shared" si="24"/>
        <v>#DIV/0!</v>
      </c>
      <c r="N288" s="102"/>
    </row>
    <row r="289" spans="1:14" s="1" customFormat="1" ht="54.75" customHeight="1" hidden="1">
      <c r="A289" s="326" t="s">
        <v>184</v>
      </c>
      <c r="B289" s="331" t="s">
        <v>567</v>
      </c>
      <c r="C289" s="328" t="s">
        <v>30</v>
      </c>
      <c r="D289" s="329" t="s">
        <v>34</v>
      </c>
      <c r="E289" s="332" t="s">
        <v>376</v>
      </c>
      <c r="F289" s="324"/>
      <c r="G289" s="333">
        <f t="shared" si="32"/>
        <v>0</v>
      </c>
      <c r="H289" s="57">
        <f t="shared" si="32"/>
        <v>0</v>
      </c>
      <c r="I289" s="399" t="e">
        <f t="shared" si="24"/>
        <v>#DIV/0!</v>
      </c>
      <c r="N289"/>
    </row>
    <row r="290" spans="1:9" ht="18.75" customHeight="1" hidden="1">
      <c r="A290" s="321" t="s">
        <v>358</v>
      </c>
      <c r="B290" s="331" t="s">
        <v>567</v>
      </c>
      <c r="C290" s="328" t="s">
        <v>30</v>
      </c>
      <c r="D290" s="329" t="s">
        <v>34</v>
      </c>
      <c r="E290" s="324" t="s">
        <v>388</v>
      </c>
      <c r="F290" s="334"/>
      <c r="G290" s="333">
        <f t="shared" si="32"/>
        <v>0</v>
      </c>
      <c r="H290" s="57">
        <f t="shared" si="32"/>
        <v>0</v>
      </c>
      <c r="I290" s="399" t="e">
        <f t="shared" si="24"/>
        <v>#DIV/0!</v>
      </c>
    </row>
    <row r="291" spans="1:14" ht="17.25" hidden="1" thickBot="1">
      <c r="A291" s="321" t="s">
        <v>120</v>
      </c>
      <c r="B291" s="336" t="s">
        <v>567</v>
      </c>
      <c r="C291" s="337" t="s">
        <v>30</v>
      </c>
      <c r="D291" s="338" t="s">
        <v>34</v>
      </c>
      <c r="E291" s="339" t="s">
        <v>508</v>
      </c>
      <c r="F291" s="339"/>
      <c r="G291" s="340">
        <f t="shared" si="32"/>
        <v>0</v>
      </c>
      <c r="H291" s="93">
        <f t="shared" si="32"/>
        <v>0</v>
      </c>
      <c r="I291" s="399" t="e">
        <f t="shared" si="24"/>
        <v>#DIV/0!</v>
      </c>
      <c r="N291" s="1"/>
    </row>
    <row r="292" spans="1:9" ht="33.75" hidden="1" thickBot="1">
      <c r="A292" s="335" t="s">
        <v>185</v>
      </c>
      <c r="B292" s="336" t="s">
        <v>567</v>
      </c>
      <c r="C292" s="337" t="s">
        <v>30</v>
      </c>
      <c r="D292" s="338" t="s">
        <v>34</v>
      </c>
      <c r="E292" s="339" t="s">
        <v>508</v>
      </c>
      <c r="F292" s="339" t="s">
        <v>322</v>
      </c>
      <c r="G292" s="340"/>
      <c r="H292" s="93">
        <v>0</v>
      </c>
      <c r="I292" s="399" t="e">
        <f t="shared" si="24"/>
        <v>#DIV/0!</v>
      </c>
    </row>
    <row r="293" spans="1:14" s="1" customFormat="1" ht="17.25" hidden="1" thickBot="1">
      <c r="A293" s="341" t="s">
        <v>321</v>
      </c>
      <c r="B293" s="72" t="s">
        <v>567</v>
      </c>
      <c r="C293" s="32" t="s">
        <v>34</v>
      </c>
      <c r="D293" s="32"/>
      <c r="E293" s="32"/>
      <c r="F293" s="32"/>
      <c r="G293" s="118">
        <f aca="true" t="shared" si="33" ref="G293:H297">G294</f>
        <v>0</v>
      </c>
      <c r="H293" s="118">
        <f t="shared" si="33"/>
        <v>215000</v>
      </c>
      <c r="I293" s="399" t="e">
        <f t="shared" si="24"/>
        <v>#DIV/0!</v>
      </c>
      <c r="N293"/>
    </row>
    <row r="294" spans="1:9" ht="33.75" hidden="1" thickBot="1">
      <c r="A294" s="30" t="s">
        <v>77</v>
      </c>
      <c r="B294" s="72" t="s">
        <v>567</v>
      </c>
      <c r="C294" s="31" t="s">
        <v>34</v>
      </c>
      <c r="D294" s="31" t="s">
        <v>26</v>
      </c>
      <c r="E294" s="31"/>
      <c r="F294" s="31"/>
      <c r="G294" s="57">
        <f t="shared" si="33"/>
        <v>0</v>
      </c>
      <c r="H294" s="57">
        <f t="shared" si="33"/>
        <v>215000</v>
      </c>
      <c r="I294" s="399" t="e">
        <f t="shared" si="24"/>
        <v>#DIV/0!</v>
      </c>
    </row>
    <row r="295" spans="1:14" s="102" customFormat="1" ht="51" hidden="1" thickBot="1">
      <c r="A295" s="30" t="s">
        <v>179</v>
      </c>
      <c r="B295" s="72" t="s">
        <v>567</v>
      </c>
      <c r="C295" s="31" t="s">
        <v>34</v>
      </c>
      <c r="D295" s="31" t="s">
        <v>26</v>
      </c>
      <c r="E295" s="238" t="s">
        <v>392</v>
      </c>
      <c r="F295" s="221"/>
      <c r="G295" s="118">
        <f t="shared" si="33"/>
        <v>0</v>
      </c>
      <c r="H295" s="118">
        <f t="shared" si="33"/>
        <v>215000</v>
      </c>
      <c r="I295" s="399" t="e">
        <f t="shared" si="24"/>
        <v>#DIV/0!</v>
      </c>
      <c r="N295" s="1"/>
    </row>
    <row r="296" spans="1:14" s="102" customFormat="1" ht="84" hidden="1" thickBot="1">
      <c r="A296" s="84" t="s">
        <v>406</v>
      </c>
      <c r="B296" s="73" t="s">
        <v>567</v>
      </c>
      <c r="C296" s="28" t="s">
        <v>34</v>
      </c>
      <c r="D296" s="28" t="s">
        <v>26</v>
      </c>
      <c r="E296" s="29" t="s">
        <v>433</v>
      </c>
      <c r="F296" s="221"/>
      <c r="G296" s="185">
        <f t="shared" si="33"/>
        <v>0</v>
      </c>
      <c r="H296" s="185">
        <f t="shared" si="33"/>
        <v>215000</v>
      </c>
      <c r="I296" s="399" t="e">
        <f t="shared" si="24"/>
        <v>#DIV/0!</v>
      </c>
      <c r="N296"/>
    </row>
    <row r="297" spans="1:9" s="102" customFormat="1" ht="33.75" hidden="1" thickBot="1">
      <c r="A297" s="81" t="s">
        <v>432</v>
      </c>
      <c r="B297" s="73" t="s">
        <v>567</v>
      </c>
      <c r="C297" s="28" t="s">
        <v>34</v>
      </c>
      <c r="D297" s="28" t="s">
        <v>26</v>
      </c>
      <c r="E297" s="29" t="s">
        <v>524</v>
      </c>
      <c r="F297" s="221"/>
      <c r="G297" s="185">
        <f t="shared" si="33"/>
        <v>0</v>
      </c>
      <c r="H297" s="185">
        <f t="shared" si="33"/>
        <v>215000</v>
      </c>
      <c r="I297" s="399" t="e">
        <f t="shared" si="24"/>
        <v>#DIV/0!</v>
      </c>
    </row>
    <row r="298" spans="1:9" s="102" customFormat="1" ht="67.5" hidden="1" thickBot="1">
      <c r="A298" s="81" t="s">
        <v>349</v>
      </c>
      <c r="B298" s="73" t="s">
        <v>567</v>
      </c>
      <c r="C298" s="28" t="s">
        <v>34</v>
      </c>
      <c r="D298" s="28" t="s">
        <v>26</v>
      </c>
      <c r="E298" s="29" t="s">
        <v>524</v>
      </c>
      <c r="F298" s="221">
        <v>540</v>
      </c>
      <c r="G298" s="185"/>
      <c r="H298" s="185">
        <v>215000</v>
      </c>
      <c r="I298" s="399" t="e">
        <f t="shared" si="24"/>
        <v>#DIV/0!</v>
      </c>
    </row>
    <row r="299" spans="1:14" ht="17.25" hidden="1" thickBot="1">
      <c r="A299" s="81" t="s">
        <v>82</v>
      </c>
      <c r="B299" s="75" t="s">
        <v>567</v>
      </c>
      <c r="C299" s="59" t="s">
        <v>28</v>
      </c>
      <c r="D299" s="59"/>
      <c r="E299" s="59"/>
      <c r="F299" s="59"/>
      <c r="G299" s="118">
        <f>G300</f>
        <v>0</v>
      </c>
      <c r="H299" s="118">
        <f>H300</f>
        <v>75000</v>
      </c>
      <c r="I299" s="399" t="e">
        <f t="shared" si="24"/>
        <v>#DIV/0!</v>
      </c>
      <c r="N299" s="102"/>
    </row>
    <row r="300" spans="1:14" ht="17.25" hidden="1" thickBot="1">
      <c r="A300" s="92" t="s">
        <v>121</v>
      </c>
      <c r="B300" s="70" t="s">
        <v>567</v>
      </c>
      <c r="C300" s="46" t="s">
        <v>28</v>
      </c>
      <c r="D300" s="46" t="s">
        <v>69</v>
      </c>
      <c r="E300" s="46"/>
      <c r="F300" s="29"/>
      <c r="G300" s="118">
        <f>G301+G306</f>
        <v>0</v>
      </c>
      <c r="H300" s="118">
        <f>H301+H306</f>
        <v>75000</v>
      </c>
      <c r="I300" s="399" t="e">
        <f aca="true" t="shared" si="34" ref="I300:I363">H300*100/G300</f>
        <v>#DIV/0!</v>
      </c>
      <c r="N300" s="102"/>
    </row>
    <row r="301" spans="1:14" s="102" customFormat="1" ht="33.75" hidden="1" thickBot="1">
      <c r="A301" s="44" t="s">
        <v>36</v>
      </c>
      <c r="B301" s="70" t="s">
        <v>567</v>
      </c>
      <c r="C301" s="46" t="s">
        <v>28</v>
      </c>
      <c r="D301" s="46" t="s">
        <v>69</v>
      </c>
      <c r="E301" s="238" t="s">
        <v>415</v>
      </c>
      <c r="F301" s="221"/>
      <c r="G301" s="118">
        <f aca="true" t="shared" si="35" ref="G301:H304">G302</f>
        <v>0</v>
      </c>
      <c r="H301" s="118">
        <f t="shared" si="35"/>
        <v>20000</v>
      </c>
      <c r="I301" s="399" t="e">
        <f t="shared" si="34"/>
        <v>#DIV/0!</v>
      </c>
      <c r="N301"/>
    </row>
    <row r="302" spans="1:14" s="233" customFormat="1" ht="33.75" hidden="1" thickBot="1">
      <c r="A302" s="84" t="s">
        <v>310</v>
      </c>
      <c r="B302" s="86" t="s">
        <v>567</v>
      </c>
      <c r="C302" s="40" t="s">
        <v>28</v>
      </c>
      <c r="D302" s="40" t="s">
        <v>69</v>
      </c>
      <c r="E302" s="32" t="s">
        <v>424</v>
      </c>
      <c r="F302" s="243"/>
      <c r="G302" s="118">
        <f t="shared" si="35"/>
        <v>0</v>
      </c>
      <c r="H302" s="118">
        <f t="shared" si="35"/>
        <v>20000</v>
      </c>
      <c r="I302" s="399" t="e">
        <f t="shared" si="34"/>
        <v>#DIV/0!</v>
      </c>
      <c r="N302"/>
    </row>
    <row r="303" spans="1:9" s="102" customFormat="1" ht="33.75" customHeight="1" hidden="1">
      <c r="A303" s="84" t="s">
        <v>325</v>
      </c>
      <c r="B303" s="86" t="s">
        <v>567</v>
      </c>
      <c r="C303" s="40" t="s">
        <v>28</v>
      </c>
      <c r="D303" s="40" t="s">
        <v>69</v>
      </c>
      <c r="E303" s="29" t="s">
        <v>460</v>
      </c>
      <c r="F303" s="221"/>
      <c r="G303" s="185">
        <f t="shared" si="35"/>
        <v>0</v>
      </c>
      <c r="H303" s="185">
        <f t="shared" si="35"/>
        <v>20000</v>
      </c>
      <c r="I303" s="399" t="e">
        <f t="shared" si="34"/>
        <v>#DIV/0!</v>
      </c>
    </row>
    <row r="304" spans="1:14" s="102" customFormat="1" ht="55.5" customHeight="1" hidden="1">
      <c r="A304" s="264" t="s">
        <v>461</v>
      </c>
      <c r="B304" s="86" t="s">
        <v>567</v>
      </c>
      <c r="C304" s="40" t="s">
        <v>28</v>
      </c>
      <c r="D304" s="40" t="s">
        <v>69</v>
      </c>
      <c r="E304" s="29" t="s">
        <v>464</v>
      </c>
      <c r="F304" s="221"/>
      <c r="G304" s="185">
        <f t="shared" si="35"/>
        <v>0</v>
      </c>
      <c r="H304" s="185">
        <f t="shared" si="35"/>
        <v>20000</v>
      </c>
      <c r="I304" s="399" t="e">
        <f t="shared" si="34"/>
        <v>#DIV/0!</v>
      </c>
      <c r="N304" s="233"/>
    </row>
    <row r="305" spans="1:9" s="102" customFormat="1" ht="84" hidden="1" thickBot="1">
      <c r="A305" s="264" t="s">
        <v>463</v>
      </c>
      <c r="B305" s="86" t="s">
        <v>567</v>
      </c>
      <c r="C305" s="40" t="s">
        <v>28</v>
      </c>
      <c r="D305" s="40" t="s">
        <v>69</v>
      </c>
      <c r="E305" s="29" t="s">
        <v>464</v>
      </c>
      <c r="F305" s="221">
        <v>540</v>
      </c>
      <c r="G305" s="185"/>
      <c r="H305" s="185">
        <v>20000</v>
      </c>
      <c r="I305" s="399" t="e">
        <f t="shared" si="34"/>
        <v>#DIV/0!</v>
      </c>
    </row>
    <row r="306" spans="1:9" s="102" customFormat="1" ht="18" hidden="1" thickBot="1">
      <c r="A306" s="65" t="s">
        <v>82</v>
      </c>
      <c r="B306" s="75" t="s">
        <v>567</v>
      </c>
      <c r="C306" s="32" t="s">
        <v>28</v>
      </c>
      <c r="D306" s="32" t="s">
        <v>69</v>
      </c>
      <c r="E306" s="238" t="s">
        <v>396</v>
      </c>
      <c r="F306" s="243"/>
      <c r="G306" s="118">
        <f aca="true" t="shared" si="36" ref="G306:H308">G307</f>
        <v>0</v>
      </c>
      <c r="H306" s="118">
        <f t="shared" si="36"/>
        <v>55000</v>
      </c>
      <c r="I306" s="399" t="e">
        <f t="shared" si="34"/>
        <v>#DIV/0!</v>
      </c>
    </row>
    <row r="307" spans="1:9" s="102" customFormat="1" ht="33.75" hidden="1" thickBot="1">
      <c r="A307" s="84" t="s">
        <v>499</v>
      </c>
      <c r="B307" s="76" t="s">
        <v>567</v>
      </c>
      <c r="C307" s="29" t="s">
        <v>28</v>
      </c>
      <c r="D307" s="29" t="s">
        <v>69</v>
      </c>
      <c r="E307" s="29" t="s">
        <v>501</v>
      </c>
      <c r="F307" s="221"/>
      <c r="G307" s="185">
        <f t="shared" si="36"/>
        <v>0</v>
      </c>
      <c r="H307" s="185">
        <f t="shared" si="36"/>
        <v>55000</v>
      </c>
      <c r="I307" s="399" t="e">
        <f t="shared" si="34"/>
        <v>#DIV/0!</v>
      </c>
    </row>
    <row r="308" spans="1:9" s="102" customFormat="1" ht="37.5" customHeight="1" hidden="1">
      <c r="A308" s="81" t="s">
        <v>500</v>
      </c>
      <c r="B308" s="76" t="s">
        <v>567</v>
      </c>
      <c r="C308" s="29" t="s">
        <v>28</v>
      </c>
      <c r="D308" s="29" t="s">
        <v>69</v>
      </c>
      <c r="E308" s="29" t="s">
        <v>502</v>
      </c>
      <c r="F308" s="221"/>
      <c r="G308" s="185">
        <f t="shared" si="36"/>
        <v>0</v>
      </c>
      <c r="H308" s="185">
        <f t="shared" si="36"/>
        <v>55000</v>
      </c>
      <c r="I308" s="399" t="e">
        <f t="shared" si="34"/>
        <v>#DIV/0!</v>
      </c>
    </row>
    <row r="309" spans="1:9" s="102" customFormat="1" ht="51" hidden="1" thickBot="1">
      <c r="A309" s="81" t="s">
        <v>351</v>
      </c>
      <c r="B309" s="76" t="s">
        <v>567</v>
      </c>
      <c r="C309" s="29" t="s">
        <v>28</v>
      </c>
      <c r="D309" s="29" t="s">
        <v>69</v>
      </c>
      <c r="E309" s="29" t="s">
        <v>502</v>
      </c>
      <c r="F309" s="221">
        <v>540</v>
      </c>
      <c r="G309" s="185"/>
      <c r="H309" s="185">
        <v>55000</v>
      </c>
      <c r="I309" s="399" t="e">
        <f t="shared" si="34"/>
        <v>#DIV/0!</v>
      </c>
    </row>
    <row r="310" spans="1:14" s="1" customFormat="1" ht="17.25" hidden="1" thickBot="1">
      <c r="A310" s="65" t="s">
        <v>82</v>
      </c>
      <c r="B310" s="75" t="s">
        <v>567</v>
      </c>
      <c r="C310" s="32" t="s">
        <v>29</v>
      </c>
      <c r="D310" s="32"/>
      <c r="E310" s="32"/>
      <c r="F310" s="32"/>
      <c r="G310" s="118">
        <f>G311+G317+G337</f>
        <v>0</v>
      </c>
      <c r="H310" s="118">
        <f>H311+H317+H337</f>
        <v>2409500</v>
      </c>
      <c r="I310" s="399" t="e">
        <f t="shared" si="34"/>
        <v>#DIV/0!</v>
      </c>
      <c r="N310" s="102"/>
    </row>
    <row r="311" spans="1:14" ht="17.25" hidden="1" thickBot="1">
      <c r="A311" s="30" t="s">
        <v>123</v>
      </c>
      <c r="B311" s="272" t="s">
        <v>567</v>
      </c>
      <c r="C311" s="273" t="s">
        <v>29</v>
      </c>
      <c r="D311" s="101" t="s">
        <v>25</v>
      </c>
      <c r="E311" s="101"/>
      <c r="F311" s="101"/>
      <c r="G311" s="57">
        <f aca="true" t="shared" si="37" ref="G311:H315">G312</f>
        <v>0</v>
      </c>
      <c r="H311" s="57">
        <f t="shared" si="37"/>
        <v>20000</v>
      </c>
      <c r="I311" s="399" t="e">
        <f t="shared" si="34"/>
        <v>#DIV/0!</v>
      </c>
      <c r="N311" s="102"/>
    </row>
    <row r="312" spans="1:14" s="102" customFormat="1" ht="1.5" customHeight="1" hidden="1">
      <c r="A312" s="194" t="s">
        <v>124</v>
      </c>
      <c r="B312" s="70" t="s">
        <v>567</v>
      </c>
      <c r="C312" s="273" t="s">
        <v>29</v>
      </c>
      <c r="D312" s="101" t="s">
        <v>25</v>
      </c>
      <c r="E312" s="238" t="s">
        <v>415</v>
      </c>
      <c r="F312" s="221"/>
      <c r="G312" s="118">
        <f t="shared" si="37"/>
        <v>0</v>
      </c>
      <c r="H312" s="118">
        <f t="shared" si="37"/>
        <v>20000</v>
      </c>
      <c r="I312" s="399" t="e">
        <f t="shared" si="34"/>
        <v>#DIV/0!</v>
      </c>
      <c r="N312" s="1"/>
    </row>
    <row r="313" spans="1:14" s="233" customFormat="1" ht="33.75" hidden="1" thickBot="1">
      <c r="A313" s="84" t="s">
        <v>310</v>
      </c>
      <c r="B313" s="272" t="s">
        <v>567</v>
      </c>
      <c r="C313" s="273" t="s">
        <v>29</v>
      </c>
      <c r="D313" s="101" t="s">
        <v>25</v>
      </c>
      <c r="E313" s="46" t="s">
        <v>423</v>
      </c>
      <c r="F313" s="285"/>
      <c r="G313" s="94">
        <f t="shared" si="37"/>
        <v>0</v>
      </c>
      <c r="H313" s="94">
        <f t="shared" si="37"/>
        <v>20000</v>
      </c>
      <c r="I313" s="399" t="e">
        <f t="shared" si="34"/>
        <v>#DIV/0!</v>
      </c>
      <c r="N313"/>
    </row>
    <row r="314" spans="1:9" s="102" customFormat="1" ht="51" hidden="1" thickBot="1">
      <c r="A314" s="122" t="s">
        <v>341</v>
      </c>
      <c r="B314" s="274" t="s">
        <v>567</v>
      </c>
      <c r="C314" s="120" t="s">
        <v>29</v>
      </c>
      <c r="D314" s="103" t="s">
        <v>25</v>
      </c>
      <c r="E314" s="29" t="s">
        <v>462</v>
      </c>
      <c r="F314" s="221"/>
      <c r="G314" s="185">
        <f t="shared" si="37"/>
        <v>0</v>
      </c>
      <c r="H314" s="185">
        <f t="shared" si="37"/>
        <v>20000</v>
      </c>
      <c r="I314" s="399" t="e">
        <f t="shared" si="34"/>
        <v>#DIV/0!</v>
      </c>
    </row>
    <row r="315" spans="1:14" s="102" customFormat="1" ht="33.75" hidden="1" thickBot="1">
      <c r="A315" s="214" t="s">
        <v>459</v>
      </c>
      <c r="B315" s="274" t="s">
        <v>567</v>
      </c>
      <c r="C315" s="120" t="s">
        <v>29</v>
      </c>
      <c r="D315" s="103" t="s">
        <v>25</v>
      </c>
      <c r="E315" s="29" t="s">
        <v>465</v>
      </c>
      <c r="F315" s="221"/>
      <c r="G315" s="185">
        <f t="shared" si="37"/>
        <v>0</v>
      </c>
      <c r="H315" s="185">
        <f t="shared" si="37"/>
        <v>20000</v>
      </c>
      <c r="I315" s="399" t="e">
        <f t="shared" si="34"/>
        <v>#DIV/0!</v>
      </c>
      <c r="N315" s="233"/>
    </row>
    <row r="316" spans="1:9" s="102" customFormat="1" ht="101.25" hidden="1" thickBot="1">
      <c r="A316" s="214" t="s">
        <v>352</v>
      </c>
      <c r="B316" s="274" t="s">
        <v>567</v>
      </c>
      <c r="C316" s="120" t="s">
        <v>29</v>
      </c>
      <c r="D316" s="103" t="s">
        <v>25</v>
      </c>
      <c r="E316" s="29" t="s">
        <v>465</v>
      </c>
      <c r="F316" s="221">
        <v>540</v>
      </c>
      <c r="G316" s="185"/>
      <c r="H316" s="185">
        <v>20000</v>
      </c>
      <c r="I316" s="399" t="e">
        <f t="shared" si="34"/>
        <v>#DIV/0!</v>
      </c>
    </row>
    <row r="317" spans="1:14" ht="17.25" hidden="1" thickBot="1">
      <c r="A317" s="65" t="s">
        <v>82</v>
      </c>
      <c r="B317" s="75" t="s">
        <v>567</v>
      </c>
      <c r="C317" s="31" t="s">
        <v>29</v>
      </c>
      <c r="D317" s="31" t="s">
        <v>30</v>
      </c>
      <c r="E317" s="39"/>
      <c r="F317" s="29"/>
      <c r="G317" s="118">
        <f>G318+G322+G333</f>
        <v>0</v>
      </c>
      <c r="H317" s="118">
        <f>H318+H322+H333</f>
        <v>2310000</v>
      </c>
      <c r="I317" s="399" t="e">
        <f t="shared" si="34"/>
        <v>#DIV/0!</v>
      </c>
      <c r="N317" s="102"/>
    </row>
    <row r="318" spans="1:9" s="102" customFormat="1" ht="18" hidden="1" thickBot="1">
      <c r="A318" s="30" t="s">
        <v>125</v>
      </c>
      <c r="B318" s="75" t="s">
        <v>567</v>
      </c>
      <c r="C318" s="31" t="s">
        <v>29</v>
      </c>
      <c r="D318" s="31" t="s">
        <v>30</v>
      </c>
      <c r="E318" s="238" t="s">
        <v>394</v>
      </c>
      <c r="F318" s="221"/>
      <c r="G318" s="118">
        <f aca="true" t="shared" si="38" ref="G318:H320">G319</f>
        <v>0</v>
      </c>
      <c r="H318" s="118">
        <f t="shared" si="38"/>
        <v>70000</v>
      </c>
      <c r="I318" s="399" t="e">
        <f t="shared" si="34"/>
        <v>#DIV/0!</v>
      </c>
    </row>
    <row r="319" spans="1:14" s="102" customFormat="1" ht="35.25" customHeight="1" hidden="1">
      <c r="A319" s="84" t="s">
        <v>314</v>
      </c>
      <c r="B319" s="76" t="s">
        <v>567</v>
      </c>
      <c r="C319" s="28" t="s">
        <v>29</v>
      </c>
      <c r="D319" s="28" t="s">
        <v>30</v>
      </c>
      <c r="E319" s="240" t="s">
        <v>435</v>
      </c>
      <c r="F319" s="221"/>
      <c r="G319" s="185">
        <f t="shared" si="38"/>
        <v>0</v>
      </c>
      <c r="H319" s="185">
        <f t="shared" si="38"/>
        <v>70000</v>
      </c>
      <c r="I319" s="399" t="e">
        <f t="shared" si="34"/>
        <v>#DIV/0!</v>
      </c>
      <c r="N319"/>
    </row>
    <row r="320" spans="1:9" s="102" customFormat="1" ht="51" hidden="1" thickBot="1">
      <c r="A320" s="51" t="s">
        <v>434</v>
      </c>
      <c r="B320" s="76" t="s">
        <v>567</v>
      </c>
      <c r="C320" s="28" t="s">
        <v>29</v>
      </c>
      <c r="D320" s="28" t="s">
        <v>30</v>
      </c>
      <c r="E320" s="237" t="s">
        <v>436</v>
      </c>
      <c r="F320" s="221"/>
      <c r="G320" s="185">
        <f t="shared" si="38"/>
        <v>0</v>
      </c>
      <c r="H320" s="185">
        <f t="shared" si="38"/>
        <v>70000</v>
      </c>
      <c r="I320" s="399" t="e">
        <f t="shared" si="34"/>
        <v>#DIV/0!</v>
      </c>
    </row>
    <row r="321" spans="1:9" s="102" customFormat="1" ht="51" hidden="1" thickBot="1">
      <c r="A321" s="51" t="s">
        <v>350</v>
      </c>
      <c r="B321" s="76" t="s">
        <v>567</v>
      </c>
      <c r="C321" s="28" t="s">
        <v>29</v>
      </c>
      <c r="D321" s="28" t="s">
        <v>30</v>
      </c>
      <c r="E321" s="237" t="s">
        <v>436</v>
      </c>
      <c r="F321" s="221">
        <v>540</v>
      </c>
      <c r="G321" s="185"/>
      <c r="H321" s="185">
        <v>70000</v>
      </c>
      <c r="I321" s="399" t="e">
        <f t="shared" si="34"/>
        <v>#DIV/0!</v>
      </c>
    </row>
    <row r="322" spans="1:9" s="102" customFormat="1" ht="51" customHeight="1" hidden="1">
      <c r="A322" s="65" t="s">
        <v>82</v>
      </c>
      <c r="B322" s="75" t="s">
        <v>567</v>
      </c>
      <c r="C322" s="31" t="s">
        <v>29</v>
      </c>
      <c r="D322" s="31" t="s">
        <v>30</v>
      </c>
      <c r="E322" s="238" t="s">
        <v>395</v>
      </c>
      <c r="F322" s="221"/>
      <c r="G322" s="118">
        <f>G323+G329</f>
        <v>0</v>
      </c>
      <c r="H322" s="118">
        <f>H323+H329</f>
        <v>2230000</v>
      </c>
      <c r="I322" s="399" t="e">
        <f t="shared" si="34"/>
        <v>#DIV/0!</v>
      </c>
    </row>
    <row r="323" spans="1:14" s="233" customFormat="1" ht="67.5" hidden="1" thickBot="1">
      <c r="A323" s="84" t="s">
        <v>326</v>
      </c>
      <c r="B323" s="75" t="s">
        <v>567</v>
      </c>
      <c r="C323" s="31" t="s">
        <v>29</v>
      </c>
      <c r="D323" s="31" t="s">
        <v>30</v>
      </c>
      <c r="E323" s="32" t="s">
        <v>422</v>
      </c>
      <c r="F323" s="243"/>
      <c r="G323" s="118">
        <f>G324</f>
        <v>0</v>
      </c>
      <c r="H323" s="118">
        <f>H324</f>
        <v>2200000</v>
      </c>
      <c r="I323" s="399" t="e">
        <f t="shared" si="34"/>
        <v>#DIV/0!</v>
      </c>
      <c r="N323" s="102"/>
    </row>
    <row r="324" spans="1:9" s="102" customFormat="1" ht="33.75" hidden="1" thickBot="1">
      <c r="A324" s="84" t="s">
        <v>191</v>
      </c>
      <c r="B324" s="76" t="s">
        <v>567</v>
      </c>
      <c r="C324" s="28" t="s">
        <v>29</v>
      </c>
      <c r="D324" s="28" t="s">
        <v>30</v>
      </c>
      <c r="E324" s="29" t="s">
        <v>467</v>
      </c>
      <c r="F324" s="221"/>
      <c r="G324" s="185">
        <f>G325+G327</f>
        <v>0</v>
      </c>
      <c r="H324" s="185">
        <f>H325+H327</f>
        <v>2200000</v>
      </c>
      <c r="I324" s="399" t="e">
        <f t="shared" si="34"/>
        <v>#DIV/0!</v>
      </c>
    </row>
    <row r="325" spans="1:14" s="102" customFormat="1" ht="17.25" hidden="1" thickBot="1">
      <c r="A325" s="81" t="s">
        <v>468</v>
      </c>
      <c r="B325" s="76" t="s">
        <v>567</v>
      </c>
      <c r="C325" s="28" t="s">
        <v>29</v>
      </c>
      <c r="D325" s="28" t="s">
        <v>30</v>
      </c>
      <c r="E325" s="29" t="s">
        <v>470</v>
      </c>
      <c r="F325" s="221"/>
      <c r="G325" s="185">
        <f>G326</f>
        <v>0</v>
      </c>
      <c r="H325" s="185">
        <f>H326</f>
        <v>200000</v>
      </c>
      <c r="I325" s="399" t="e">
        <f t="shared" si="34"/>
        <v>#DIV/0!</v>
      </c>
      <c r="N325" s="233"/>
    </row>
    <row r="326" spans="1:9" s="102" customFormat="1" ht="67.5" hidden="1" thickBot="1">
      <c r="A326" s="265" t="s">
        <v>466</v>
      </c>
      <c r="B326" s="76" t="s">
        <v>567</v>
      </c>
      <c r="C326" s="28" t="s">
        <v>29</v>
      </c>
      <c r="D326" s="28" t="s">
        <v>30</v>
      </c>
      <c r="E326" s="29" t="s">
        <v>470</v>
      </c>
      <c r="F326" s="221">
        <v>540</v>
      </c>
      <c r="G326" s="185"/>
      <c r="H326" s="185">
        <v>200000</v>
      </c>
      <c r="I326" s="399" t="e">
        <f t="shared" si="34"/>
        <v>#DIV/0!</v>
      </c>
    </row>
    <row r="327" spans="1:9" s="102" customFormat="1" ht="17.25" hidden="1" thickBot="1">
      <c r="A327" s="65" t="s">
        <v>82</v>
      </c>
      <c r="B327" s="76" t="s">
        <v>567</v>
      </c>
      <c r="C327" s="28" t="s">
        <v>29</v>
      </c>
      <c r="D327" s="28" t="s">
        <v>30</v>
      </c>
      <c r="E327" s="29" t="s">
        <v>471</v>
      </c>
      <c r="F327" s="221"/>
      <c r="G327" s="185">
        <f>G328</f>
        <v>0</v>
      </c>
      <c r="H327" s="185">
        <f>H328</f>
        <v>2000000</v>
      </c>
      <c r="I327" s="399" t="e">
        <f t="shared" si="34"/>
        <v>#DIV/0!</v>
      </c>
    </row>
    <row r="328" spans="1:9" s="102" customFormat="1" ht="51" hidden="1" thickBot="1">
      <c r="A328" s="27" t="s">
        <v>469</v>
      </c>
      <c r="B328" s="76" t="s">
        <v>567</v>
      </c>
      <c r="C328" s="28" t="s">
        <v>29</v>
      </c>
      <c r="D328" s="28" t="s">
        <v>30</v>
      </c>
      <c r="E328" s="29" t="s">
        <v>471</v>
      </c>
      <c r="F328" s="221">
        <v>540</v>
      </c>
      <c r="G328" s="185"/>
      <c r="H328" s="185">
        <v>2000000</v>
      </c>
      <c r="I328" s="399" t="e">
        <f t="shared" si="34"/>
        <v>#DIV/0!</v>
      </c>
    </row>
    <row r="329" spans="1:14" s="233" customFormat="1" ht="17.25" hidden="1" thickBot="1">
      <c r="A329" s="65" t="s">
        <v>82</v>
      </c>
      <c r="B329" s="75" t="s">
        <v>567</v>
      </c>
      <c r="C329" s="31" t="s">
        <v>29</v>
      </c>
      <c r="D329" s="31" t="s">
        <v>30</v>
      </c>
      <c r="E329" s="32" t="s">
        <v>421</v>
      </c>
      <c r="F329" s="243"/>
      <c r="G329" s="118">
        <f aca="true" t="shared" si="39" ref="G329:H331">G330</f>
        <v>0</v>
      </c>
      <c r="H329" s="118">
        <f t="shared" si="39"/>
        <v>30000</v>
      </c>
      <c r="I329" s="399" t="e">
        <f t="shared" si="34"/>
        <v>#DIV/0!</v>
      </c>
      <c r="N329" s="102"/>
    </row>
    <row r="330" spans="1:9" s="102" customFormat="1" ht="17.25" hidden="1" thickBot="1">
      <c r="A330" s="84" t="s">
        <v>246</v>
      </c>
      <c r="B330" s="76" t="s">
        <v>567</v>
      </c>
      <c r="C330" s="28" t="s">
        <v>29</v>
      </c>
      <c r="D330" s="28" t="s">
        <v>30</v>
      </c>
      <c r="E330" s="29" t="s">
        <v>438</v>
      </c>
      <c r="F330" s="221"/>
      <c r="G330" s="185">
        <f t="shared" si="39"/>
        <v>0</v>
      </c>
      <c r="H330" s="185">
        <f t="shared" si="39"/>
        <v>30000</v>
      </c>
      <c r="I330" s="399" t="e">
        <f t="shared" si="34"/>
        <v>#DIV/0!</v>
      </c>
    </row>
    <row r="331" spans="1:14" s="102" customFormat="1" ht="33.75" hidden="1" thickBot="1">
      <c r="A331" s="263" t="s">
        <v>437</v>
      </c>
      <c r="B331" s="76" t="s">
        <v>567</v>
      </c>
      <c r="C331" s="28" t="s">
        <v>29</v>
      </c>
      <c r="D331" s="28" t="s">
        <v>30</v>
      </c>
      <c r="E331" s="29" t="s">
        <v>439</v>
      </c>
      <c r="F331" s="221"/>
      <c r="G331" s="185">
        <f t="shared" si="39"/>
        <v>0</v>
      </c>
      <c r="H331" s="185">
        <f t="shared" si="39"/>
        <v>30000</v>
      </c>
      <c r="I331" s="399" t="e">
        <f t="shared" si="34"/>
        <v>#DIV/0!</v>
      </c>
      <c r="N331" s="233"/>
    </row>
    <row r="332" spans="1:9" s="102" customFormat="1" ht="67.5" hidden="1" thickBot="1">
      <c r="A332" s="263" t="s">
        <v>353</v>
      </c>
      <c r="B332" s="76" t="s">
        <v>567</v>
      </c>
      <c r="C332" s="28" t="s">
        <v>29</v>
      </c>
      <c r="D332" s="28" t="s">
        <v>30</v>
      </c>
      <c r="E332" s="29" t="s">
        <v>439</v>
      </c>
      <c r="F332" s="221">
        <v>540</v>
      </c>
      <c r="G332" s="185"/>
      <c r="H332" s="185">
        <v>30000</v>
      </c>
      <c r="I332" s="399" t="e">
        <f t="shared" si="34"/>
        <v>#DIV/0!</v>
      </c>
    </row>
    <row r="333" spans="1:14" s="233" customFormat="1" ht="18" hidden="1" thickBot="1">
      <c r="A333" s="65" t="s">
        <v>82</v>
      </c>
      <c r="B333" s="75" t="s">
        <v>567</v>
      </c>
      <c r="C333" s="31" t="s">
        <v>29</v>
      </c>
      <c r="D333" s="31" t="s">
        <v>30</v>
      </c>
      <c r="E333" s="283" t="s">
        <v>417</v>
      </c>
      <c r="F333" s="243"/>
      <c r="G333" s="118">
        <f aca="true" t="shared" si="40" ref="G333:H335">G334</f>
        <v>0</v>
      </c>
      <c r="H333" s="118">
        <f t="shared" si="40"/>
        <v>10000</v>
      </c>
      <c r="I333" s="399" t="e">
        <f t="shared" si="34"/>
        <v>#DIV/0!</v>
      </c>
      <c r="N333" s="102"/>
    </row>
    <row r="334" spans="1:9" s="102" customFormat="1" ht="51" hidden="1" thickBot="1">
      <c r="A334" s="268" t="s">
        <v>410</v>
      </c>
      <c r="B334" s="76" t="s">
        <v>567</v>
      </c>
      <c r="C334" s="28" t="s">
        <v>29</v>
      </c>
      <c r="D334" s="28" t="s">
        <v>30</v>
      </c>
      <c r="E334" s="284" t="s">
        <v>445</v>
      </c>
      <c r="F334" s="221"/>
      <c r="G334" s="185">
        <f t="shared" si="40"/>
        <v>0</v>
      </c>
      <c r="H334" s="185">
        <f t="shared" si="40"/>
        <v>10000</v>
      </c>
      <c r="I334" s="399" t="e">
        <f t="shared" si="34"/>
        <v>#DIV/0!</v>
      </c>
    </row>
    <row r="335" spans="1:14" s="102" customFormat="1" ht="34.5" customHeight="1" hidden="1">
      <c r="A335" s="214" t="s">
        <v>444</v>
      </c>
      <c r="B335" s="76" t="s">
        <v>567</v>
      </c>
      <c r="C335" s="28" t="s">
        <v>29</v>
      </c>
      <c r="D335" s="28" t="s">
        <v>30</v>
      </c>
      <c r="E335" s="284" t="s">
        <v>446</v>
      </c>
      <c r="F335" s="221"/>
      <c r="G335" s="185">
        <f t="shared" si="40"/>
        <v>0</v>
      </c>
      <c r="H335" s="185">
        <f t="shared" si="40"/>
        <v>10000</v>
      </c>
      <c r="I335" s="399" t="e">
        <f t="shared" si="34"/>
        <v>#DIV/0!</v>
      </c>
      <c r="N335" s="233"/>
    </row>
    <row r="336" spans="1:9" s="102" customFormat="1" ht="33.75" hidden="1" thickBot="1">
      <c r="A336" s="214" t="s">
        <v>354</v>
      </c>
      <c r="B336" s="76" t="s">
        <v>567</v>
      </c>
      <c r="C336" s="28" t="s">
        <v>29</v>
      </c>
      <c r="D336" s="28" t="s">
        <v>30</v>
      </c>
      <c r="E336" s="240" t="s">
        <v>446</v>
      </c>
      <c r="F336" s="221">
        <v>540</v>
      </c>
      <c r="G336" s="185"/>
      <c r="H336" s="185">
        <v>10000</v>
      </c>
      <c r="I336" s="399" t="e">
        <f t="shared" si="34"/>
        <v>#DIV/0!</v>
      </c>
    </row>
    <row r="337" spans="1:14" s="1" customFormat="1" ht="17.25" hidden="1" thickBot="1">
      <c r="A337" s="65" t="s">
        <v>82</v>
      </c>
      <c r="B337" s="72" t="s">
        <v>567</v>
      </c>
      <c r="C337" s="32" t="s">
        <v>29</v>
      </c>
      <c r="D337" s="32" t="s">
        <v>34</v>
      </c>
      <c r="E337" s="49"/>
      <c r="F337" s="32"/>
      <c r="G337" s="118">
        <f>G338+G343</f>
        <v>0</v>
      </c>
      <c r="H337" s="118">
        <f>H338+H343</f>
        <v>79500</v>
      </c>
      <c r="I337" s="399" t="e">
        <f t="shared" si="34"/>
        <v>#DIV/0!</v>
      </c>
      <c r="N337" s="102"/>
    </row>
    <row r="338" spans="1:9" s="102" customFormat="1" ht="18" hidden="1" thickBot="1">
      <c r="A338" s="30" t="s">
        <v>57</v>
      </c>
      <c r="B338" s="72" t="s">
        <v>567</v>
      </c>
      <c r="C338" s="32" t="s">
        <v>29</v>
      </c>
      <c r="D338" s="32" t="s">
        <v>34</v>
      </c>
      <c r="E338" s="238" t="s">
        <v>385</v>
      </c>
      <c r="F338" s="221"/>
      <c r="G338" s="118">
        <f aca="true" t="shared" si="41" ref="G338:H341">G339</f>
        <v>0</v>
      </c>
      <c r="H338" s="118">
        <f t="shared" si="41"/>
        <v>60000</v>
      </c>
      <c r="I338" s="399" t="e">
        <f t="shared" si="34"/>
        <v>#DIV/0!</v>
      </c>
    </row>
    <row r="339" spans="1:14" s="233" customFormat="1" ht="67.5" hidden="1" thickBot="1">
      <c r="A339" s="84" t="s">
        <v>302</v>
      </c>
      <c r="B339" s="72" t="s">
        <v>567</v>
      </c>
      <c r="C339" s="32" t="s">
        <v>29</v>
      </c>
      <c r="D339" s="32" t="s">
        <v>34</v>
      </c>
      <c r="E339" s="32" t="s">
        <v>386</v>
      </c>
      <c r="F339" s="243"/>
      <c r="G339" s="118">
        <f t="shared" si="41"/>
        <v>0</v>
      </c>
      <c r="H339" s="118">
        <f t="shared" si="41"/>
        <v>60000</v>
      </c>
      <c r="I339" s="399" t="e">
        <f t="shared" si="34"/>
        <v>#DIV/0!</v>
      </c>
      <c r="N339" s="1"/>
    </row>
    <row r="340" spans="1:9" s="102" customFormat="1" ht="33.75" hidden="1" thickBot="1">
      <c r="A340" s="84" t="s">
        <v>306</v>
      </c>
      <c r="B340" s="73" t="s">
        <v>567</v>
      </c>
      <c r="C340" s="29" t="s">
        <v>29</v>
      </c>
      <c r="D340" s="29" t="s">
        <v>34</v>
      </c>
      <c r="E340" s="29" t="s">
        <v>387</v>
      </c>
      <c r="F340" s="221"/>
      <c r="G340" s="185">
        <f t="shared" si="41"/>
        <v>0</v>
      </c>
      <c r="H340" s="185">
        <f t="shared" si="41"/>
        <v>60000</v>
      </c>
      <c r="I340" s="399" t="e">
        <f t="shared" si="34"/>
        <v>#DIV/0!</v>
      </c>
    </row>
    <row r="341" spans="1:14" s="102" customFormat="1" ht="17.25" hidden="1" thickBot="1">
      <c r="A341" s="81" t="s">
        <v>497</v>
      </c>
      <c r="B341" s="73" t="s">
        <v>567</v>
      </c>
      <c r="C341" s="29" t="s">
        <v>29</v>
      </c>
      <c r="D341" s="29" t="s">
        <v>34</v>
      </c>
      <c r="E341" s="29" t="s">
        <v>498</v>
      </c>
      <c r="F341" s="221"/>
      <c r="G341" s="185">
        <f t="shared" si="41"/>
        <v>0</v>
      </c>
      <c r="H341" s="185">
        <f t="shared" si="41"/>
        <v>60000</v>
      </c>
      <c r="I341" s="399" t="e">
        <f t="shared" si="34"/>
        <v>#DIV/0!</v>
      </c>
      <c r="N341" s="233"/>
    </row>
    <row r="342" spans="1:9" s="102" customFormat="1" ht="51" hidden="1" thickBot="1">
      <c r="A342" s="81" t="s">
        <v>355</v>
      </c>
      <c r="B342" s="73" t="s">
        <v>567</v>
      </c>
      <c r="C342" s="29" t="s">
        <v>29</v>
      </c>
      <c r="D342" s="29" t="s">
        <v>34</v>
      </c>
      <c r="E342" s="29" t="s">
        <v>498</v>
      </c>
      <c r="F342" s="221">
        <v>540</v>
      </c>
      <c r="G342" s="185"/>
      <c r="H342" s="185">
        <v>60000</v>
      </c>
      <c r="I342" s="399" t="e">
        <f t="shared" si="34"/>
        <v>#DIV/0!</v>
      </c>
    </row>
    <row r="343" spans="1:14" s="233" customFormat="1" ht="18" hidden="1" thickBot="1">
      <c r="A343" s="81" t="s">
        <v>82</v>
      </c>
      <c r="B343" s="75" t="s">
        <v>567</v>
      </c>
      <c r="C343" s="31" t="s">
        <v>29</v>
      </c>
      <c r="D343" s="31" t="s">
        <v>34</v>
      </c>
      <c r="E343" s="283" t="s">
        <v>417</v>
      </c>
      <c r="F343" s="243"/>
      <c r="G343" s="118">
        <f aca="true" t="shared" si="42" ref="G343:H345">G344</f>
        <v>0</v>
      </c>
      <c r="H343" s="118">
        <f t="shared" si="42"/>
        <v>19500</v>
      </c>
      <c r="I343" s="399" t="e">
        <f t="shared" si="34"/>
        <v>#DIV/0!</v>
      </c>
      <c r="N343" s="102"/>
    </row>
    <row r="344" spans="1:9" s="102" customFormat="1" ht="51" hidden="1" thickBot="1">
      <c r="A344" s="268" t="s">
        <v>410</v>
      </c>
      <c r="B344" s="76" t="s">
        <v>567</v>
      </c>
      <c r="C344" s="28" t="s">
        <v>29</v>
      </c>
      <c r="D344" s="28" t="s">
        <v>34</v>
      </c>
      <c r="E344" s="284" t="s">
        <v>445</v>
      </c>
      <c r="F344" s="221"/>
      <c r="G344" s="185">
        <f t="shared" si="42"/>
        <v>0</v>
      </c>
      <c r="H344" s="185">
        <f t="shared" si="42"/>
        <v>19500</v>
      </c>
      <c r="I344" s="399" t="e">
        <f t="shared" si="34"/>
        <v>#DIV/0!</v>
      </c>
    </row>
    <row r="345" spans="1:14" s="102" customFormat="1" ht="34.5" customHeight="1" hidden="1">
      <c r="A345" s="214" t="s">
        <v>444</v>
      </c>
      <c r="B345" s="76" t="s">
        <v>567</v>
      </c>
      <c r="C345" s="28" t="s">
        <v>29</v>
      </c>
      <c r="D345" s="28" t="s">
        <v>34</v>
      </c>
      <c r="E345" s="284" t="s">
        <v>446</v>
      </c>
      <c r="F345" s="221"/>
      <c r="G345" s="185">
        <f t="shared" si="42"/>
        <v>0</v>
      </c>
      <c r="H345" s="185">
        <f t="shared" si="42"/>
        <v>19500</v>
      </c>
      <c r="I345" s="399" t="e">
        <f t="shared" si="34"/>
        <v>#DIV/0!</v>
      </c>
      <c r="N345" s="233"/>
    </row>
    <row r="346" spans="1:9" s="102" customFormat="1" ht="33.75" hidden="1" thickBot="1">
      <c r="A346" s="214" t="s">
        <v>354</v>
      </c>
      <c r="B346" s="76" t="s">
        <v>567</v>
      </c>
      <c r="C346" s="28" t="s">
        <v>29</v>
      </c>
      <c r="D346" s="28" t="s">
        <v>34</v>
      </c>
      <c r="E346" s="240" t="s">
        <v>446</v>
      </c>
      <c r="F346" s="221">
        <v>540</v>
      </c>
      <c r="G346" s="185"/>
      <c r="H346" s="185">
        <v>19500</v>
      </c>
      <c r="I346" s="399" t="e">
        <f t="shared" si="34"/>
        <v>#DIV/0!</v>
      </c>
    </row>
    <row r="347" spans="1:14" s="1" customFormat="1" ht="17.25" hidden="1" thickBot="1">
      <c r="A347" s="65" t="s">
        <v>82</v>
      </c>
      <c r="B347" s="75" t="s">
        <v>567</v>
      </c>
      <c r="C347" s="49" t="s">
        <v>24</v>
      </c>
      <c r="D347" s="49"/>
      <c r="E347" s="123"/>
      <c r="F347" s="123"/>
      <c r="G347" s="118">
        <f aca="true" t="shared" si="43" ref="G347:H349">G348</f>
        <v>0</v>
      </c>
      <c r="H347" s="118">
        <f t="shared" si="43"/>
        <v>6800</v>
      </c>
      <c r="I347" s="399" t="e">
        <f t="shared" si="34"/>
        <v>#DIV/0!</v>
      </c>
      <c r="N347" s="102"/>
    </row>
    <row r="348" spans="1:14" ht="17.25" hidden="1" thickBot="1">
      <c r="A348" s="30" t="s">
        <v>56</v>
      </c>
      <c r="B348" s="75" t="s">
        <v>567</v>
      </c>
      <c r="C348" s="32" t="s">
        <v>24</v>
      </c>
      <c r="D348" s="32" t="s">
        <v>29</v>
      </c>
      <c r="E348" s="56"/>
      <c r="F348" s="56"/>
      <c r="G348" s="118">
        <f t="shared" si="43"/>
        <v>0</v>
      </c>
      <c r="H348" s="118">
        <f t="shared" si="43"/>
        <v>6800</v>
      </c>
      <c r="I348" s="399" t="e">
        <f t="shared" si="34"/>
        <v>#DIV/0!</v>
      </c>
      <c r="N348" s="102"/>
    </row>
    <row r="349" spans="1:14" s="102" customFormat="1" ht="33.75" hidden="1" thickBot="1">
      <c r="A349" s="173" t="s">
        <v>263</v>
      </c>
      <c r="B349" s="75" t="s">
        <v>567</v>
      </c>
      <c r="C349" s="32" t="s">
        <v>24</v>
      </c>
      <c r="D349" s="32" t="s">
        <v>29</v>
      </c>
      <c r="E349" s="283" t="s">
        <v>397</v>
      </c>
      <c r="F349" s="224"/>
      <c r="G349" s="118">
        <f t="shared" si="43"/>
        <v>0</v>
      </c>
      <c r="H349" s="118">
        <f t="shared" si="43"/>
        <v>6800</v>
      </c>
      <c r="I349" s="399" t="e">
        <f t="shared" si="34"/>
        <v>#DIV/0!</v>
      </c>
      <c r="N349" s="1"/>
    </row>
    <row r="350" spans="1:14" s="102" customFormat="1" ht="18.75" customHeight="1" hidden="1">
      <c r="A350" s="269" t="s">
        <v>411</v>
      </c>
      <c r="B350" s="76" t="s">
        <v>567</v>
      </c>
      <c r="C350" s="29" t="s">
        <v>24</v>
      </c>
      <c r="D350" s="29" t="s">
        <v>29</v>
      </c>
      <c r="E350" s="275" t="s">
        <v>510</v>
      </c>
      <c r="F350" s="239"/>
      <c r="G350" s="185">
        <f>G351+G353</f>
        <v>0</v>
      </c>
      <c r="H350" s="185">
        <f>H351+H353</f>
        <v>6800</v>
      </c>
      <c r="I350" s="399" t="e">
        <f t="shared" si="34"/>
        <v>#DIV/0!</v>
      </c>
      <c r="N350"/>
    </row>
    <row r="351" spans="1:9" s="102" customFormat="1" ht="33.75" hidden="1" thickBot="1">
      <c r="A351" s="215" t="s">
        <v>509</v>
      </c>
      <c r="B351" s="76" t="s">
        <v>567</v>
      </c>
      <c r="C351" s="29" t="s">
        <v>24</v>
      </c>
      <c r="D351" s="29" t="s">
        <v>29</v>
      </c>
      <c r="E351" s="275" t="s">
        <v>511</v>
      </c>
      <c r="F351" s="239"/>
      <c r="G351" s="185">
        <f>G352</f>
        <v>0</v>
      </c>
      <c r="H351" s="185">
        <f>H352</f>
        <v>800</v>
      </c>
      <c r="I351" s="399" t="e">
        <f t="shared" si="34"/>
        <v>#DIV/0!</v>
      </c>
    </row>
    <row r="352" spans="1:9" s="102" customFormat="1" ht="33.75" hidden="1" thickBot="1">
      <c r="A352" s="215" t="s">
        <v>527</v>
      </c>
      <c r="B352" s="76" t="s">
        <v>567</v>
      </c>
      <c r="C352" s="29" t="s">
        <v>24</v>
      </c>
      <c r="D352" s="29" t="s">
        <v>29</v>
      </c>
      <c r="E352" s="275" t="s">
        <v>511</v>
      </c>
      <c r="F352" s="239">
        <v>240</v>
      </c>
      <c r="G352" s="185"/>
      <c r="H352" s="185">
        <v>800</v>
      </c>
      <c r="I352" s="399" t="e">
        <f t="shared" si="34"/>
        <v>#DIV/0!</v>
      </c>
    </row>
    <row r="353" spans="1:9" s="102" customFormat="1" ht="33.75" hidden="1" thickBot="1">
      <c r="A353" s="261" t="s">
        <v>294</v>
      </c>
      <c r="B353" s="76" t="s">
        <v>567</v>
      </c>
      <c r="C353" s="29" t="s">
        <v>24</v>
      </c>
      <c r="D353" s="29" t="s">
        <v>29</v>
      </c>
      <c r="E353" s="275" t="s">
        <v>513</v>
      </c>
      <c r="F353" s="239"/>
      <c r="G353" s="185">
        <f>G354</f>
        <v>0</v>
      </c>
      <c r="H353" s="185">
        <f>H354</f>
        <v>6000</v>
      </c>
      <c r="I353" s="399" t="e">
        <f t="shared" si="34"/>
        <v>#DIV/0!</v>
      </c>
    </row>
    <row r="354" spans="1:9" s="102" customFormat="1" ht="51" hidden="1" thickBot="1">
      <c r="A354" s="215" t="s">
        <v>512</v>
      </c>
      <c r="B354" s="76" t="s">
        <v>567</v>
      </c>
      <c r="C354" s="29" t="s">
        <v>24</v>
      </c>
      <c r="D354" s="29" t="s">
        <v>29</v>
      </c>
      <c r="E354" s="275" t="s">
        <v>513</v>
      </c>
      <c r="F354" s="239">
        <v>540</v>
      </c>
      <c r="G354" s="185"/>
      <c r="H354" s="185">
        <v>6000</v>
      </c>
      <c r="I354" s="399" t="e">
        <f t="shared" si="34"/>
        <v>#DIV/0!</v>
      </c>
    </row>
    <row r="355" spans="1:14" s="1" customFormat="1" ht="17.25" hidden="1" thickBot="1">
      <c r="A355" s="215" t="s">
        <v>82</v>
      </c>
      <c r="B355" s="72" t="s">
        <v>567</v>
      </c>
      <c r="C355" s="32" t="s">
        <v>27</v>
      </c>
      <c r="D355" s="32"/>
      <c r="E355" s="32"/>
      <c r="F355" s="32"/>
      <c r="G355" s="118">
        <f aca="true" t="shared" si="44" ref="G355:H360">G356</f>
        <v>0</v>
      </c>
      <c r="H355" s="118">
        <f t="shared" si="44"/>
        <v>12000</v>
      </c>
      <c r="I355" s="399" t="e">
        <f t="shared" si="34"/>
        <v>#DIV/0!</v>
      </c>
      <c r="N355" s="102"/>
    </row>
    <row r="356" spans="1:14" s="1" customFormat="1" ht="17.25" hidden="1" thickBot="1">
      <c r="A356" s="30" t="s">
        <v>260</v>
      </c>
      <c r="B356" s="72" t="s">
        <v>567</v>
      </c>
      <c r="C356" s="45" t="s">
        <v>27</v>
      </c>
      <c r="D356" s="45" t="s">
        <v>25</v>
      </c>
      <c r="E356" s="32"/>
      <c r="F356" s="32"/>
      <c r="G356" s="118">
        <f t="shared" si="44"/>
        <v>0</v>
      </c>
      <c r="H356" s="118">
        <f t="shared" si="44"/>
        <v>12000</v>
      </c>
      <c r="I356" s="399" t="e">
        <f t="shared" si="34"/>
        <v>#DIV/0!</v>
      </c>
      <c r="N356" s="102"/>
    </row>
    <row r="357" spans="1:14" s="102" customFormat="1" ht="18" hidden="1" thickBot="1">
      <c r="A357" s="44" t="s">
        <v>3</v>
      </c>
      <c r="B357" s="72" t="s">
        <v>567</v>
      </c>
      <c r="C357" s="45" t="s">
        <v>27</v>
      </c>
      <c r="D357" s="45" t="s">
        <v>25</v>
      </c>
      <c r="E357" s="281" t="s">
        <v>384</v>
      </c>
      <c r="F357" s="221"/>
      <c r="G357" s="118">
        <f t="shared" si="44"/>
        <v>0</v>
      </c>
      <c r="H357" s="118">
        <f t="shared" si="44"/>
        <v>12000</v>
      </c>
      <c r="I357" s="399" t="e">
        <f t="shared" si="34"/>
        <v>#DIV/0!</v>
      </c>
      <c r="N357" s="1"/>
    </row>
    <row r="358" spans="1:14" s="233" customFormat="1" ht="33.75" hidden="1" thickBot="1">
      <c r="A358" s="84" t="s">
        <v>301</v>
      </c>
      <c r="B358" s="72" t="s">
        <v>567</v>
      </c>
      <c r="C358" s="45" t="s">
        <v>27</v>
      </c>
      <c r="D358" s="45" t="s">
        <v>25</v>
      </c>
      <c r="E358" s="32" t="s">
        <v>420</v>
      </c>
      <c r="F358" s="243"/>
      <c r="G358" s="118">
        <f t="shared" si="44"/>
        <v>0</v>
      </c>
      <c r="H358" s="118">
        <f t="shared" si="44"/>
        <v>12000</v>
      </c>
      <c r="I358" s="399" t="e">
        <f t="shared" si="34"/>
        <v>#DIV/0!</v>
      </c>
      <c r="N358" s="1"/>
    </row>
    <row r="359" spans="1:9" s="102" customFormat="1" ht="33.75" hidden="1" thickBot="1">
      <c r="A359" s="259" t="s">
        <v>408</v>
      </c>
      <c r="B359" s="73" t="s">
        <v>567</v>
      </c>
      <c r="C359" s="87" t="s">
        <v>27</v>
      </c>
      <c r="D359" s="87" t="s">
        <v>25</v>
      </c>
      <c r="E359" s="29" t="s">
        <v>486</v>
      </c>
      <c r="F359" s="221"/>
      <c r="G359" s="185">
        <f t="shared" si="44"/>
        <v>0</v>
      </c>
      <c r="H359" s="185">
        <f t="shared" si="44"/>
        <v>12000</v>
      </c>
      <c r="I359" s="399" t="e">
        <f t="shared" si="34"/>
        <v>#DIV/0!</v>
      </c>
    </row>
    <row r="360" spans="1:14" s="102" customFormat="1" ht="33.75" hidden="1" thickBot="1">
      <c r="A360" s="245" t="s">
        <v>523</v>
      </c>
      <c r="B360" s="73" t="s">
        <v>567</v>
      </c>
      <c r="C360" s="87" t="s">
        <v>27</v>
      </c>
      <c r="D360" s="87" t="s">
        <v>25</v>
      </c>
      <c r="E360" s="29" t="s">
        <v>487</v>
      </c>
      <c r="F360" s="221"/>
      <c r="G360" s="185">
        <f t="shared" si="44"/>
        <v>0</v>
      </c>
      <c r="H360" s="185">
        <f t="shared" si="44"/>
        <v>12000</v>
      </c>
      <c r="I360" s="399" t="e">
        <f t="shared" si="34"/>
        <v>#DIV/0!</v>
      </c>
      <c r="N360" s="233"/>
    </row>
    <row r="361" spans="1:9" s="102" customFormat="1" ht="19.5" customHeight="1" hidden="1">
      <c r="A361" s="260" t="s">
        <v>364</v>
      </c>
      <c r="B361" s="73" t="s">
        <v>567</v>
      </c>
      <c r="C361" s="87" t="s">
        <v>27</v>
      </c>
      <c r="D361" s="87" t="s">
        <v>25</v>
      </c>
      <c r="E361" s="29" t="s">
        <v>487</v>
      </c>
      <c r="F361" s="221">
        <v>540</v>
      </c>
      <c r="G361" s="185"/>
      <c r="H361" s="185">
        <v>12000</v>
      </c>
      <c r="I361" s="399" t="e">
        <f t="shared" si="34"/>
        <v>#DIV/0!</v>
      </c>
    </row>
    <row r="362" spans="1:14" ht="17.25" hidden="1" thickBot="1">
      <c r="A362" s="81" t="s">
        <v>82</v>
      </c>
      <c r="B362" s="75" t="s">
        <v>567</v>
      </c>
      <c r="C362" s="56" t="s">
        <v>35</v>
      </c>
      <c r="D362" s="56"/>
      <c r="E362" s="56"/>
      <c r="F362" s="56"/>
      <c r="G362" s="118">
        <f aca="true" t="shared" si="45" ref="G362:H366">G363</f>
        <v>0</v>
      </c>
      <c r="H362" s="118">
        <f t="shared" si="45"/>
        <v>1400000</v>
      </c>
      <c r="I362" s="399" t="e">
        <f t="shared" si="34"/>
        <v>#DIV/0!</v>
      </c>
      <c r="N362" s="102"/>
    </row>
    <row r="363" spans="1:14" ht="33.75" hidden="1" thickBot="1">
      <c r="A363" s="119" t="s">
        <v>211</v>
      </c>
      <c r="B363" s="75" t="s">
        <v>567</v>
      </c>
      <c r="C363" s="32" t="s">
        <v>35</v>
      </c>
      <c r="D363" s="32" t="s">
        <v>25</v>
      </c>
      <c r="E363" s="54"/>
      <c r="F363" s="54"/>
      <c r="G363" s="57">
        <f t="shared" si="45"/>
        <v>0</v>
      </c>
      <c r="H363" s="57">
        <f t="shared" si="45"/>
        <v>1400000</v>
      </c>
      <c r="I363" s="399" t="e">
        <f t="shared" si="34"/>
        <v>#DIV/0!</v>
      </c>
      <c r="N363" s="102"/>
    </row>
    <row r="364" spans="1:14" s="102" customFormat="1" ht="33.75" hidden="1" thickBot="1">
      <c r="A364" s="201" t="s">
        <v>212</v>
      </c>
      <c r="B364" s="75" t="s">
        <v>567</v>
      </c>
      <c r="C364" s="32" t="s">
        <v>35</v>
      </c>
      <c r="D364" s="32" t="s">
        <v>25</v>
      </c>
      <c r="E364" s="238" t="s">
        <v>397</v>
      </c>
      <c r="F364" s="224"/>
      <c r="G364" s="186">
        <f t="shared" si="45"/>
        <v>0</v>
      </c>
      <c r="H364" s="186">
        <f t="shared" si="45"/>
        <v>1400000</v>
      </c>
      <c r="I364" s="399" t="e">
        <f aca="true" t="shared" si="46" ref="I364:I416">H364*100/G364</f>
        <v>#DIV/0!</v>
      </c>
      <c r="N364"/>
    </row>
    <row r="365" spans="1:14" s="102" customFormat="1" ht="67.5" hidden="1" thickBot="1">
      <c r="A365" s="269" t="s">
        <v>411</v>
      </c>
      <c r="B365" s="76" t="s">
        <v>567</v>
      </c>
      <c r="C365" s="29" t="s">
        <v>35</v>
      </c>
      <c r="D365" s="29" t="s">
        <v>25</v>
      </c>
      <c r="E365" s="275" t="s">
        <v>454</v>
      </c>
      <c r="F365" s="239"/>
      <c r="G365" s="52">
        <f t="shared" si="45"/>
        <v>0</v>
      </c>
      <c r="H365" s="52">
        <f t="shared" si="45"/>
        <v>1400000</v>
      </c>
      <c r="I365" s="399" t="e">
        <f t="shared" si="46"/>
        <v>#DIV/0!</v>
      </c>
      <c r="N365"/>
    </row>
    <row r="366" spans="1:9" s="102" customFormat="1" ht="17.25" hidden="1" thickBot="1">
      <c r="A366" s="214" t="s">
        <v>453</v>
      </c>
      <c r="B366" s="76" t="s">
        <v>567</v>
      </c>
      <c r="C366" s="29" t="s">
        <v>35</v>
      </c>
      <c r="D366" s="29" t="s">
        <v>25</v>
      </c>
      <c r="E366" s="275" t="s">
        <v>455</v>
      </c>
      <c r="F366" s="239"/>
      <c r="G366" s="52">
        <f t="shared" si="45"/>
        <v>0</v>
      </c>
      <c r="H366" s="52">
        <f t="shared" si="45"/>
        <v>1400000</v>
      </c>
      <c r="I366" s="399" t="e">
        <f t="shared" si="46"/>
        <v>#DIV/0!</v>
      </c>
    </row>
    <row r="367" spans="1:9" s="102" customFormat="1" ht="33.75" hidden="1" thickBot="1">
      <c r="A367" s="214" t="s">
        <v>327</v>
      </c>
      <c r="B367" s="76" t="s">
        <v>567</v>
      </c>
      <c r="C367" s="29" t="s">
        <v>35</v>
      </c>
      <c r="D367" s="29" t="s">
        <v>25</v>
      </c>
      <c r="E367" s="237" t="s">
        <v>455</v>
      </c>
      <c r="F367" s="239">
        <v>730</v>
      </c>
      <c r="G367" s="52"/>
      <c r="H367" s="52">
        <v>1400000</v>
      </c>
      <c r="I367" s="399" t="e">
        <f t="shared" si="46"/>
        <v>#DIV/0!</v>
      </c>
    </row>
    <row r="368" spans="1:14" ht="37.5" customHeight="1" hidden="1">
      <c r="A368" s="178" t="s">
        <v>328</v>
      </c>
      <c r="B368" s="72" t="s">
        <v>567</v>
      </c>
      <c r="C368" s="32" t="s">
        <v>153</v>
      </c>
      <c r="D368" s="32"/>
      <c r="E368" s="32"/>
      <c r="F368" s="32"/>
      <c r="G368" s="118">
        <f>G369+G374</f>
        <v>0</v>
      </c>
      <c r="H368" s="118">
        <f>H369+H374</f>
        <v>52800300</v>
      </c>
      <c r="I368" s="399" t="e">
        <f t="shared" si="46"/>
        <v>#DIV/0!</v>
      </c>
      <c r="N368" s="102"/>
    </row>
    <row r="369" spans="1:14" ht="51" hidden="1" thickBot="1">
      <c r="A369" s="30" t="s">
        <v>255</v>
      </c>
      <c r="B369" s="70" t="s">
        <v>567</v>
      </c>
      <c r="C369" s="46" t="s">
        <v>153</v>
      </c>
      <c r="D369" s="46" t="s">
        <v>25</v>
      </c>
      <c r="E369" s="46"/>
      <c r="F369" s="46"/>
      <c r="G369" s="60">
        <f aca="true" t="shared" si="47" ref="G369:H372">G370</f>
        <v>0</v>
      </c>
      <c r="H369" s="60">
        <f t="shared" si="47"/>
        <v>36750000</v>
      </c>
      <c r="I369" s="399" t="e">
        <f t="shared" si="46"/>
        <v>#DIV/0!</v>
      </c>
      <c r="N369" s="102"/>
    </row>
    <row r="370" spans="1:14" s="102" customFormat="1" ht="51" hidden="1" thickBot="1">
      <c r="A370" s="44" t="s">
        <v>253</v>
      </c>
      <c r="B370" s="70" t="s">
        <v>567</v>
      </c>
      <c r="C370" s="46" t="s">
        <v>153</v>
      </c>
      <c r="D370" s="46" t="s">
        <v>25</v>
      </c>
      <c r="E370" s="238" t="s">
        <v>397</v>
      </c>
      <c r="F370" s="224"/>
      <c r="G370" s="186">
        <f t="shared" si="47"/>
        <v>0</v>
      </c>
      <c r="H370" s="186">
        <f t="shared" si="47"/>
        <v>36750000</v>
      </c>
      <c r="I370" s="399" t="e">
        <f t="shared" si="46"/>
        <v>#DIV/0!</v>
      </c>
      <c r="N370"/>
    </row>
    <row r="371" spans="1:14" s="102" customFormat="1" ht="67.5" hidden="1" thickBot="1">
      <c r="A371" s="269" t="s">
        <v>411</v>
      </c>
      <c r="B371" s="86" t="s">
        <v>567</v>
      </c>
      <c r="C371" s="40" t="s">
        <v>153</v>
      </c>
      <c r="D371" s="40" t="s">
        <v>25</v>
      </c>
      <c r="E371" s="276" t="s">
        <v>450</v>
      </c>
      <c r="F371" s="239"/>
      <c r="G371" s="52">
        <f t="shared" si="47"/>
        <v>0</v>
      </c>
      <c r="H371" s="52">
        <f t="shared" si="47"/>
        <v>36750000</v>
      </c>
      <c r="I371" s="399" t="e">
        <f t="shared" si="46"/>
        <v>#DIV/0!</v>
      </c>
      <c r="N371"/>
    </row>
    <row r="372" spans="1:9" s="102" customFormat="1" ht="67.5" hidden="1" thickBot="1">
      <c r="A372" s="214" t="s">
        <v>449</v>
      </c>
      <c r="B372" s="86" t="s">
        <v>567</v>
      </c>
      <c r="C372" s="40" t="s">
        <v>153</v>
      </c>
      <c r="D372" s="40" t="s">
        <v>25</v>
      </c>
      <c r="E372" s="276" t="s">
        <v>526</v>
      </c>
      <c r="F372" s="239"/>
      <c r="G372" s="52">
        <f t="shared" si="47"/>
        <v>0</v>
      </c>
      <c r="H372" s="52">
        <f t="shared" si="47"/>
        <v>36750000</v>
      </c>
      <c r="I372" s="399" t="e">
        <f t="shared" si="46"/>
        <v>#DIV/0!</v>
      </c>
    </row>
    <row r="373" spans="1:9" s="102" customFormat="1" ht="33.75" hidden="1" thickBot="1">
      <c r="A373" s="214" t="s">
        <v>329</v>
      </c>
      <c r="B373" s="86" t="s">
        <v>567</v>
      </c>
      <c r="C373" s="40" t="s">
        <v>153</v>
      </c>
      <c r="D373" s="40" t="s">
        <v>25</v>
      </c>
      <c r="E373" s="276" t="s">
        <v>526</v>
      </c>
      <c r="F373" s="239">
        <v>510</v>
      </c>
      <c r="G373" s="52"/>
      <c r="H373" s="52">
        <v>36750000</v>
      </c>
      <c r="I373" s="399" t="e">
        <f t="shared" si="46"/>
        <v>#DIV/0!</v>
      </c>
    </row>
    <row r="374" spans="1:14" ht="17.25" hidden="1" thickBot="1">
      <c r="A374" s="65" t="s">
        <v>451</v>
      </c>
      <c r="B374" s="75" t="s">
        <v>567</v>
      </c>
      <c r="C374" s="32" t="s">
        <v>153</v>
      </c>
      <c r="D374" s="32" t="s">
        <v>34</v>
      </c>
      <c r="E374" s="32"/>
      <c r="F374" s="32"/>
      <c r="G374" s="57">
        <f>G375</f>
        <v>0</v>
      </c>
      <c r="H374" s="57">
        <f>H375</f>
        <v>16050300</v>
      </c>
      <c r="I374" s="399" t="e">
        <f t="shared" si="46"/>
        <v>#DIV/0!</v>
      </c>
      <c r="J374" s="17"/>
      <c r="N374" s="102"/>
    </row>
    <row r="375" spans="1:9" s="102" customFormat="1" ht="33.75" hidden="1" thickBot="1">
      <c r="A375" s="64" t="s">
        <v>254</v>
      </c>
      <c r="B375" s="70" t="s">
        <v>567</v>
      </c>
      <c r="C375" s="32" t="s">
        <v>153</v>
      </c>
      <c r="D375" s="32" t="s">
        <v>34</v>
      </c>
      <c r="E375" s="238" t="s">
        <v>397</v>
      </c>
      <c r="F375" s="224"/>
      <c r="G375" s="186">
        <f>G376+G379</f>
        <v>0</v>
      </c>
      <c r="H375" s="186">
        <f>H376+H379</f>
        <v>16050300</v>
      </c>
      <c r="I375" s="399" t="e">
        <f t="shared" si="46"/>
        <v>#DIV/0!</v>
      </c>
    </row>
    <row r="376" spans="1:14" s="102" customFormat="1" ht="67.5" hidden="1" thickBot="1">
      <c r="A376" s="269" t="s">
        <v>411</v>
      </c>
      <c r="B376" s="86" t="s">
        <v>567</v>
      </c>
      <c r="C376" s="40" t="s">
        <v>153</v>
      </c>
      <c r="D376" s="40" t="s">
        <v>34</v>
      </c>
      <c r="E376" s="276" t="s">
        <v>450</v>
      </c>
      <c r="F376" s="239"/>
      <c r="G376" s="52">
        <f>G377</f>
        <v>0</v>
      </c>
      <c r="H376" s="52">
        <f>H377</f>
        <v>15850300</v>
      </c>
      <c r="I376" s="399" t="e">
        <f t="shared" si="46"/>
        <v>#DIV/0!</v>
      </c>
      <c r="N376"/>
    </row>
    <row r="377" spans="1:9" s="102" customFormat="1" ht="67.5" hidden="1" thickBot="1">
      <c r="A377" s="214" t="s">
        <v>449</v>
      </c>
      <c r="B377" s="86" t="s">
        <v>567</v>
      </c>
      <c r="C377" s="40" t="s">
        <v>153</v>
      </c>
      <c r="D377" s="40" t="s">
        <v>34</v>
      </c>
      <c r="E377" s="276" t="s">
        <v>525</v>
      </c>
      <c r="F377" s="221"/>
      <c r="G377" s="52">
        <f>G378</f>
        <v>0</v>
      </c>
      <c r="H377" s="52">
        <f>H378</f>
        <v>15850300</v>
      </c>
      <c r="I377" s="399" t="e">
        <f t="shared" si="46"/>
        <v>#DIV/0!</v>
      </c>
    </row>
    <row r="378" spans="1:9" s="102" customFormat="1" ht="51" hidden="1" thickBot="1">
      <c r="A378" s="214" t="s">
        <v>330</v>
      </c>
      <c r="B378" s="86" t="s">
        <v>567</v>
      </c>
      <c r="C378" s="40" t="s">
        <v>153</v>
      </c>
      <c r="D378" s="40" t="s">
        <v>34</v>
      </c>
      <c r="E378" s="276" t="s">
        <v>525</v>
      </c>
      <c r="F378" s="239">
        <v>540</v>
      </c>
      <c r="G378" s="52"/>
      <c r="H378" s="52">
        <f>10000000+5850300</f>
        <v>15850300</v>
      </c>
      <c r="I378" s="399" t="e">
        <f t="shared" si="46"/>
        <v>#DIV/0!</v>
      </c>
    </row>
    <row r="379" spans="1:9" s="102" customFormat="1" ht="17.25" hidden="1" thickBot="1">
      <c r="A379" s="215" t="s">
        <v>82</v>
      </c>
      <c r="B379" s="86" t="s">
        <v>567</v>
      </c>
      <c r="C379" s="40" t="s">
        <v>153</v>
      </c>
      <c r="D379" s="40" t="s">
        <v>34</v>
      </c>
      <c r="E379" s="275" t="s">
        <v>456</v>
      </c>
      <c r="F379" s="239"/>
      <c r="G379" s="52">
        <f>G380</f>
        <v>0</v>
      </c>
      <c r="H379" s="52">
        <f>H380</f>
        <v>200000</v>
      </c>
      <c r="I379" s="399" t="e">
        <f t="shared" si="46"/>
        <v>#DIV/0!</v>
      </c>
    </row>
    <row r="380" spans="1:9" s="102" customFormat="1" ht="72" customHeight="1" hidden="1">
      <c r="A380" s="214" t="s">
        <v>457</v>
      </c>
      <c r="B380" s="86" t="s">
        <v>567</v>
      </c>
      <c r="C380" s="40" t="s">
        <v>153</v>
      </c>
      <c r="D380" s="40" t="s">
        <v>34</v>
      </c>
      <c r="E380" s="275" t="s">
        <v>458</v>
      </c>
      <c r="F380" s="239"/>
      <c r="G380" s="52">
        <f>G381</f>
        <v>0</v>
      </c>
      <c r="H380" s="52">
        <f>H381</f>
        <v>200000</v>
      </c>
      <c r="I380" s="399" t="e">
        <f t="shared" si="46"/>
        <v>#DIV/0!</v>
      </c>
    </row>
    <row r="381" spans="1:9" s="102" customFormat="1" ht="117.75" hidden="1" thickBot="1">
      <c r="A381" s="214" t="s">
        <v>163</v>
      </c>
      <c r="B381" s="86" t="s">
        <v>567</v>
      </c>
      <c r="C381" s="40" t="s">
        <v>153</v>
      </c>
      <c r="D381" s="40" t="s">
        <v>34</v>
      </c>
      <c r="E381" s="275" t="s">
        <v>458</v>
      </c>
      <c r="F381" s="239">
        <v>540</v>
      </c>
      <c r="G381" s="52"/>
      <c r="H381" s="52">
        <v>200000</v>
      </c>
      <c r="I381" s="399" t="e">
        <f t="shared" si="46"/>
        <v>#DIV/0!</v>
      </c>
    </row>
    <row r="382" spans="1:14" ht="17.25" hidden="1" thickBot="1">
      <c r="A382" s="215" t="s">
        <v>82</v>
      </c>
      <c r="B382" s="67" t="s">
        <v>567</v>
      </c>
      <c r="C382" s="68"/>
      <c r="D382" s="68"/>
      <c r="E382" s="68"/>
      <c r="F382" s="68"/>
      <c r="G382" s="69" t="e">
        <f>G383+G397+G409+G415</f>
        <v>#REF!</v>
      </c>
      <c r="H382" s="69" t="e">
        <f>H383+H397+H409+H415</f>
        <v>#REF!</v>
      </c>
      <c r="I382" s="399" t="e">
        <f t="shared" si="46"/>
        <v>#REF!</v>
      </c>
      <c r="N382" s="102"/>
    </row>
    <row r="383" spans="1:14" ht="51" hidden="1" thickBot="1">
      <c r="A383" s="66" t="s">
        <v>231</v>
      </c>
      <c r="B383" s="70" t="s">
        <v>567</v>
      </c>
      <c r="C383" s="46" t="s">
        <v>25</v>
      </c>
      <c r="D383" s="46"/>
      <c r="E383" s="46"/>
      <c r="F383" s="46"/>
      <c r="G383" s="94">
        <f>G384</f>
        <v>0</v>
      </c>
      <c r="H383" s="94">
        <f>H384</f>
        <v>5128100</v>
      </c>
      <c r="I383" s="399" t="e">
        <f t="shared" si="46"/>
        <v>#DIV/0!</v>
      </c>
      <c r="N383" s="102"/>
    </row>
    <row r="384" spans="1:9" ht="21" customHeight="1" hidden="1">
      <c r="A384" s="44" t="s">
        <v>119</v>
      </c>
      <c r="B384" s="70" t="s">
        <v>567</v>
      </c>
      <c r="C384" s="31" t="s">
        <v>25</v>
      </c>
      <c r="D384" s="31" t="s">
        <v>35</v>
      </c>
      <c r="E384" s="32"/>
      <c r="F384" s="32"/>
      <c r="G384" s="57">
        <f>G385+G394</f>
        <v>0</v>
      </c>
      <c r="H384" s="57">
        <f>H385+H394</f>
        <v>5128100</v>
      </c>
      <c r="I384" s="399" t="e">
        <f t="shared" si="46"/>
        <v>#DIV/0!</v>
      </c>
    </row>
    <row r="385" spans="1:14" s="102" customFormat="1" ht="18" hidden="1" thickBot="1">
      <c r="A385" s="30" t="s">
        <v>120</v>
      </c>
      <c r="B385" s="72" t="s">
        <v>567</v>
      </c>
      <c r="C385" s="31" t="s">
        <v>25</v>
      </c>
      <c r="D385" s="31" t="s">
        <v>35</v>
      </c>
      <c r="E385" s="283" t="s">
        <v>416</v>
      </c>
      <c r="F385" s="224"/>
      <c r="G385" s="186">
        <f>G386+G391</f>
        <v>0</v>
      </c>
      <c r="H385" s="186">
        <f>H386+H391</f>
        <v>5128100</v>
      </c>
      <c r="I385" s="399" t="e">
        <f t="shared" si="46"/>
        <v>#DIV/0!</v>
      </c>
      <c r="N385"/>
    </row>
    <row r="386" spans="1:14" s="102" customFormat="1" ht="51" hidden="1" thickBot="1">
      <c r="A386" s="267" t="s">
        <v>409</v>
      </c>
      <c r="B386" s="76" t="s">
        <v>567</v>
      </c>
      <c r="C386" s="28" t="s">
        <v>25</v>
      </c>
      <c r="D386" s="28" t="s">
        <v>35</v>
      </c>
      <c r="E386" s="294" t="s">
        <v>514</v>
      </c>
      <c r="F386" s="224"/>
      <c r="G386" s="311">
        <f>G387</f>
        <v>0</v>
      </c>
      <c r="H386" s="311">
        <f>H387</f>
        <v>4778100</v>
      </c>
      <c r="I386" s="399" t="e">
        <f t="shared" si="46"/>
        <v>#DIV/0!</v>
      </c>
      <c r="N386"/>
    </row>
    <row r="387" spans="1:9" s="102" customFormat="1" ht="18" hidden="1" thickBot="1">
      <c r="A387" s="280" t="s">
        <v>516</v>
      </c>
      <c r="B387" s="73" t="s">
        <v>567</v>
      </c>
      <c r="C387" s="28" t="s">
        <v>25</v>
      </c>
      <c r="D387" s="28" t="s">
        <v>35</v>
      </c>
      <c r="E387" s="294" t="s">
        <v>517</v>
      </c>
      <c r="F387" s="239"/>
      <c r="G387" s="52">
        <f>G388+G389+G390</f>
        <v>0</v>
      </c>
      <c r="H387" s="52">
        <f>H388+H389+H390</f>
        <v>4778100</v>
      </c>
      <c r="I387" s="399" t="e">
        <f t="shared" si="46"/>
        <v>#DIV/0!</v>
      </c>
    </row>
    <row r="388" spans="1:9" s="102" customFormat="1" ht="18" hidden="1" thickBot="1">
      <c r="A388" s="214" t="s">
        <v>293</v>
      </c>
      <c r="B388" s="73" t="s">
        <v>567</v>
      </c>
      <c r="C388" s="28" t="s">
        <v>25</v>
      </c>
      <c r="D388" s="28" t="s">
        <v>35</v>
      </c>
      <c r="E388" s="294" t="s">
        <v>517</v>
      </c>
      <c r="F388" s="221">
        <v>120</v>
      </c>
      <c r="G388" s="52"/>
      <c r="H388" s="52">
        <f>2927400+10000+884000+262100</f>
        <v>4083500</v>
      </c>
      <c r="I388" s="399" t="e">
        <f t="shared" si="46"/>
        <v>#DIV/0!</v>
      </c>
    </row>
    <row r="389" spans="1:9" s="102" customFormat="1" ht="33.75" hidden="1" thickBot="1">
      <c r="A389" s="81" t="s">
        <v>291</v>
      </c>
      <c r="B389" s="73" t="s">
        <v>567</v>
      </c>
      <c r="C389" s="28" t="s">
        <v>25</v>
      </c>
      <c r="D389" s="28" t="s">
        <v>35</v>
      </c>
      <c r="E389" s="294" t="s">
        <v>517</v>
      </c>
      <c r="F389" s="221">
        <v>240</v>
      </c>
      <c r="G389" s="52"/>
      <c r="H389" s="52">
        <v>644600</v>
      </c>
      <c r="I389" s="399" t="e">
        <f t="shared" si="46"/>
        <v>#DIV/0!</v>
      </c>
    </row>
    <row r="390" spans="1:9" s="102" customFormat="1" ht="33.75" hidden="1" thickBot="1">
      <c r="A390" s="81" t="s">
        <v>294</v>
      </c>
      <c r="B390" s="73" t="s">
        <v>567</v>
      </c>
      <c r="C390" s="28" t="s">
        <v>25</v>
      </c>
      <c r="D390" s="28" t="s">
        <v>35</v>
      </c>
      <c r="E390" s="294" t="s">
        <v>517</v>
      </c>
      <c r="F390" s="221">
        <v>850</v>
      </c>
      <c r="G390" s="52"/>
      <c r="H390" s="52">
        <v>50000</v>
      </c>
      <c r="I390" s="399" t="e">
        <f t="shared" si="46"/>
        <v>#DIV/0!</v>
      </c>
    </row>
    <row r="391" spans="1:9" s="102" customFormat="1" ht="18" hidden="1" thickBot="1">
      <c r="A391" s="81" t="s">
        <v>296</v>
      </c>
      <c r="B391" s="73" t="s">
        <v>567</v>
      </c>
      <c r="C391" s="28" t="s">
        <v>25</v>
      </c>
      <c r="D391" s="28" t="s">
        <v>35</v>
      </c>
      <c r="E391" s="294" t="s">
        <v>515</v>
      </c>
      <c r="F391" s="224"/>
      <c r="G391" s="47">
        <f>G392</f>
        <v>0</v>
      </c>
      <c r="H391" s="47">
        <f>H392</f>
        <v>350000</v>
      </c>
      <c r="I391" s="399" t="e">
        <f t="shared" si="46"/>
        <v>#DIV/0!</v>
      </c>
    </row>
    <row r="392" spans="1:9" s="102" customFormat="1" ht="51" hidden="1" thickBot="1">
      <c r="A392" s="81" t="s">
        <v>518</v>
      </c>
      <c r="B392" s="73" t="s">
        <v>567</v>
      </c>
      <c r="C392" s="28" t="s">
        <v>25</v>
      </c>
      <c r="D392" s="28" t="s">
        <v>35</v>
      </c>
      <c r="E392" s="294" t="s">
        <v>519</v>
      </c>
      <c r="F392" s="224"/>
      <c r="G392" s="311">
        <f>G393</f>
        <v>0</v>
      </c>
      <c r="H392" s="311">
        <f>H393</f>
        <v>350000</v>
      </c>
      <c r="I392" s="399" t="e">
        <f t="shared" si="46"/>
        <v>#DIV/0!</v>
      </c>
    </row>
    <row r="393" spans="1:9" s="102" customFormat="1" ht="51" hidden="1" thickBot="1">
      <c r="A393" s="27" t="s">
        <v>152</v>
      </c>
      <c r="B393" s="73" t="s">
        <v>567</v>
      </c>
      <c r="C393" s="28" t="s">
        <v>25</v>
      </c>
      <c r="D393" s="28" t="s">
        <v>35</v>
      </c>
      <c r="E393" s="294" t="s">
        <v>519</v>
      </c>
      <c r="F393" s="224">
        <v>240</v>
      </c>
      <c r="G393" s="311"/>
      <c r="H393" s="311">
        <v>350000</v>
      </c>
      <c r="I393" s="399" t="e">
        <f t="shared" si="46"/>
        <v>#DIV/0!</v>
      </c>
    </row>
    <row r="394" spans="1:14" s="1" customFormat="1" ht="54.75" customHeight="1" hidden="1">
      <c r="A394" s="81" t="s">
        <v>294</v>
      </c>
      <c r="B394" s="72" t="s">
        <v>567</v>
      </c>
      <c r="C394" s="31" t="s">
        <v>25</v>
      </c>
      <c r="D394" s="31" t="s">
        <v>35</v>
      </c>
      <c r="E394" s="244" t="s">
        <v>376</v>
      </c>
      <c r="F394" s="32"/>
      <c r="G394" s="57">
        <f>G395</f>
        <v>0</v>
      </c>
      <c r="H394" s="57">
        <f>H395</f>
        <v>0</v>
      </c>
      <c r="I394" s="399" t="e">
        <f t="shared" si="46"/>
        <v>#DIV/0!</v>
      </c>
      <c r="N394" s="102"/>
    </row>
    <row r="395" spans="1:14" ht="15.75" customHeight="1" hidden="1">
      <c r="A395" s="30" t="s">
        <v>358</v>
      </c>
      <c r="B395" s="73" t="s">
        <v>567</v>
      </c>
      <c r="C395" s="29" t="s">
        <v>25</v>
      </c>
      <c r="D395" s="29" t="s">
        <v>35</v>
      </c>
      <c r="E395" s="29" t="s">
        <v>389</v>
      </c>
      <c r="F395" s="29"/>
      <c r="G395" s="52">
        <f>G396</f>
        <v>0</v>
      </c>
      <c r="H395" s="52">
        <f>H396</f>
        <v>0</v>
      </c>
      <c r="I395" s="399" t="e">
        <f t="shared" si="46"/>
        <v>#DIV/0!</v>
      </c>
      <c r="N395" s="102"/>
    </row>
    <row r="396" spans="1:14" ht="17.25" hidden="1" thickBot="1">
      <c r="A396" s="177" t="s">
        <v>339</v>
      </c>
      <c r="B396" s="73" t="s">
        <v>567</v>
      </c>
      <c r="C396" s="29" t="s">
        <v>25</v>
      </c>
      <c r="D396" s="29" t="s">
        <v>35</v>
      </c>
      <c r="E396" s="29" t="s">
        <v>389</v>
      </c>
      <c r="F396" s="29" t="s">
        <v>347</v>
      </c>
      <c r="G396" s="52"/>
      <c r="H396" s="52"/>
      <c r="I396" s="399" t="e">
        <f t="shared" si="46"/>
        <v>#DIV/0!</v>
      </c>
      <c r="N396" s="1"/>
    </row>
    <row r="397" spans="1:9" ht="17.25" hidden="1" thickBot="1">
      <c r="A397" s="177" t="s">
        <v>348</v>
      </c>
      <c r="B397" s="344" t="s">
        <v>567</v>
      </c>
      <c r="C397" s="345" t="s">
        <v>28</v>
      </c>
      <c r="D397" s="345"/>
      <c r="E397" s="345"/>
      <c r="F397" s="345"/>
      <c r="G397" s="346" t="e">
        <f>G398+G404</f>
        <v>#REF!</v>
      </c>
      <c r="H397" s="94">
        <f>H398+H404</f>
        <v>12668100</v>
      </c>
      <c r="I397" s="399" t="e">
        <f t="shared" si="46"/>
        <v>#REF!</v>
      </c>
    </row>
    <row r="398" spans="1:9" ht="17.25" hidden="1" thickBot="1">
      <c r="A398" s="343" t="s">
        <v>121</v>
      </c>
      <c r="B398" s="348" t="s">
        <v>567</v>
      </c>
      <c r="C398" s="349" t="s">
        <v>28</v>
      </c>
      <c r="D398" s="349" t="s">
        <v>26</v>
      </c>
      <c r="E398" s="349"/>
      <c r="F398" s="350"/>
      <c r="G398" s="351" t="e">
        <f aca="true" t="shared" si="48" ref="G398:H402">G399</f>
        <v>#REF!</v>
      </c>
      <c r="H398" s="57">
        <f t="shared" si="48"/>
        <v>12068100</v>
      </c>
      <c r="I398" s="399" t="e">
        <f t="shared" si="46"/>
        <v>#REF!</v>
      </c>
    </row>
    <row r="399" spans="1:14" s="102" customFormat="1" ht="18" hidden="1" thickBot="1">
      <c r="A399" s="347" t="s">
        <v>175</v>
      </c>
      <c r="B399" s="348" t="s">
        <v>567</v>
      </c>
      <c r="C399" s="349" t="s">
        <v>28</v>
      </c>
      <c r="D399" s="349" t="s">
        <v>26</v>
      </c>
      <c r="E399" s="352" t="s">
        <v>393</v>
      </c>
      <c r="F399" s="353"/>
      <c r="G399" s="354" t="e">
        <f t="shared" si="48"/>
        <v>#REF!</v>
      </c>
      <c r="H399" s="118">
        <f t="shared" si="48"/>
        <v>12068100</v>
      </c>
      <c r="I399" s="399" t="e">
        <f t="shared" si="46"/>
        <v>#REF!</v>
      </c>
      <c r="N399"/>
    </row>
    <row r="400" spans="1:14" s="233" customFormat="1" ht="31.5" customHeight="1" hidden="1">
      <c r="A400" s="347" t="s">
        <v>304</v>
      </c>
      <c r="B400" s="348" t="s">
        <v>567</v>
      </c>
      <c r="C400" s="349" t="s">
        <v>28</v>
      </c>
      <c r="D400" s="349" t="s">
        <v>26</v>
      </c>
      <c r="E400" s="349" t="s">
        <v>426</v>
      </c>
      <c r="F400" s="355"/>
      <c r="G400" s="354" t="e">
        <f t="shared" si="48"/>
        <v>#REF!</v>
      </c>
      <c r="H400" s="118">
        <f t="shared" si="48"/>
        <v>12068100</v>
      </c>
      <c r="I400" s="399" t="e">
        <f t="shared" si="46"/>
        <v>#REF!</v>
      </c>
      <c r="N400"/>
    </row>
    <row r="401" spans="1:9" s="102" customFormat="1" ht="31.5" customHeight="1" hidden="1">
      <c r="A401" s="347" t="s">
        <v>323</v>
      </c>
      <c r="B401" s="357" t="s">
        <v>567</v>
      </c>
      <c r="C401" s="358" t="s">
        <v>28</v>
      </c>
      <c r="D401" s="358" t="s">
        <v>26</v>
      </c>
      <c r="E401" s="358" t="s">
        <v>477</v>
      </c>
      <c r="F401" s="353"/>
      <c r="G401" s="359" t="e">
        <f t="shared" si="48"/>
        <v>#REF!</v>
      </c>
      <c r="H401" s="185">
        <f t="shared" si="48"/>
        <v>12068100</v>
      </c>
      <c r="I401" s="399" t="e">
        <f t="shared" si="46"/>
        <v>#REF!</v>
      </c>
    </row>
    <row r="402" spans="1:14" s="102" customFormat="1" ht="30" customHeight="1" hidden="1">
      <c r="A402" s="356" t="s">
        <v>476</v>
      </c>
      <c r="B402" s="357" t="s">
        <v>567</v>
      </c>
      <c r="C402" s="358" t="s">
        <v>28</v>
      </c>
      <c r="D402" s="358" t="s">
        <v>26</v>
      </c>
      <c r="E402" s="358" t="s">
        <v>478</v>
      </c>
      <c r="F402" s="353"/>
      <c r="G402" s="359" t="e">
        <f t="shared" si="48"/>
        <v>#REF!</v>
      </c>
      <c r="H402" s="185">
        <f t="shared" si="48"/>
        <v>12068100</v>
      </c>
      <c r="I402" s="399" t="e">
        <f t="shared" si="46"/>
        <v>#REF!</v>
      </c>
      <c r="N402" s="233"/>
    </row>
    <row r="403" spans="1:9" s="102" customFormat="1" ht="33" customHeight="1" hidden="1" thickBot="1">
      <c r="A403" s="447" t="s">
        <v>670</v>
      </c>
      <c r="B403" s="445" t="s">
        <v>567</v>
      </c>
      <c r="C403" s="446" t="s">
        <v>153</v>
      </c>
      <c r="D403" s="123"/>
      <c r="E403" s="123"/>
      <c r="F403" s="416"/>
      <c r="G403" s="186" t="e">
        <f>G404</f>
        <v>#REF!</v>
      </c>
      <c r="H403" s="185">
        <v>12068100</v>
      </c>
      <c r="I403" s="399" t="e">
        <f t="shared" si="46"/>
        <v>#REF!</v>
      </c>
    </row>
    <row r="404" spans="1:14" ht="25.5" customHeight="1" hidden="1" thickBot="1">
      <c r="A404" s="448" t="s">
        <v>671</v>
      </c>
      <c r="B404" s="438" t="s">
        <v>567</v>
      </c>
      <c r="C404" s="438">
        <v>14</v>
      </c>
      <c r="D404" s="438" t="s">
        <v>34</v>
      </c>
      <c r="E404" s="442"/>
      <c r="F404" s="440"/>
      <c r="G404" s="439" t="e">
        <f>#REF!</f>
        <v>#REF!</v>
      </c>
      <c r="H404" s="415">
        <f aca="true" t="shared" si="49" ref="G404:H407">H405</f>
        <v>600000</v>
      </c>
      <c r="I404" s="399" t="e">
        <f t="shared" si="46"/>
        <v>#REF!</v>
      </c>
      <c r="N404" s="102"/>
    </row>
    <row r="405" spans="1:9" s="102" customFormat="1" ht="33.75" customHeight="1" hidden="1" thickBot="1">
      <c r="A405" s="448" t="s">
        <v>633</v>
      </c>
      <c r="B405" s="412" t="s">
        <v>567</v>
      </c>
      <c r="C405" s="412">
        <v>14</v>
      </c>
      <c r="D405" s="412">
        <v>3</v>
      </c>
      <c r="E405" s="430"/>
      <c r="F405" s="413">
        <v>540</v>
      </c>
      <c r="G405" s="414" t="s">
        <v>651</v>
      </c>
      <c r="H405" s="118">
        <f t="shared" si="49"/>
        <v>600000</v>
      </c>
      <c r="I405" s="399" t="e">
        <f t="shared" si="46"/>
        <v>#VALUE!</v>
      </c>
    </row>
    <row r="406" spans="1:14" s="102" customFormat="1" ht="17.25" customHeight="1" hidden="1" thickBot="1">
      <c r="A406" s="429" t="s">
        <v>665</v>
      </c>
      <c r="B406" s="361" t="s">
        <v>567</v>
      </c>
      <c r="C406" s="362" t="s">
        <v>28</v>
      </c>
      <c r="D406" s="362" t="s">
        <v>69</v>
      </c>
      <c r="E406" s="431"/>
      <c r="F406" s="363"/>
      <c r="G406" s="364">
        <f t="shared" si="49"/>
        <v>0</v>
      </c>
      <c r="H406" s="63">
        <f t="shared" si="49"/>
        <v>600000</v>
      </c>
      <c r="I406" s="399" t="e">
        <f t="shared" si="46"/>
        <v>#DIV/0!</v>
      </c>
      <c r="N406"/>
    </row>
    <row r="407" spans="1:9" s="102" customFormat="1" ht="51" hidden="1" thickBot="1">
      <c r="A407" s="417" t="s">
        <v>520</v>
      </c>
      <c r="B407" s="361" t="s">
        <v>567</v>
      </c>
      <c r="C407" s="362" t="s">
        <v>28</v>
      </c>
      <c r="D407" s="362" t="s">
        <v>69</v>
      </c>
      <c r="E407" s="432"/>
      <c r="F407" s="363"/>
      <c r="G407" s="364">
        <f t="shared" si="49"/>
        <v>0</v>
      </c>
      <c r="H407" s="63">
        <f t="shared" si="49"/>
        <v>600000</v>
      </c>
      <c r="I407" s="399" t="e">
        <f t="shared" si="46"/>
        <v>#DIV/0!</v>
      </c>
    </row>
    <row r="408" spans="1:9" s="102" customFormat="1" ht="34.5" customHeight="1" hidden="1" thickBot="1">
      <c r="A408" s="417" t="s">
        <v>521</v>
      </c>
      <c r="B408" s="361" t="s">
        <v>567</v>
      </c>
      <c r="C408" s="362" t="s">
        <v>28</v>
      </c>
      <c r="D408" s="362" t="s">
        <v>69</v>
      </c>
      <c r="E408" s="432"/>
      <c r="F408" s="360">
        <v>240</v>
      </c>
      <c r="G408" s="364"/>
      <c r="H408" s="63">
        <v>600000</v>
      </c>
      <c r="I408" s="399" t="e">
        <f t="shared" si="46"/>
        <v>#DIV/0!</v>
      </c>
    </row>
    <row r="409" spans="1:14" s="1" customFormat="1" ht="33.75" hidden="1" thickBot="1">
      <c r="A409" s="405" t="s">
        <v>294</v>
      </c>
      <c r="B409" s="75" t="s">
        <v>567</v>
      </c>
      <c r="C409" s="49" t="s">
        <v>24</v>
      </c>
      <c r="D409" s="49"/>
      <c r="E409" s="433"/>
      <c r="F409" s="123"/>
      <c r="G409" s="57">
        <f aca="true" t="shared" si="50" ref="G409:H413">G410</f>
        <v>0</v>
      </c>
      <c r="H409" s="57">
        <f t="shared" si="50"/>
        <v>400</v>
      </c>
      <c r="I409" s="399" t="e">
        <f t="shared" si="46"/>
        <v>#DIV/0!</v>
      </c>
      <c r="N409" s="102"/>
    </row>
    <row r="410" spans="1:14" ht="17.25" hidden="1" thickBot="1">
      <c r="A410" s="404" t="s">
        <v>56</v>
      </c>
      <c r="B410" s="75" t="s">
        <v>567</v>
      </c>
      <c r="C410" s="32" t="s">
        <v>24</v>
      </c>
      <c r="D410" s="32" t="s">
        <v>29</v>
      </c>
      <c r="E410" s="365"/>
      <c r="F410" s="56"/>
      <c r="G410" s="57">
        <f t="shared" si="50"/>
        <v>0</v>
      </c>
      <c r="H410" s="57">
        <f t="shared" si="50"/>
        <v>400</v>
      </c>
      <c r="I410" s="399" t="e">
        <f t="shared" si="46"/>
        <v>#DIV/0!</v>
      </c>
      <c r="N410" s="102"/>
    </row>
    <row r="411" spans="1:14" s="102" customFormat="1" ht="33.75" hidden="1" thickBot="1">
      <c r="A411" s="418" t="s">
        <v>263</v>
      </c>
      <c r="B411" s="75" t="s">
        <v>567</v>
      </c>
      <c r="C411" s="32" t="s">
        <v>24</v>
      </c>
      <c r="D411" s="32" t="s">
        <v>29</v>
      </c>
      <c r="E411" s="434"/>
      <c r="F411" s="224"/>
      <c r="G411" s="186">
        <f t="shared" si="50"/>
        <v>0</v>
      </c>
      <c r="H411" s="186">
        <f t="shared" si="50"/>
        <v>400</v>
      </c>
      <c r="I411" s="399" t="e">
        <f t="shared" si="46"/>
        <v>#DIV/0!</v>
      </c>
      <c r="N411" s="1"/>
    </row>
    <row r="412" spans="1:14" s="102" customFormat="1" ht="67.5" hidden="1" thickBot="1">
      <c r="A412" s="419" t="s">
        <v>411</v>
      </c>
      <c r="B412" s="76" t="s">
        <v>567</v>
      </c>
      <c r="C412" s="29" t="s">
        <v>24</v>
      </c>
      <c r="D412" s="29" t="s">
        <v>29</v>
      </c>
      <c r="E412" s="435"/>
      <c r="F412" s="239"/>
      <c r="G412" s="52">
        <f t="shared" si="50"/>
        <v>0</v>
      </c>
      <c r="H412" s="52">
        <f t="shared" si="50"/>
        <v>400</v>
      </c>
      <c r="I412" s="399" t="e">
        <f t="shared" si="46"/>
        <v>#DIV/0!</v>
      </c>
      <c r="N412"/>
    </row>
    <row r="413" spans="1:9" s="102" customFormat="1" ht="33.75" hidden="1" thickBot="1">
      <c r="A413" s="420" t="s">
        <v>509</v>
      </c>
      <c r="B413" s="76" t="s">
        <v>567</v>
      </c>
      <c r="C413" s="29" t="s">
        <v>24</v>
      </c>
      <c r="D413" s="29" t="s">
        <v>29</v>
      </c>
      <c r="E413" s="435"/>
      <c r="F413" s="239"/>
      <c r="G413" s="52">
        <f t="shared" si="50"/>
        <v>0</v>
      </c>
      <c r="H413" s="52">
        <f t="shared" si="50"/>
        <v>400</v>
      </c>
      <c r="I413" s="399" t="e">
        <f t="shared" si="46"/>
        <v>#DIV/0!</v>
      </c>
    </row>
    <row r="414" spans="1:9" s="102" customFormat="1" ht="33.75" hidden="1" thickBot="1">
      <c r="A414" s="420" t="s">
        <v>527</v>
      </c>
      <c r="B414" s="76" t="s">
        <v>567</v>
      </c>
      <c r="C414" s="29" t="s">
        <v>24</v>
      </c>
      <c r="D414" s="29" t="s">
        <v>29</v>
      </c>
      <c r="E414" s="435"/>
      <c r="F414" s="239">
        <v>240</v>
      </c>
      <c r="G414" s="185"/>
      <c r="H414" s="185">
        <v>400</v>
      </c>
      <c r="I414" s="399" t="e">
        <f t="shared" si="46"/>
        <v>#DIV/0!</v>
      </c>
    </row>
    <row r="415" spans="1:14" ht="0.75" customHeight="1" hidden="1">
      <c r="A415" s="421" t="s">
        <v>294</v>
      </c>
      <c r="B415" s="72" t="s">
        <v>567</v>
      </c>
      <c r="C415" s="32" t="s">
        <v>32</v>
      </c>
      <c r="D415" s="32"/>
      <c r="E415" s="365"/>
      <c r="F415" s="32"/>
      <c r="G415" s="118" t="e">
        <f>G416</f>
        <v>#REF!</v>
      </c>
      <c r="H415" s="118" t="e">
        <f>H416</f>
        <v>#REF!</v>
      </c>
      <c r="I415" s="399" t="e">
        <f t="shared" si="46"/>
        <v>#REF!</v>
      </c>
      <c r="N415" s="102"/>
    </row>
    <row r="416" spans="1:14" s="23" customFormat="1" ht="17.25" hidden="1" thickBot="1">
      <c r="A416" s="404" t="s">
        <v>1</v>
      </c>
      <c r="B416" s="99" t="s">
        <v>567</v>
      </c>
      <c r="C416" s="56" t="s">
        <v>32</v>
      </c>
      <c r="D416" s="56" t="s">
        <v>28</v>
      </c>
      <c r="E416" s="365"/>
      <c r="F416" s="56"/>
      <c r="G416" s="57" t="e">
        <f>#REF!</f>
        <v>#REF!</v>
      </c>
      <c r="H416" s="57" t="e">
        <f>#REF!</f>
        <v>#REF!</v>
      </c>
      <c r="I416" s="399" t="e">
        <f t="shared" si="46"/>
        <v>#REF!</v>
      </c>
      <c r="N416" s="102"/>
    </row>
    <row r="417" spans="1:14" ht="28.5" customHeight="1" thickBot="1">
      <c r="A417" s="66" t="s">
        <v>23</v>
      </c>
      <c r="B417" s="160"/>
      <c r="C417" s="181"/>
      <c r="D417" s="181"/>
      <c r="E417" s="181"/>
      <c r="F417" s="181"/>
      <c r="G417" s="69">
        <f>G46+G70+G76+G92+G135+G169+G174+G194+G207</f>
        <v>221198617.18</v>
      </c>
      <c r="H417" s="69">
        <f>H46+H70+H76+H92+H135+H169+H174+H194+H207</f>
        <v>9196470.100000001</v>
      </c>
      <c r="I417" s="497">
        <f>H417*100/G417</f>
        <v>4.157562202351558</v>
      </c>
      <c r="N417" s="102"/>
    </row>
    <row r="418" spans="2:14" ht="18.75" customHeight="1">
      <c r="B418" s="15"/>
      <c r="N418" s="102"/>
    </row>
    <row r="419" spans="1:11" ht="16.5" hidden="1">
      <c r="A419" s="102" t="s">
        <v>653</v>
      </c>
      <c r="G419" s="20">
        <v>288892000</v>
      </c>
      <c r="H419" s="20" t="e">
        <f>303335200+#REF!</f>
        <v>#REF!</v>
      </c>
      <c r="I419" s="20" t="e">
        <f>314147600+#REF!</f>
        <v>#REF!</v>
      </c>
      <c r="J419" s="17"/>
      <c r="K419" s="17"/>
    </row>
    <row r="420" spans="5:9" ht="16.5" hidden="1">
      <c r="E420" s="557" t="s">
        <v>537</v>
      </c>
      <c r="F420" s="557"/>
      <c r="G420" s="558"/>
      <c r="H420" s="313" t="e">
        <f>(H419-#REF!)*2.5%</f>
        <v>#REF!</v>
      </c>
      <c r="I420" s="313" t="e">
        <f>(I419-#REF!)*5%</f>
        <v>#REF!</v>
      </c>
    </row>
    <row r="421" spans="7:9" ht="16.5" hidden="1">
      <c r="G421" s="314"/>
      <c r="H421" s="315">
        <v>7583000</v>
      </c>
      <c r="I421" s="315">
        <v>15707000</v>
      </c>
    </row>
    <row r="422" spans="7:10" ht="16.5" hidden="1">
      <c r="G422" s="20" t="e">
        <f>G417-G424</f>
        <v>#REF!</v>
      </c>
      <c r="H422" s="20" t="e">
        <f>H419-H421-H417</f>
        <v>#REF!</v>
      </c>
      <c r="I422" s="20" t="e">
        <f>I419-I421-I417</f>
        <v>#REF!</v>
      </c>
      <c r="J422" s="17"/>
    </row>
    <row r="423" ht="16.5" hidden="1">
      <c r="G423" s="20" t="e">
        <f>#REF!+#REF!</f>
        <v>#REF!</v>
      </c>
    </row>
    <row r="424" ht="16.5" hidden="1">
      <c r="G424" s="20" t="e">
        <f>G419+G423</f>
        <v>#REF!</v>
      </c>
    </row>
    <row r="425" ht="16.5" hidden="1"/>
    <row r="426" ht="16.5" hidden="1"/>
    <row r="428" ht="27" customHeight="1"/>
  </sheetData>
  <sheetProtection/>
  <mergeCells count="8">
    <mergeCell ref="E1:K1"/>
    <mergeCell ref="E2:K2"/>
    <mergeCell ref="A16:I16"/>
    <mergeCell ref="A17:I17"/>
    <mergeCell ref="A18:I18"/>
    <mergeCell ref="E420:G420"/>
    <mergeCell ref="E7:K7"/>
    <mergeCell ref="E3:J3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="70" zoomScaleNormal="90" zoomScaleSheetLayoutView="70" zoomScalePageLayoutView="0" workbookViewId="0" topLeftCell="A1">
      <selection activeCell="C10" sqref="C10"/>
    </sheetView>
  </sheetViews>
  <sheetFormatPr defaultColWidth="9.00390625" defaultRowHeight="12.75"/>
  <cols>
    <col min="1" max="1" width="78.625" style="200" customWidth="1"/>
    <col min="2" max="2" width="16.875" style="7" customWidth="1"/>
    <col min="3" max="3" width="17.875" style="7" customWidth="1"/>
    <col min="4" max="4" width="20.125" style="20" customWidth="1"/>
    <col min="5" max="5" width="19.375" style="20" customWidth="1"/>
    <col min="6" max="6" width="10.50390625" style="20" customWidth="1"/>
    <col min="7" max="7" width="13.625" style="0" customWidth="1"/>
    <col min="8" max="8" width="10.00390625" style="0" customWidth="1"/>
    <col min="9" max="9" width="9.875" style="0" customWidth="1"/>
  </cols>
  <sheetData>
    <row r="1" spans="2:7" ht="16.5">
      <c r="B1" s="13"/>
      <c r="C1" s="548" t="s">
        <v>800</v>
      </c>
      <c r="D1" s="548"/>
      <c r="E1" s="548"/>
      <c r="F1" s="548"/>
      <c r="G1" s="517"/>
    </row>
    <row r="2" spans="2:9" ht="20.25" customHeight="1">
      <c r="B2" s="13"/>
      <c r="C2" s="548" t="s">
        <v>825</v>
      </c>
      <c r="D2" s="548"/>
      <c r="E2" s="548"/>
      <c r="F2" s="548"/>
      <c r="G2" s="548"/>
      <c r="H2" s="548"/>
      <c r="I2" s="548"/>
    </row>
    <row r="3" spans="2:7" ht="63" customHeight="1">
      <c r="B3" s="13"/>
      <c r="C3" s="547" t="s">
        <v>791</v>
      </c>
      <c r="D3" s="547"/>
      <c r="E3" s="547"/>
      <c r="F3" s="547"/>
      <c r="G3" s="547"/>
    </row>
    <row r="4" spans="2:7" ht="16.5">
      <c r="B4" s="13"/>
      <c r="C4" s="548" t="s">
        <v>829</v>
      </c>
      <c r="D4" s="548"/>
      <c r="E4" s="548"/>
      <c r="F4" s="548"/>
      <c r="G4" s="517"/>
    </row>
    <row r="5" spans="2:9" ht="16.5">
      <c r="B5" s="13"/>
      <c r="C5" s="548" t="s">
        <v>815</v>
      </c>
      <c r="D5" s="548"/>
      <c r="E5" s="548"/>
      <c r="F5" s="548"/>
      <c r="G5" s="548"/>
      <c r="H5" s="548"/>
      <c r="I5" s="548"/>
    </row>
    <row r="6" spans="2:7" ht="16.5">
      <c r="B6" s="13"/>
      <c r="C6" s="13" t="s">
        <v>249</v>
      </c>
      <c r="D6" s="388"/>
      <c r="E6" s="388"/>
      <c r="F6" s="388"/>
      <c r="G6" s="517"/>
    </row>
    <row r="7" spans="2:7" ht="16.5">
      <c r="B7" s="13"/>
      <c r="C7" s="13" t="s">
        <v>816</v>
      </c>
      <c r="D7" s="388"/>
      <c r="E7" s="388"/>
      <c r="F7" s="388"/>
      <c r="G7" s="517"/>
    </row>
    <row r="8" spans="2:7" ht="16.5">
      <c r="B8" s="13"/>
      <c r="C8" s="13" t="s">
        <v>803</v>
      </c>
      <c r="D8" s="388"/>
      <c r="E8" s="388"/>
      <c r="F8" s="388"/>
      <c r="G8" s="517"/>
    </row>
    <row r="9" spans="2:7" ht="16.5">
      <c r="B9" s="13"/>
      <c r="C9" s="13" t="s">
        <v>814</v>
      </c>
      <c r="D9" s="388"/>
      <c r="E9" s="388"/>
      <c r="F9" s="388"/>
      <c r="G9" s="517"/>
    </row>
    <row r="10" spans="2:7" ht="16.5">
      <c r="B10" s="13"/>
      <c r="C10" s="13" t="s">
        <v>824</v>
      </c>
      <c r="D10" s="388"/>
      <c r="E10" s="388"/>
      <c r="F10" s="388"/>
      <c r="G10" s="517"/>
    </row>
    <row r="11" spans="2:7" ht="16.5">
      <c r="B11" s="13"/>
      <c r="C11" s="388"/>
      <c r="D11" s="388"/>
      <c r="E11" s="388"/>
      <c r="F11" s="388"/>
      <c r="G11" s="517"/>
    </row>
    <row r="12" spans="2:7" ht="16.5">
      <c r="B12" s="13"/>
      <c r="C12" s="13"/>
      <c r="D12" s="13"/>
      <c r="E12" s="13"/>
      <c r="F12" s="13"/>
      <c r="G12" s="389"/>
    </row>
    <row r="13" spans="2:7" ht="16.5">
      <c r="B13" s="13"/>
      <c r="C13" s="13"/>
      <c r="D13" s="13"/>
      <c r="E13" s="13"/>
      <c r="F13" s="13"/>
      <c r="G13" s="389"/>
    </row>
    <row r="14" spans="2:7" ht="16.5">
      <c r="B14" s="13"/>
      <c r="C14" s="13"/>
      <c r="D14" s="13"/>
      <c r="E14" s="13"/>
      <c r="F14" s="13"/>
      <c r="G14" s="389"/>
    </row>
    <row r="15" spans="1:6" ht="18">
      <c r="A15" s="102"/>
      <c r="B15" s="14"/>
      <c r="C15" s="8"/>
      <c r="D15" s="8"/>
      <c r="E15" s="8"/>
      <c r="F15" s="8"/>
    </row>
    <row r="16" spans="1:6" ht="49.5" customHeight="1">
      <c r="A16" s="560" t="s">
        <v>789</v>
      </c>
      <c r="B16" s="560"/>
      <c r="C16" s="560"/>
      <c r="D16" s="560"/>
      <c r="E16"/>
      <c r="F16"/>
    </row>
    <row r="17" spans="1:6" ht="16.5">
      <c r="A17" s="555" t="s">
        <v>50</v>
      </c>
      <c r="B17" s="555"/>
      <c r="C17" s="555"/>
      <c r="D17" s="555"/>
      <c r="E17"/>
      <c r="F17"/>
    </row>
    <row r="18" spans="2:6" ht="18" thickBot="1">
      <c r="B18" s="6" t="s">
        <v>50</v>
      </c>
      <c r="C18" s="5"/>
      <c r="D18" s="19" t="s">
        <v>620</v>
      </c>
      <c r="E18" s="19"/>
      <c r="F18" s="19" t="s">
        <v>0</v>
      </c>
    </row>
    <row r="19" spans="1:10" ht="87" customHeight="1" thickBot="1">
      <c r="A19" s="503" t="s">
        <v>51</v>
      </c>
      <c r="B19" s="504" t="s">
        <v>52</v>
      </c>
      <c r="C19" s="504" t="s">
        <v>53</v>
      </c>
      <c r="D19" s="501" t="s">
        <v>706</v>
      </c>
      <c r="E19" s="501" t="s">
        <v>774</v>
      </c>
      <c r="F19" s="501" t="s">
        <v>773</v>
      </c>
      <c r="J19" s="2"/>
    </row>
    <row r="20" spans="1:6" ht="20.25" customHeight="1">
      <c r="A20" s="44" t="s">
        <v>119</v>
      </c>
      <c r="B20" s="46" t="s">
        <v>25</v>
      </c>
      <c r="C20" s="46"/>
      <c r="D20" s="71">
        <f>D21+D22+D23</f>
        <v>7588001</v>
      </c>
      <c r="E20" s="71">
        <f>E21+E22+E23</f>
        <v>2020213.34</v>
      </c>
      <c r="F20" s="399">
        <f>E20*100/D20</f>
        <v>26.62378853139318</v>
      </c>
    </row>
    <row r="21" spans="1:10" s="23" customFormat="1" ht="38.25" customHeight="1">
      <c r="A21" s="27" t="s">
        <v>59</v>
      </c>
      <c r="B21" s="28" t="s">
        <v>25</v>
      </c>
      <c r="C21" s="29" t="s">
        <v>30</v>
      </c>
      <c r="D21" s="52">
        <f>'Ведом. 2023'!G47</f>
        <v>1603758</v>
      </c>
      <c r="E21" s="52">
        <f>'Ведом. 2023'!H47</f>
        <v>531716.79</v>
      </c>
      <c r="F21" s="399">
        <f>E21*100/D21</f>
        <v>33.15442791244065</v>
      </c>
      <c r="J21" s="292"/>
    </row>
    <row r="22" spans="1:6" s="23" customFormat="1" ht="51.75" customHeight="1">
      <c r="A22" s="27" t="s">
        <v>178</v>
      </c>
      <c r="B22" s="28" t="s">
        <v>25</v>
      </c>
      <c r="C22" s="28" t="s">
        <v>28</v>
      </c>
      <c r="D22" s="52">
        <f>'Ведом. 2023'!G52</f>
        <v>5834243</v>
      </c>
      <c r="E22" s="52">
        <f>'Ведом. 2023'!H52</f>
        <v>1488496.55</v>
      </c>
      <c r="F22" s="52">
        <f>'Ведом. 2023'!I52</f>
        <v>25.513105127777504</v>
      </c>
    </row>
    <row r="23" spans="1:6" s="4" customFormat="1" ht="18" customHeight="1">
      <c r="A23" s="35" t="s">
        <v>244</v>
      </c>
      <c r="B23" s="36" t="s">
        <v>25</v>
      </c>
      <c r="C23" s="36" t="s">
        <v>33</v>
      </c>
      <c r="D23" s="185">
        <f>'Ведом. 2023'!G65</f>
        <v>150000</v>
      </c>
      <c r="E23" s="185">
        <f>'Ведом. 2023'!H65</f>
        <v>0</v>
      </c>
      <c r="F23" s="185">
        <f>'Ведом. 2023'!I65</f>
        <v>0</v>
      </c>
    </row>
    <row r="24" spans="1:6" ht="21.75" customHeight="1">
      <c r="A24" s="122" t="s">
        <v>183</v>
      </c>
      <c r="B24" s="96" t="s">
        <v>30</v>
      </c>
      <c r="C24" s="95"/>
      <c r="D24" s="97">
        <f>D25</f>
        <v>412500</v>
      </c>
      <c r="E24" s="97">
        <f>E25</f>
        <v>101505.99</v>
      </c>
      <c r="F24" s="399">
        <f aca="true" t="shared" si="0" ref="F24:F46">E24*100/D24</f>
        <v>24.607512727272727</v>
      </c>
    </row>
    <row r="25" spans="1:6" s="23" customFormat="1" ht="21.75" customHeight="1">
      <c r="A25" s="58" t="s">
        <v>184</v>
      </c>
      <c r="B25" s="87" t="s">
        <v>30</v>
      </c>
      <c r="C25" s="40" t="s">
        <v>34</v>
      </c>
      <c r="D25" s="50">
        <f>'Ведом. 2023'!G71</f>
        <v>412500</v>
      </c>
      <c r="E25" s="50">
        <f>'Ведом. 2023'!H74</f>
        <v>101505.99</v>
      </c>
      <c r="F25" s="399">
        <f t="shared" si="0"/>
        <v>24.607512727272727</v>
      </c>
    </row>
    <row r="26" spans="1:6" ht="18.75" customHeight="1">
      <c r="A26" s="30" t="s">
        <v>77</v>
      </c>
      <c r="B26" s="32" t="s">
        <v>34</v>
      </c>
      <c r="C26" s="32"/>
      <c r="D26" s="42">
        <f>D27+D28</f>
        <v>447959</v>
      </c>
      <c r="E26" s="42">
        <f>E27+E28</f>
        <v>33551</v>
      </c>
      <c r="F26" s="399">
        <f t="shared" si="0"/>
        <v>7.489747945682529</v>
      </c>
    </row>
    <row r="27" spans="1:6" s="23" customFormat="1" ht="37.5" customHeight="1">
      <c r="A27" s="291" t="s">
        <v>179</v>
      </c>
      <c r="B27" s="43" t="s">
        <v>34</v>
      </c>
      <c r="C27" s="43" t="s">
        <v>32</v>
      </c>
      <c r="D27" s="47">
        <f>'Ведом. 2023'!G78</f>
        <v>173469</v>
      </c>
      <c r="E27" s="47">
        <f>'Ведом. 2023'!H78</f>
        <v>33551</v>
      </c>
      <c r="F27" s="399">
        <f t="shared" si="0"/>
        <v>19.341207939170687</v>
      </c>
    </row>
    <row r="28" spans="1:6" s="23" customFormat="1" ht="24" customHeight="1">
      <c r="A28" s="81" t="s">
        <v>187</v>
      </c>
      <c r="B28" s="43" t="s">
        <v>34</v>
      </c>
      <c r="C28" s="43" t="s">
        <v>32</v>
      </c>
      <c r="D28" s="47">
        <f>'Ведом. 2023'!G86</f>
        <v>274490</v>
      </c>
      <c r="E28" s="47">
        <v>0</v>
      </c>
      <c r="F28" s="399">
        <f t="shared" si="0"/>
        <v>0</v>
      </c>
    </row>
    <row r="29" spans="1:6" ht="24.75" customHeight="1">
      <c r="A29" s="30" t="s">
        <v>121</v>
      </c>
      <c r="B29" s="32" t="s">
        <v>28</v>
      </c>
      <c r="C29" s="32"/>
      <c r="D29" s="118">
        <f>D30+D31</f>
        <v>190031826</v>
      </c>
      <c r="E29" s="118">
        <f>E30+E31</f>
        <v>1904223.85</v>
      </c>
      <c r="F29" s="399">
        <f t="shared" si="0"/>
        <v>1.0020552294224652</v>
      </c>
    </row>
    <row r="30" spans="1:6" s="23" customFormat="1" ht="21.75" customHeight="1">
      <c r="A30" s="27" t="s">
        <v>175</v>
      </c>
      <c r="B30" s="29" t="s">
        <v>28</v>
      </c>
      <c r="C30" s="38" t="s">
        <v>26</v>
      </c>
      <c r="D30" s="52">
        <f>'Ведом. 2023'!G93</f>
        <v>186518896</v>
      </c>
      <c r="E30" s="52">
        <f>'Ведом. 2023'!H93</f>
        <v>1178794</v>
      </c>
      <c r="F30" s="399">
        <f t="shared" si="0"/>
        <v>0.631997092669903</v>
      </c>
    </row>
    <row r="31" spans="1:6" s="23" customFormat="1" ht="20.25" customHeight="1">
      <c r="A31" s="290" t="s">
        <v>36</v>
      </c>
      <c r="B31" s="40" t="s">
        <v>28</v>
      </c>
      <c r="C31" s="62" t="s">
        <v>69</v>
      </c>
      <c r="D31" s="93">
        <f>'Ведом. 2023'!G123</f>
        <v>3512930</v>
      </c>
      <c r="E31" s="93">
        <f>'Ведом. 2023'!H123</f>
        <v>725429.85</v>
      </c>
      <c r="F31" s="399">
        <f t="shared" si="0"/>
        <v>20.650279111738634</v>
      </c>
    </row>
    <row r="32" spans="1:6" s="1" customFormat="1" ht="18" customHeight="1">
      <c r="A32" s="30" t="s">
        <v>123</v>
      </c>
      <c r="B32" s="32" t="s">
        <v>29</v>
      </c>
      <c r="C32" s="32"/>
      <c r="D32" s="42">
        <f>D33+D34+D35</f>
        <v>12057931.18</v>
      </c>
      <c r="E32" s="42">
        <f>E33+E34+E35</f>
        <v>2089391.03</v>
      </c>
      <c r="F32" s="399">
        <f t="shared" si="0"/>
        <v>17.327939584408874</v>
      </c>
    </row>
    <row r="33" spans="1:6" s="23" customFormat="1" ht="21" customHeight="1">
      <c r="A33" s="288" t="s">
        <v>124</v>
      </c>
      <c r="B33" s="289" t="s">
        <v>29</v>
      </c>
      <c r="C33" s="103" t="s">
        <v>25</v>
      </c>
      <c r="D33" s="465">
        <f>'Ведом. 2023'!G136</f>
        <v>1387.8</v>
      </c>
      <c r="E33" s="180">
        <f>'Ведом. 2023'!H136</f>
        <v>0</v>
      </c>
      <c r="F33" s="399">
        <f t="shared" si="0"/>
        <v>0</v>
      </c>
    </row>
    <row r="34" spans="1:6" s="23" customFormat="1" ht="20.25" customHeight="1">
      <c r="A34" s="27" t="s">
        <v>125</v>
      </c>
      <c r="B34" s="28" t="s">
        <v>29</v>
      </c>
      <c r="C34" s="28" t="s">
        <v>30</v>
      </c>
      <c r="D34" s="37">
        <f>'Ведом. 2023'!G145</f>
        <v>21967.91</v>
      </c>
      <c r="E34" s="37">
        <f>'Ведом. 2023'!H141</f>
        <v>0</v>
      </c>
      <c r="F34" s="399">
        <f t="shared" si="0"/>
        <v>0</v>
      </c>
    </row>
    <row r="35" spans="1:6" s="23" customFormat="1" ht="21" customHeight="1">
      <c r="A35" s="27" t="s">
        <v>57</v>
      </c>
      <c r="B35" s="29" t="s">
        <v>29</v>
      </c>
      <c r="C35" s="29" t="s">
        <v>34</v>
      </c>
      <c r="D35" s="37">
        <f>'Ведом. 2023'!G146</f>
        <v>12034575.469999999</v>
      </c>
      <c r="E35" s="37">
        <f>'Ведом. 2023'!H146</f>
        <v>2089391.03</v>
      </c>
      <c r="F35" s="399">
        <f t="shared" si="0"/>
        <v>17.3615682182431</v>
      </c>
    </row>
    <row r="36" spans="1:6" ht="21.75" customHeight="1">
      <c r="A36" s="30" t="s">
        <v>56</v>
      </c>
      <c r="B36" s="32" t="s">
        <v>24</v>
      </c>
      <c r="C36" s="32"/>
      <c r="D36" s="42">
        <f>D37</f>
        <v>60000</v>
      </c>
      <c r="E36" s="42">
        <f>E37</f>
        <v>0</v>
      </c>
      <c r="F36" s="399">
        <f t="shared" si="0"/>
        <v>0</v>
      </c>
    </row>
    <row r="37" spans="1:6" s="23" customFormat="1" ht="19.5" customHeight="1">
      <c r="A37" s="287" t="s">
        <v>263</v>
      </c>
      <c r="B37" s="39" t="s">
        <v>24</v>
      </c>
      <c r="C37" s="39" t="s">
        <v>29</v>
      </c>
      <c r="D37" s="52">
        <f>'Ведом. 2023'!G173</f>
        <v>60000</v>
      </c>
      <c r="E37" s="52">
        <f>'Ведом. 2023'!H169</f>
        <v>0</v>
      </c>
      <c r="F37" s="399">
        <f t="shared" si="0"/>
        <v>0</v>
      </c>
    </row>
    <row r="38" spans="1:6" ht="21.75" customHeight="1">
      <c r="A38" s="30" t="s">
        <v>260</v>
      </c>
      <c r="B38" s="32" t="s">
        <v>27</v>
      </c>
      <c r="C38" s="32"/>
      <c r="D38" s="42">
        <f>D39+D40</f>
        <v>9465700</v>
      </c>
      <c r="E38" s="42">
        <f>E39+E40</f>
        <v>2672326.77</v>
      </c>
      <c r="F38" s="399">
        <f t="shared" si="0"/>
        <v>28.231686721531425</v>
      </c>
    </row>
    <row r="39" spans="1:6" ht="20.25" customHeight="1">
      <c r="A39" s="81" t="s">
        <v>187</v>
      </c>
      <c r="B39" s="87" t="s">
        <v>27</v>
      </c>
      <c r="C39" s="87" t="s">
        <v>25</v>
      </c>
      <c r="D39" s="41">
        <f>'Ведом. 2023'!G175</f>
        <v>6537300</v>
      </c>
      <c r="E39" s="41">
        <f>'Ведом. 2023'!H175</f>
        <v>1836773.3900000001</v>
      </c>
      <c r="F39" s="399">
        <f t="shared" si="0"/>
        <v>28.096819635017514</v>
      </c>
    </row>
    <row r="40" spans="1:6" ht="23.25" customHeight="1">
      <c r="A40" s="27" t="s">
        <v>177</v>
      </c>
      <c r="B40" s="29" t="s">
        <v>27</v>
      </c>
      <c r="C40" s="29" t="s">
        <v>28</v>
      </c>
      <c r="D40" s="185">
        <f>'Ведом. 2023'!G186</f>
        <v>2928400</v>
      </c>
      <c r="E40" s="185">
        <f>'Ведом. 2023'!H186</f>
        <v>835553.38</v>
      </c>
      <c r="F40" s="399">
        <f t="shared" si="0"/>
        <v>28.53276123480399</v>
      </c>
    </row>
    <row r="41" spans="1:6" ht="18.75" customHeight="1">
      <c r="A41" s="30" t="s">
        <v>1</v>
      </c>
      <c r="B41" s="32" t="s">
        <v>32</v>
      </c>
      <c r="C41" s="32"/>
      <c r="D41" s="118">
        <f>D42+D43</f>
        <v>1034700</v>
      </c>
      <c r="E41" s="118">
        <f>E42+E43</f>
        <v>337902.32</v>
      </c>
      <c r="F41" s="399">
        <f t="shared" si="0"/>
        <v>32.657032956412486</v>
      </c>
    </row>
    <row r="42" spans="1:6" s="286" customFormat="1" ht="18" customHeight="1">
      <c r="A42" s="179" t="s">
        <v>96</v>
      </c>
      <c r="B42" s="61" t="s">
        <v>32</v>
      </c>
      <c r="C42" s="62" t="s">
        <v>25</v>
      </c>
      <c r="D42" s="63">
        <f>'Ведом. 2023'!G195</f>
        <v>972700</v>
      </c>
      <c r="E42" s="63">
        <f>'Ведом. 2023'!H195</f>
        <v>336745.5</v>
      </c>
      <c r="F42" s="399">
        <f t="shared" si="0"/>
        <v>34.61966690654878</v>
      </c>
    </row>
    <row r="43" spans="1:6" s="23" customFormat="1" ht="21" customHeight="1">
      <c r="A43" s="27" t="s">
        <v>171</v>
      </c>
      <c r="B43" s="29" t="s">
        <v>32</v>
      </c>
      <c r="C43" s="29" t="s">
        <v>34</v>
      </c>
      <c r="D43" s="185">
        <f>'Ведом. 2023'!G200</f>
        <v>62000</v>
      </c>
      <c r="E43" s="185">
        <f>'Ведом. 2023'!H200</f>
        <v>1156.82</v>
      </c>
      <c r="F43" s="399">
        <f t="shared" si="0"/>
        <v>1.8658387096774194</v>
      </c>
    </row>
    <row r="44" spans="1:6" ht="21.75" customHeight="1">
      <c r="A44" s="83" t="s">
        <v>45</v>
      </c>
      <c r="B44" s="32" t="s">
        <v>33</v>
      </c>
      <c r="C44" s="32"/>
      <c r="D44" s="118">
        <f>D45</f>
        <v>100000</v>
      </c>
      <c r="E44" s="118">
        <f>E45</f>
        <v>37355.8</v>
      </c>
      <c r="F44" s="399">
        <f t="shared" si="0"/>
        <v>37.3558</v>
      </c>
    </row>
    <row r="45" spans="1:6" s="23" customFormat="1" ht="27" customHeight="1" thickBot="1">
      <c r="A45" s="81" t="s">
        <v>182</v>
      </c>
      <c r="B45" s="29" t="s">
        <v>33</v>
      </c>
      <c r="C45" s="28" t="s">
        <v>25</v>
      </c>
      <c r="D45" s="52">
        <f>'Ведом. 2023'!G208+'Ведом. 2023'!G273</f>
        <v>100000</v>
      </c>
      <c r="E45" s="52">
        <f>'Ведом. 2023'!H212</f>
        <v>37355.8</v>
      </c>
      <c r="F45" s="470">
        <f t="shared" si="0"/>
        <v>37.3558</v>
      </c>
    </row>
    <row r="46" spans="1:6" ht="27" customHeight="1" thickBot="1">
      <c r="A46" s="66" t="s">
        <v>23</v>
      </c>
      <c r="B46" s="181"/>
      <c r="C46" s="181"/>
      <c r="D46" s="69">
        <f>D20+D24+D26+D29+D32+D36+D38+D41+D44</f>
        <v>221198617.18</v>
      </c>
      <c r="E46" s="497">
        <f>E20+E24+E26+E29+E32+E36+E38+E41+E44</f>
        <v>9196470.100000001</v>
      </c>
      <c r="F46" s="497">
        <f t="shared" si="0"/>
        <v>4.157562202351558</v>
      </c>
    </row>
    <row r="47" spans="1:5" ht="16.5">
      <c r="A47" s="102"/>
      <c r="E47" s="505"/>
    </row>
  </sheetData>
  <sheetProtection/>
  <mergeCells count="7">
    <mergeCell ref="A16:D16"/>
    <mergeCell ref="A17:D17"/>
    <mergeCell ref="C1:F1"/>
    <mergeCell ref="C3:G3"/>
    <mergeCell ref="C4:F4"/>
    <mergeCell ref="C2:I2"/>
    <mergeCell ref="C5:I5"/>
  </mergeCells>
  <printOptions/>
  <pageMargins left="0.7874015748031497" right="0" top="0.3937007874015748" bottom="0" header="0.31496062992125984" footer="0.31496062992125984"/>
  <pageSetup horizontalDpi="600" verticalDpi="600" orientation="portrait" paperSize="9" scale="53" r:id="rId1"/>
  <colBreaks count="1" manualBreakCount="1">
    <brk id="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52"/>
  <sheetViews>
    <sheetView view="pageBreakPreview" zoomScale="70" zoomScaleSheetLayoutView="70" zoomScalePageLayoutView="0" workbookViewId="0" topLeftCell="A1">
      <selection activeCell="A9" sqref="A9"/>
    </sheetView>
  </sheetViews>
  <sheetFormatPr defaultColWidth="60.125" defaultRowHeight="12.75"/>
  <cols>
    <col min="1" max="1" width="92.375" style="102" customWidth="1"/>
    <col min="2" max="2" width="17.25390625" style="235" customWidth="1"/>
    <col min="3" max="3" width="8.125" style="231" customWidth="1"/>
    <col min="4" max="4" width="21.375" style="232" customWidth="1"/>
    <col min="5" max="5" width="18.00390625" style="232" customWidth="1"/>
    <col min="6" max="6" width="11.125" style="232" customWidth="1"/>
    <col min="7" max="16384" width="60.125" style="102" customWidth="1"/>
  </cols>
  <sheetData>
    <row r="1" spans="2:7" ht="16.5">
      <c r="B1" s="388" t="s">
        <v>614</v>
      </c>
      <c r="C1" s="109"/>
      <c r="D1" s="390"/>
      <c r="E1" s="390"/>
      <c r="F1" s="390"/>
      <c r="G1" s="107"/>
    </row>
    <row r="2" spans="2:8" ht="16.5">
      <c r="B2" s="548" t="s">
        <v>825</v>
      </c>
      <c r="C2" s="548"/>
      <c r="D2" s="548"/>
      <c r="E2" s="548"/>
      <c r="F2" s="548"/>
      <c r="G2" s="548"/>
      <c r="H2" s="548"/>
    </row>
    <row r="3" spans="2:7" ht="16.5">
      <c r="B3" s="388" t="s">
        <v>797</v>
      </c>
      <c r="C3" s="109"/>
      <c r="D3" s="390"/>
      <c r="E3" s="390"/>
      <c r="F3" s="390"/>
      <c r="G3" s="107"/>
    </row>
    <row r="4" spans="2:7" ht="16.5">
      <c r="B4" s="388" t="s">
        <v>794</v>
      </c>
      <c r="C4" s="109"/>
      <c r="D4" s="390"/>
      <c r="E4" s="390"/>
      <c r="F4" s="390"/>
      <c r="G4" s="107"/>
    </row>
    <row r="5" spans="2:7" ht="16.5">
      <c r="B5" s="388" t="s">
        <v>795</v>
      </c>
      <c r="C5" s="109"/>
      <c r="D5" s="390"/>
      <c r="E5" s="390"/>
      <c r="F5" s="390"/>
      <c r="G5" s="107"/>
    </row>
    <row r="6" spans="2:7" ht="16.5">
      <c r="B6" s="388" t="s">
        <v>796</v>
      </c>
      <c r="C6" s="109"/>
      <c r="D6" s="390"/>
      <c r="E6" s="390"/>
      <c r="F6" s="390"/>
      <c r="G6" s="107"/>
    </row>
    <row r="7" spans="2:7" ht="16.5">
      <c r="B7" s="388" t="s">
        <v>345</v>
      </c>
      <c r="C7" s="109"/>
      <c r="D7" s="390"/>
      <c r="E7" s="390"/>
      <c r="F7" s="390"/>
      <c r="G7" s="107"/>
    </row>
    <row r="8" spans="2:8" ht="16.5">
      <c r="B8" s="548" t="s">
        <v>815</v>
      </c>
      <c r="C8" s="548"/>
      <c r="D8" s="548"/>
      <c r="E8" s="548"/>
      <c r="F8" s="548"/>
      <c r="G8" s="548"/>
      <c r="H8" s="548"/>
    </row>
    <row r="9" spans="2:7" ht="16.5">
      <c r="B9" s="13" t="s">
        <v>249</v>
      </c>
      <c r="C9" s="109"/>
      <c r="D9" s="390"/>
      <c r="E9" s="390"/>
      <c r="F9" s="390"/>
      <c r="G9" s="107"/>
    </row>
    <row r="10" spans="2:7" ht="16.5">
      <c r="B10" s="13" t="s">
        <v>816</v>
      </c>
      <c r="C10" s="109"/>
      <c r="D10" s="390"/>
      <c r="E10" s="390"/>
      <c r="F10" s="390"/>
      <c r="G10" s="107"/>
    </row>
    <row r="11" spans="2:7" ht="16.5">
      <c r="B11" s="13" t="s">
        <v>803</v>
      </c>
      <c r="C11" s="109"/>
      <c r="D11" s="390"/>
      <c r="E11" s="390"/>
      <c r="F11" s="390"/>
      <c r="G11" s="107"/>
    </row>
    <row r="12" spans="2:7" ht="16.5">
      <c r="B12" s="13" t="s">
        <v>814</v>
      </c>
      <c r="C12" s="109"/>
      <c r="D12" s="390"/>
      <c r="E12" s="390"/>
      <c r="F12" s="390"/>
      <c r="G12" s="107"/>
    </row>
    <row r="13" spans="2:7" ht="16.5">
      <c r="B13" s="13" t="s">
        <v>824</v>
      </c>
      <c r="C13" s="109"/>
      <c r="D13" s="390"/>
      <c r="E13" s="390"/>
      <c r="F13" s="390"/>
      <c r="G13" s="107"/>
    </row>
    <row r="14" spans="2:7" ht="16.5">
      <c r="B14" s="388"/>
      <c r="C14" s="109"/>
      <c r="D14" s="390"/>
      <c r="E14" s="390"/>
      <c r="F14" s="390"/>
      <c r="G14" s="107"/>
    </row>
    <row r="16" spans="1:6" ht="16.5">
      <c r="A16" s="555" t="s">
        <v>405</v>
      </c>
      <c r="B16" s="555"/>
      <c r="C16" s="555"/>
      <c r="D16" s="555"/>
      <c r="E16" s="102"/>
      <c r="F16" s="102"/>
    </row>
    <row r="17" spans="1:6" ht="16.5">
      <c r="A17" s="555" t="s">
        <v>566</v>
      </c>
      <c r="B17" s="555"/>
      <c r="C17" s="555"/>
      <c r="D17" s="555"/>
      <c r="E17" s="102"/>
      <c r="F17" s="102"/>
    </row>
    <row r="18" spans="1:6" ht="16.5">
      <c r="A18" s="555" t="s">
        <v>404</v>
      </c>
      <c r="B18" s="555"/>
      <c r="C18" s="555"/>
      <c r="D18" s="555"/>
      <c r="E18" s="102"/>
      <c r="F18" s="102"/>
    </row>
    <row r="19" spans="1:6" ht="16.5">
      <c r="A19" s="561" t="s">
        <v>798</v>
      </c>
      <c r="B19" s="561"/>
      <c r="C19" s="561"/>
      <c r="D19" s="561"/>
      <c r="E19" s="102"/>
      <c r="F19" s="102"/>
    </row>
    <row r="20" ht="16.5">
      <c r="A20" s="496" t="s">
        <v>799</v>
      </c>
    </row>
    <row r="21" spans="4:5" ht="17.25" thickBot="1">
      <c r="D21" s="102"/>
      <c r="E21" s="232" t="s">
        <v>620</v>
      </c>
    </row>
    <row r="22" spans="1:6" s="233" customFormat="1" ht="56.25" customHeight="1" thickBot="1">
      <c r="A22" s="301" t="s">
        <v>51</v>
      </c>
      <c r="B22" s="302" t="s">
        <v>54</v>
      </c>
      <c r="C22" s="303" t="s">
        <v>55</v>
      </c>
      <c r="D22" s="391" t="s">
        <v>736</v>
      </c>
      <c r="E22" s="318" t="s">
        <v>774</v>
      </c>
      <c r="F22" s="318" t="s">
        <v>775</v>
      </c>
    </row>
    <row r="23" spans="1:6" ht="21" customHeight="1" thickBot="1">
      <c r="A23" s="304" t="s">
        <v>399</v>
      </c>
      <c r="B23" s="305"/>
      <c r="C23" s="306"/>
      <c r="D23" s="307">
        <f>D24+D33+D50+D62+D64+D69+D73+D80+D84+D91+D106+D116+D120</f>
        <v>209788686.18</v>
      </c>
      <c r="E23" s="307">
        <f>E24+E33+E50+E62+E64+E69+E73+E80+E84+E91+E106+E116+E120</f>
        <v>6349320.920000001</v>
      </c>
      <c r="F23" s="507">
        <f aca="true" t="shared" si="0" ref="F23:F32">E23*100/D23</f>
        <v>3.02653161884633</v>
      </c>
    </row>
    <row r="24" spans="1:6" ht="36" customHeight="1">
      <c r="A24" s="122" t="s">
        <v>673</v>
      </c>
      <c r="B24" s="281" t="s">
        <v>577</v>
      </c>
      <c r="C24" s="228"/>
      <c r="D24" s="258">
        <f>D25+D29</f>
        <v>60000</v>
      </c>
      <c r="E24" s="258">
        <f>E25+E29</f>
        <v>0</v>
      </c>
      <c r="F24" s="399">
        <f t="shared" si="0"/>
        <v>0</v>
      </c>
    </row>
    <row r="25" spans="1:6" ht="33.75" customHeight="1">
      <c r="A25" s="84" t="s">
        <v>306</v>
      </c>
      <c r="B25" s="182" t="s">
        <v>586</v>
      </c>
      <c r="C25" s="227"/>
      <c r="D25" s="253">
        <f aca="true" t="shared" si="1" ref="D25:E27">D26</f>
        <v>50000</v>
      </c>
      <c r="E25" s="253">
        <f t="shared" si="1"/>
        <v>0</v>
      </c>
      <c r="F25" s="399">
        <f t="shared" si="0"/>
        <v>0</v>
      </c>
    </row>
    <row r="26" spans="1:6" ht="21" customHeight="1">
      <c r="A26" s="81" t="s">
        <v>497</v>
      </c>
      <c r="B26" s="183" t="s">
        <v>587</v>
      </c>
      <c r="C26" s="226"/>
      <c r="D26" s="254">
        <f t="shared" si="1"/>
        <v>50000</v>
      </c>
      <c r="E26" s="254">
        <f t="shared" si="1"/>
        <v>0</v>
      </c>
      <c r="F26" s="399">
        <f t="shared" si="0"/>
        <v>0</v>
      </c>
    </row>
    <row r="27" spans="1:6" ht="22.5" customHeight="1">
      <c r="A27" s="81" t="s">
        <v>307</v>
      </c>
      <c r="B27" s="183" t="s">
        <v>588</v>
      </c>
      <c r="C27" s="226"/>
      <c r="D27" s="254">
        <f t="shared" si="1"/>
        <v>50000</v>
      </c>
      <c r="E27" s="254">
        <f t="shared" si="1"/>
        <v>0</v>
      </c>
      <c r="F27" s="399">
        <f t="shared" si="0"/>
        <v>0</v>
      </c>
    </row>
    <row r="28" spans="1:6" ht="21" customHeight="1">
      <c r="A28" s="81" t="s">
        <v>294</v>
      </c>
      <c r="B28" s="183" t="s">
        <v>588</v>
      </c>
      <c r="C28" s="226">
        <v>240</v>
      </c>
      <c r="D28" s="254">
        <f>'Ведом. 2023'!G156</f>
        <v>50000</v>
      </c>
      <c r="E28" s="506">
        <f>'Ведом. 2023'!H156</f>
        <v>0</v>
      </c>
      <c r="F28" s="399">
        <f t="shared" si="0"/>
        <v>0</v>
      </c>
    </row>
    <row r="29" spans="1:6" ht="36" customHeight="1">
      <c r="A29" s="84" t="s">
        <v>589</v>
      </c>
      <c r="B29" s="182" t="s">
        <v>590</v>
      </c>
      <c r="C29" s="227"/>
      <c r="D29" s="253">
        <f aca="true" t="shared" si="2" ref="D29:E31">D30</f>
        <v>10000</v>
      </c>
      <c r="E29" s="253">
        <f t="shared" si="2"/>
        <v>0</v>
      </c>
      <c r="F29" s="399">
        <f t="shared" si="0"/>
        <v>0</v>
      </c>
    </row>
    <row r="30" spans="1:6" ht="24.75" customHeight="1">
      <c r="A30" s="81" t="s">
        <v>570</v>
      </c>
      <c r="B30" s="183" t="s">
        <v>591</v>
      </c>
      <c r="C30" s="226"/>
      <c r="D30" s="254">
        <f t="shared" si="2"/>
        <v>10000</v>
      </c>
      <c r="E30" s="254">
        <f t="shared" si="2"/>
        <v>0</v>
      </c>
      <c r="F30" s="399">
        <f t="shared" si="0"/>
        <v>0</v>
      </c>
    </row>
    <row r="31" spans="1:6" ht="26.25" customHeight="1">
      <c r="A31" s="81" t="s">
        <v>317</v>
      </c>
      <c r="B31" s="183" t="s">
        <v>592</v>
      </c>
      <c r="C31" s="226"/>
      <c r="D31" s="254">
        <f t="shared" si="2"/>
        <v>10000</v>
      </c>
      <c r="E31" s="254">
        <f t="shared" si="2"/>
        <v>0</v>
      </c>
      <c r="F31" s="399">
        <f t="shared" si="0"/>
        <v>0</v>
      </c>
    </row>
    <row r="32" spans="1:6" ht="31.5" customHeight="1">
      <c r="A32" s="81" t="s">
        <v>294</v>
      </c>
      <c r="B32" s="183" t="s">
        <v>592</v>
      </c>
      <c r="C32" s="226">
        <v>240</v>
      </c>
      <c r="D32" s="254">
        <f>'Ведом. 2023'!G160</f>
        <v>10000</v>
      </c>
      <c r="E32" s="249">
        <f>'Ведом. 2023'!H160</f>
        <v>0</v>
      </c>
      <c r="F32" s="399">
        <f t="shared" si="0"/>
        <v>0</v>
      </c>
    </row>
    <row r="33" spans="1:6" ht="51" customHeight="1">
      <c r="A33" s="84" t="s">
        <v>679</v>
      </c>
      <c r="B33" s="32" t="s">
        <v>574</v>
      </c>
      <c r="C33" s="226"/>
      <c r="D33" s="253">
        <f>D35+D37+D42+D47</f>
        <v>597959</v>
      </c>
      <c r="E33" s="253">
        <f>E35+E37+E42+E47</f>
        <v>33551</v>
      </c>
      <c r="F33" s="508">
        <f aca="true" t="shared" si="3" ref="F33:F41">E33*100/D33</f>
        <v>5.6109198122279285</v>
      </c>
    </row>
    <row r="34" spans="1:6" ht="21.75" customHeight="1">
      <c r="A34" s="81" t="s">
        <v>432</v>
      </c>
      <c r="B34" s="183" t="s">
        <v>575</v>
      </c>
      <c r="C34" s="226"/>
      <c r="D34" s="279">
        <f>D35</f>
        <v>100000</v>
      </c>
      <c r="E34" s="279">
        <f>E35</f>
        <v>33551</v>
      </c>
      <c r="F34" s="399">
        <f t="shared" si="3"/>
        <v>33.551</v>
      </c>
    </row>
    <row r="35" spans="1:6" ht="33">
      <c r="A35" s="81" t="s">
        <v>568</v>
      </c>
      <c r="B35" s="183" t="s">
        <v>578</v>
      </c>
      <c r="C35" s="226"/>
      <c r="D35" s="254">
        <f>D36</f>
        <v>100000</v>
      </c>
      <c r="E35" s="254">
        <f>E36</f>
        <v>33551</v>
      </c>
      <c r="F35" s="399">
        <f t="shared" si="3"/>
        <v>33.551</v>
      </c>
    </row>
    <row r="36" spans="1:6" ht="23.25" customHeight="1">
      <c r="A36" s="81" t="s">
        <v>294</v>
      </c>
      <c r="B36" s="183" t="s">
        <v>578</v>
      </c>
      <c r="C36" s="226">
        <v>240</v>
      </c>
      <c r="D36" s="254">
        <f>'Ведом. 2023'!G81</f>
        <v>100000</v>
      </c>
      <c r="E36" s="249">
        <f>'Ведом. 2023'!H81</f>
        <v>33551</v>
      </c>
      <c r="F36" s="399">
        <f t="shared" si="3"/>
        <v>33.551</v>
      </c>
    </row>
    <row r="37" spans="1:6" ht="21" customHeight="1">
      <c r="A37" s="81" t="s">
        <v>432</v>
      </c>
      <c r="B37" s="398" t="s">
        <v>575</v>
      </c>
      <c r="C37" s="226"/>
      <c r="D37" s="254">
        <f>D38+D40</f>
        <v>73469</v>
      </c>
      <c r="E37" s="254">
        <f>E38+E40</f>
        <v>0</v>
      </c>
      <c r="F37" s="399">
        <f t="shared" si="3"/>
        <v>0</v>
      </c>
    </row>
    <row r="38" spans="1:6" ht="41.25" customHeight="1">
      <c r="A38" s="450" t="s">
        <v>693</v>
      </c>
      <c r="B38" s="38" t="s">
        <v>692</v>
      </c>
      <c r="C38" s="226"/>
      <c r="D38" s="254">
        <f>D39</f>
        <v>72000</v>
      </c>
      <c r="E38" s="254">
        <f>E39</f>
        <v>0</v>
      </c>
      <c r="F38" s="399">
        <f t="shared" si="3"/>
        <v>0</v>
      </c>
    </row>
    <row r="39" spans="1:6" ht="21.75" customHeight="1">
      <c r="A39" s="81" t="s">
        <v>294</v>
      </c>
      <c r="B39" s="38" t="s">
        <v>692</v>
      </c>
      <c r="C39" s="226">
        <v>240</v>
      </c>
      <c r="D39" s="254">
        <f>'Ведом. 2023'!G83</f>
        <v>72000</v>
      </c>
      <c r="E39" s="249">
        <f>'Ведом. 2023'!H83</f>
        <v>0</v>
      </c>
      <c r="F39" s="399">
        <f t="shared" si="3"/>
        <v>0</v>
      </c>
    </row>
    <row r="40" spans="1:6" ht="33" customHeight="1">
      <c r="A40" s="450" t="s">
        <v>693</v>
      </c>
      <c r="B40" s="38"/>
      <c r="C40" s="226"/>
      <c r="D40" s="254">
        <f>D41</f>
        <v>1469</v>
      </c>
      <c r="E40" s="254">
        <f>E41</f>
        <v>0</v>
      </c>
      <c r="F40" s="399">
        <f t="shared" si="3"/>
        <v>0</v>
      </c>
    </row>
    <row r="41" spans="1:6" ht="22.5" customHeight="1">
      <c r="A41" s="81" t="s">
        <v>294</v>
      </c>
      <c r="B41" s="38" t="s">
        <v>703</v>
      </c>
      <c r="C41" s="226">
        <v>240</v>
      </c>
      <c r="D41" s="254">
        <f>'Ведом. 2023'!G85</f>
        <v>1469</v>
      </c>
      <c r="E41" s="249">
        <f>'Ведом. 2023'!H85</f>
        <v>0</v>
      </c>
      <c r="F41" s="399">
        <f t="shared" si="3"/>
        <v>0</v>
      </c>
    </row>
    <row r="42" spans="1:6" ht="19.5" customHeight="1">
      <c r="A42" s="81" t="s">
        <v>432</v>
      </c>
      <c r="B42" s="398" t="s">
        <v>575</v>
      </c>
      <c r="C42" s="226"/>
      <c r="D42" s="254">
        <f>D43+D45</f>
        <v>274490</v>
      </c>
      <c r="E42" s="254">
        <f>E43+E45</f>
        <v>0</v>
      </c>
      <c r="F42" s="399">
        <f aca="true" t="shared" si="4" ref="F42:F59">E42*100/D42</f>
        <v>0</v>
      </c>
    </row>
    <row r="43" spans="1:6" ht="27.75" customHeight="1">
      <c r="A43" s="81" t="s">
        <v>652</v>
      </c>
      <c r="B43" s="38" t="s">
        <v>691</v>
      </c>
      <c r="C43" s="226"/>
      <c r="D43" s="254">
        <f>D44</f>
        <v>269000</v>
      </c>
      <c r="E43" s="254">
        <f>E44</f>
        <v>0</v>
      </c>
      <c r="F43" s="399">
        <f t="shared" si="4"/>
        <v>0</v>
      </c>
    </row>
    <row r="44" spans="1:6" ht="18" customHeight="1">
      <c r="A44" s="81" t="s">
        <v>294</v>
      </c>
      <c r="B44" s="38" t="s">
        <v>691</v>
      </c>
      <c r="C44" s="226">
        <v>240</v>
      </c>
      <c r="D44" s="254">
        <f>'Ведом. 2023'!G89</f>
        <v>269000</v>
      </c>
      <c r="E44" s="249">
        <f>'Ведом. 2023'!H89</f>
        <v>0</v>
      </c>
      <c r="F44" s="399">
        <f t="shared" si="4"/>
        <v>0</v>
      </c>
    </row>
    <row r="45" spans="1:6" ht="25.5" customHeight="1">
      <c r="A45" s="81" t="s">
        <v>652</v>
      </c>
      <c r="B45" s="38" t="s">
        <v>702</v>
      </c>
      <c r="C45" s="226"/>
      <c r="D45" s="254">
        <f>D46</f>
        <v>5490</v>
      </c>
      <c r="E45" s="254">
        <f>E46</f>
        <v>0</v>
      </c>
      <c r="F45" s="399">
        <f t="shared" si="4"/>
        <v>0</v>
      </c>
    </row>
    <row r="46" spans="1:6" ht="25.5" customHeight="1">
      <c r="A46" s="81" t="s">
        <v>294</v>
      </c>
      <c r="B46" s="38" t="s">
        <v>702</v>
      </c>
      <c r="C46" s="226">
        <v>240</v>
      </c>
      <c r="D46" s="254">
        <f>'Ведом. 2023'!G91</f>
        <v>5490</v>
      </c>
      <c r="E46" s="249">
        <f>'Ведом. 2023'!H91</f>
        <v>0</v>
      </c>
      <c r="F46" s="399">
        <f t="shared" si="4"/>
        <v>0</v>
      </c>
    </row>
    <row r="47" spans="1:6" ht="24" customHeight="1">
      <c r="A47" s="81" t="s">
        <v>432</v>
      </c>
      <c r="B47" s="183" t="s">
        <v>575</v>
      </c>
      <c r="C47" s="226"/>
      <c r="D47" s="254">
        <f>D48</f>
        <v>150000</v>
      </c>
      <c r="E47" s="254">
        <f>E48</f>
        <v>0</v>
      </c>
      <c r="F47" s="399">
        <f t="shared" si="4"/>
        <v>0</v>
      </c>
    </row>
    <row r="48" spans="1:6" ht="21.75" customHeight="1">
      <c r="A48" s="81" t="s">
        <v>245</v>
      </c>
      <c r="B48" s="183" t="s">
        <v>576</v>
      </c>
      <c r="C48" s="226"/>
      <c r="D48" s="254">
        <f>D49</f>
        <v>150000</v>
      </c>
      <c r="E48" s="254">
        <f>E49</f>
        <v>0</v>
      </c>
      <c r="F48" s="399">
        <f t="shared" si="4"/>
        <v>0</v>
      </c>
    </row>
    <row r="49" spans="1:6" ht="16.5">
      <c r="A49" s="81" t="s">
        <v>299</v>
      </c>
      <c r="B49" s="183" t="s">
        <v>576</v>
      </c>
      <c r="C49" s="226">
        <v>870</v>
      </c>
      <c r="D49" s="254">
        <f>'Ведом. 2023'!G69</f>
        <v>150000</v>
      </c>
      <c r="E49" s="506">
        <f>'Ведом. 2023'!H69</f>
        <v>0</v>
      </c>
      <c r="F49" s="399">
        <f t="shared" si="4"/>
        <v>0</v>
      </c>
    </row>
    <row r="50" spans="1:6" ht="18.75" customHeight="1">
      <c r="A50" s="84" t="s">
        <v>680</v>
      </c>
      <c r="B50" s="182" t="s">
        <v>579</v>
      </c>
      <c r="C50" s="227"/>
      <c r="D50" s="253">
        <f>D51+D66</f>
        <v>143032744</v>
      </c>
      <c r="E50" s="253">
        <f>E51+E66</f>
        <v>1178794</v>
      </c>
      <c r="F50" s="399">
        <f t="shared" si="4"/>
        <v>0.824142757129794</v>
      </c>
    </row>
    <row r="51" spans="1:6" ht="33">
      <c r="A51" s="263" t="s">
        <v>476</v>
      </c>
      <c r="B51" s="183" t="s">
        <v>580</v>
      </c>
      <c r="C51" s="226"/>
      <c r="D51" s="254">
        <f>D52+D55+D58+D60</f>
        <v>24749915</v>
      </c>
      <c r="E51" s="254">
        <f>E52+E55+E58+E60</f>
        <v>1178794</v>
      </c>
      <c r="F51" s="399">
        <f t="shared" si="4"/>
        <v>4.762820397565002</v>
      </c>
    </row>
    <row r="52" spans="1:6" ht="33.75" customHeight="1">
      <c r="A52" s="263" t="s">
        <v>324</v>
      </c>
      <c r="B52" s="183" t="s">
        <v>581</v>
      </c>
      <c r="C52" s="226"/>
      <c r="D52" s="254">
        <f>D53+D54</f>
        <v>5976900</v>
      </c>
      <c r="E52" s="254">
        <f>E53+E54</f>
        <v>1178794</v>
      </c>
      <c r="F52" s="399">
        <f t="shared" si="4"/>
        <v>19.722498285064162</v>
      </c>
    </row>
    <row r="53" spans="1:6" ht="33" customHeight="1">
      <c r="A53" s="81" t="s">
        <v>294</v>
      </c>
      <c r="B53" s="183" t="s">
        <v>581</v>
      </c>
      <c r="C53" s="226">
        <v>240</v>
      </c>
      <c r="D53" s="254">
        <f>'Ведом. 2023'!G97</f>
        <v>5111900</v>
      </c>
      <c r="E53" s="249">
        <f>'Ведом. 2023'!H97</f>
        <v>313794</v>
      </c>
      <c r="F53" s="399">
        <f t="shared" si="4"/>
        <v>6.138500361900663</v>
      </c>
    </row>
    <row r="54" spans="1:6" ht="25.5" customHeight="1">
      <c r="A54" s="81" t="s">
        <v>715</v>
      </c>
      <c r="B54" s="183" t="s">
        <v>581</v>
      </c>
      <c r="C54" s="226">
        <v>440</v>
      </c>
      <c r="D54" s="254">
        <f>'Ведом. 2023'!G100</f>
        <v>865000</v>
      </c>
      <c r="E54" s="249">
        <f>'Ведом. 2023'!H100</f>
        <v>865000</v>
      </c>
      <c r="F54" s="399">
        <f t="shared" si="4"/>
        <v>100</v>
      </c>
    </row>
    <row r="55" spans="1:6" ht="25.5" customHeight="1">
      <c r="A55" s="84" t="s">
        <v>658</v>
      </c>
      <c r="B55" s="183" t="s">
        <v>661</v>
      </c>
      <c r="C55" s="226"/>
      <c r="D55" s="254">
        <f>D56</f>
        <v>8672000</v>
      </c>
      <c r="E55" s="254">
        <f>E56</f>
        <v>0</v>
      </c>
      <c r="F55" s="399">
        <f t="shared" si="4"/>
        <v>0</v>
      </c>
    </row>
    <row r="56" spans="1:6" ht="36" customHeight="1">
      <c r="A56" s="81" t="s">
        <v>659</v>
      </c>
      <c r="B56" s="183" t="s">
        <v>660</v>
      </c>
      <c r="C56" s="226"/>
      <c r="D56" s="254">
        <f>D57</f>
        <v>8672000</v>
      </c>
      <c r="E56" s="249">
        <f>E57</f>
        <v>0</v>
      </c>
      <c r="F56" s="399">
        <f t="shared" si="4"/>
        <v>0</v>
      </c>
    </row>
    <row r="57" spans="1:6" ht="24.75" customHeight="1">
      <c r="A57" s="81" t="s">
        <v>294</v>
      </c>
      <c r="B57" s="183" t="s">
        <v>660</v>
      </c>
      <c r="C57" s="226">
        <v>240</v>
      </c>
      <c r="D57" s="254">
        <f>'Ведом. 2023'!G101</f>
        <v>8672000</v>
      </c>
      <c r="E57" s="249">
        <f>'Ведом. 2023'!H103</f>
        <v>0</v>
      </c>
      <c r="F57" s="399">
        <f t="shared" si="4"/>
        <v>0</v>
      </c>
    </row>
    <row r="58" spans="1:6" ht="67.5" customHeight="1">
      <c r="A58" s="452" t="s">
        <v>695</v>
      </c>
      <c r="B58" s="398" t="s">
        <v>694</v>
      </c>
      <c r="C58" s="226"/>
      <c r="D58" s="254">
        <f>D59</f>
        <v>10000000</v>
      </c>
      <c r="E58" s="254">
        <f>E59</f>
        <v>0</v>
      </c>
      <c r="F58" s="399">
        <f t="shared" si="4"/>
        <v>0</v>
      </c>
    </row>
    <row r="59" spans="1:6" ht="21" customHeight="1">
      <c r="A59" s="81" t="s">
        <v>294</v>
      </c>
      <c r="B59" s="398" t="s">
        <v>694</v>
      </c>
      <c r="C59" s="226">
        <v>240</v>
      </c>
      <c r="D59" s="254">
        <f>'Ведом. 2023'!G106</f>
        <v>10000000</v>
      </c>
      <c r="E59" s="249">
        <f>'Ведом. 2023'!H106</f>
        <v>0</v>
      </c>
      <c r="F59" s="399">
        <f t="shared" si="4"/>
        <v>0</v>
      </c>
    </row>
    <row r="60" spans="1:6" ht="70.5" customHeight="1">
      <c r="A60" s="452" t="s">
        <v>695</v>
      </c>
      <c r="B60" s="398" t="s">
        <v>704</v>
      </c>
      <c r="C60" s="226"/>
      <c r="D60" s="254">
        <f>D61</f>
        <v>101015</v>
      </c>
      <c r="E60" s="254">
        <f>E61</f>
        <v>0</v>
      </c>
      <c r="F60" s="399">
        <f aca="true" t="shared" si="5" ref="F60:F74">E60*100/D60</f>
        <v>0</v>
      </c>
    </row>
    <row r="61" spans="1:6" ht="32.25" customHeight="1">
      <c r="A61" s="81" t="s">
        <v>294</v>
      </c>
      <c r="B61" s="398" t="s">
        <v>704</v>
      </c>
      <c r="C61" s="226">
        <v>240</v>
      </c>
      <c r="D61" s="254">
        <f>'Ведом. 2023'!G108</f>
        <v>101015</v>
      </c>
      <c r="E61" s="249">
        <f>'Ведом. 2023'!H108</f>
        <v>0</v>
      </c>
      <c r="F61" s="399">
        <f t="shared" si="5"/>
        <v>0</v>
      </c>
    </row>
    <row r="62" spans="1:6" ht="50.25" customHeight="1">
      <c r="A62" s="81" t="s">
        <v>748</v>
      </c>
      <c r="B62" s="398" t="s">
        <v>747</v>
      </c>
      <c r="C62" s="459"/>
      <c r="D62" s="441">
        <f>D63</f>
        <v>1500000</v>
      </c>
      <c r="E62" s="441">
        <f>E63</f>
        <v>0</v>
      </c>
      <c r="F62" s="399">
        <f t="shared" si="5"/>
        <v>0</v>
      </c>
    </row>
    <row r="63" spans="1:6" ht="27" customHeight="1">
      <c r="A63" s="81" t="s">
        <v>294</v>
      </c>
      <c r="B63" s="398" t="s">
        <v>747</v>
      </c>
      <c r="C63" s="459">
        <v>240</v>
      </c>
      <c r="D63" s="441">
        <v>1500000</v>
      </c>
      <c r="E63" s="249">
        <f>'Ведом. 2023'!H117</f>
        <v>0</v>
      </c>
      <c r="F63" s="399">
        <f t="shared" si="5"/>
        <v>0</v>
      </c>
    </row>
    <row r="64" spans="1:6" ht="56.25" customHeight="1">
      <c r="A64" s="81" t="s">
        <v>748</v>
      </c>
      <c r="B64" s="398" t="s">
        <v>752</v>
      </c>
      <c r="C64" s="459"/>
      <c r="D64" s="441">
        <f>D65</f>
        <v>15152</v>
      </c>
      <c r="E64" s="441">
        <f>E65</f>
        <v>0</v>
      </c>
      <c r="F64" s="399">
        <f t="shared" si="5"/>
        <v>0</v>
      </c>
    </row>
    <row r="65" spans="1:6" ht="31.5" customHeight="1">
      <c r="A65" s="81" t="s">
        <v>294</v>
      </c>
      <c r="B65" s="398" t="s">
        <v>752</v>
      </c>
      <c r="C65" s="459">
        <v>240</v>
      </c>
      <c r="D65" s="441">
        <v>15152</v>
      </c>
      <c r="E65" s="249">
        <f>'Ведом. 2023'!H119</f>
        <v>0</v>
      </c>
      <c r="F65" s="399">
        <f t="shared" si="5"/>
        <v>0</v>
      </c>
    </row>
    <row r="66" spans="1:6" ht="33" customHeight="1">
      <c r="A66" s="81" t="s">
        <v>730</v>
      </c>
      <c r="B66" s="398" t="s">
        <v>732</v>
      </c>
      <c r="C66" s="226"/>
      <c r="D66" s="254">
        <f>D67</f>
        <v>118282829</v>
      </c>
      <c r="E66" s="249">
        <f>E67</f>
        <v>0</v>
      </c>
      <c r="F66" s="399">
        <f t="shared" si="5"/>
        <v>0</v>
      </c>
    </row>
    <row r="67" spans="1:6" ht="34.5" customHeight="1">
      <c r="A67" s="472" t="s">
        <v>731</v>
      </c>
      <c r="B67" s="398" t="s">
        <v>732</v>
      </c>
      <c r="C67" s="226"/>
      <c r="D67" s="254">
        <f>D68</f>
        <v>118282829</v>
      </c>
      <c r="E67" s="249">
        <f>E68</f>
        <v>0</v>
      </c>
      <c r="F67" s="399">
        <f t="shared" si="5"/>
        <v>0</v>
      </c>
    </row>
    <row r="68" spans="1:6" ht="23.25" customHeight="1">
      <c r="A68" s="81" t="s">
        <v>715</v>
      </c>
      <c r="B68" s="398" t="s">
        <v>732</v>
      </c>
      <c r="C68" s="226">
        <v>400</v>
      </c>
      <c r="D68" s="254">
        <f>'Ведом. 2023'!G109</f>
        <v>118282829</v>
      </c>
      <c r="E68" s="249">
        <f>'Ведом. 2023'!H109</f>
        <v>0</v>
      </c>
      <c r="F68" s="399">
        <f t="shared" si="5"/>
        <v>0</v>
      </c>
    </row>
    <row r="69" spans="1:6" ht="33">
      <c r="A69" s="84" t="s">
        <v>675</v>
      </c>
      <c r="B69" s="32" t="s">
        <v>582</v>
      </c>
      <c r="C69" s="226"/>
      <c r="D69" s="254">
        <f aca="true" t="shared" si="6" ref="D69:E71">D70</f>
        <v>13500</v>
      </c>
      <c r="E69" s="254">
        <f t="shared" si="6"/>
        <v>0</v>
      </c>
      <c r="F69" s="399">
        <f t="shared" si="5"/>
        <v>0</v>
      </c>
    </row>
    <row r="70" spans="1:6" ht="20.25" customHeight="1">
      <c r="A70" s="81" t="s">
        <v>427</v>
      </c>
      <c r="B70" s="183" t="s">
        <v>583</v>
      </c>
      <c r="C70" s="226"/>
      <c r="D70" s="254">
        <f t="shared" si="6"/>
        <v>13500</v>
      </c>
      <c r="E70" s="254">
        <f t="shared" si="6"/>
        <v>0</v>
      </c>
      <c r="F70" s="399">
        <f t="shared" si="5"/>
        <v>0</v>
      </c>
    </row>
    <row r="71" spans="1:6" ht="21.75" customHeight="1">
      <c r="A71" s="81" t="s">
        <v>401</v>
      </c>
      <c r="B71" s="183" t="s">
        <v>584</v>
      </c>
      <c r="C71" s="226"/>
      <c r="D71" s="254">
        <f t="shared" si="6"/>
        <v>13500</v>
      </c>
      <c r="E71" s="254">
        <f t="shared" si="6"/>
        <v>0</v>
      </c>
      <c r="F71" s="399">
        <f t="shared" si="5"/>
        <v>0</v>
      </c>
    </row>
    <row r="72" spans="1:6" ht="24" customHeight="1">
      <c r="A72" s="81" t="s">
        <v>294</v>
      </c>
      <c r="B72" s="183" t="s">
        <v>584</v>
      </c>
      <c r="C72" s="226">
        <v>240</v>
      </c>
      <c r="D72" s="254">
        <f>'Ведом. 2023'!G127</f>
        <v>13500</v>
      </c>
      <c r="E72" s="249">
        <f>'Ведом. 2023'!H127</f>
        <v>0</v>
      </c>
      <c r="F72" s="399">
        <f t="shared" si="5"/>
        <v>0</v>
      </c>
    </row>
    <row r="73" spans="1:6" ht="33" customHeight="1">
      <c r="A73" s="252" t="s">
        <v>710</v>
      </c>
      <c r="B73" s="123" t="s">
        <v>718</v>
      </c>
      <c r="C73" s="381"/>
      <c r="D73" s="382">
        <f aca="true" t="shared" si="7" ref="D73:E75">D74</f>
        <v>1387.8</v>
      </c>
      <c r="E73" s="382">
        <f t="shared" si="7"/>
        <v>0</v>
      </c>
      <c r="F73" s="399">
        <f t="shared" si="5"/>
        <v>0</v>
      </c>
    </row>
    <row r="74" spans="1:6" ht="15" customHeight="1">
      <c r="A74" s="461" t="s">
        <v>709</v>
      </c>
      <c r="B74" s="123" t="s">
        <v>759</v>
      </c>
      <c r="C74" s="229"/>
      <c r="D74" s="373">
        <f t="shared" si="7"/>
        <v>1387.8</v>
      </c>
      <c r="E74" s="373">
        <f t="shared" si="7"/>
        <v>0</v>
      </c>
      <c r="F74" s="399">
        <f t="shared" si="5"/>
        <v>0</v>
      </c>
    </row>
    <row r="75" spans="1:6" ht="30" customHeight="1">
      <c r="A75" s="403" t="s">
        <v>708</v>
      </c>
      <c r="B75" s="123" t="s">
        <v>759</v>
      </c>
      <c r="C75" s="229"/>
      <c r="D75" s="373">
        <f t="shared" si="7"/>
        <v>1387.8</v>
      </c>
      <c r="E75" s="373">
        <f t="shared" si="7"/>
        <v>0</v>
      </c>
      <c r="F75" s="399">
        <f aca="true" t="shared" si="8" ref="F75:F86">E75*100/D75</f>
        <v>0</v>
      </c>
    </row>
    <row r="76" spans="1:6" ht="21" customHeight="1">
      <c r="A76" s="81" t="s">
        <v>715</v>
      </c>
      <c r="B76" s="123" t="s">
        <v>759</v>
      </c>
      <c r="C76" s="229">
        <v>400</v>
      </c>
      <c r="D76" s="373">
        <f>'Ведом. 2023'!G140</f>
        <v>1387.8</v>
      </c>
      <c r="E76" s="249">
        <f>'Ведом. 2023'!H140</f>
        <v>0</v>
      </c>
      <c r="F76" s="399">
        <f t="shared" si="8"/>
        <v>0</v>
      </c>
    </row>
    <row r="77" spans="1:6" ht="57" customHeight="1">
      <c r="A77" s="81" t="s">
        <v>717</v>
      </c>
      <c r="B77" s="398" t="s">
        <v>719</v>
      </c>
      <c r="C77" s="229"/>
      <c r="D77" s="373">
        <f>D78</f>
        <v>21967.91</v>
      </c>
      <c r="E77" s="373">
        <f>E78</f>
        <v>0</v>
      </c>
      <c r="F77" s="399">
        <f t="shared" si="8"/>
        <v>0</v>
      </c>
    </row>
    <row r="78" spans="1:6" ht="30" customHeight="1">
      <c r="A78" s="403" t="s">
        <v>720</v>
      </c>
      <c r="B78" s="424" t="s">
        <v>737</v>
      </c>
      <c r="C78" s="229"/>
      <c r="D78" s="373">
        <f>D79</f>
        <v>21967.91</v>
      </c>
      <c r="E78" s="373">
        <f>E79</f>
        <v>0</v>
      </c>
      <c r="F78" s="399">
        <f t="shared" si="8"/>
        <v>0</v>
      </c>
    </row>
    <row r="79" spans="1:6" ht="24" customHeight="1">
      <c r="A79" s="81" t="s">
        <v>715</v>
      </c>
      <c r="B79" s="424" t="s">
        <v>737</v>
      </c>
      <c r="C79" s="229">
        <v>400</v>
      </c>
      <c r="D79" s="373">
        <f>'Ведом. 2023'!G145</f>
        <v>21967.91</v>
      </c>
      <c r="E79" s="249">
        <f>'Ведом. 2023'!H145</f>
        <v>0</v>
      </c>
      <c r="F79" s="399">
        <f t="shared" si="8"/>
        <v>0</v>
      </c>
    </row>
    <row r="80" spans="1:6" ht="39" customHeight="1">
      <c r="A80" s="84" t="s">
        <v>696</v>
      </c>
      <c r="B80" s="456" t="s">
        <v>597</v>
      </c>
      <c r="C80" s="227"/>
      <c r="D80" s="253">
        <f aca="true" t="shared" si="9" ref="D80:E82">D81</f>
        <v>550000</v>
      </c>
      <c r="E80" s="253">
        <f t="shared" si="9"/>
        <v>0</v>
      </c>
      <c r="F80" s="399">
        <f t="shared" si="8"/>
        <v>0</v>
      </c>
    </row>
    <row r="81" spans="1:6" ht="33">
      <c r="A81" s="51" t="s">
        <v>434</v>
      </c>
      <c r="B81" s="453" t="s">
        <v>697</v>
      </c>
      <c r="C81" s="226"/>
      <c r="D81" s="254">
        <f t="shared" si="9"/>
        <v>550000</v>
      </c>
      <c r="E81" s="254">
        <f t="shared" si="9"/>
        <v>0</v>
      </c>
      <c r="F81" s="399">
        <f t="shared" si="8"/>
        <v>0</v>
      </c>
    </row>
    <row r="82" spans="1:6" ht="33" customHeight="1">
      <c r="A82" s="51" t="s">
        <v>357</v>
      </c>
      <c r="B82" s="453" t="s">
        <v>698</v>
      </c>
      <c r="C82" s="226"/>
      <c r="D82" s="254">
        <f t="shared" si="9"/>
        <v>550000</v>
      </c>
      <c r="E82" s="254">
        <f t="shared" si="9"/>
        <v>0</v>
      </c>
      <c r="F82" s="399">
        <f t="shared" si="8"/>
        <v>0</v>
      </c>
    </row>
    <row r="83" spans="1:6" ht="21.75" customHeight="1">
      <c r="A83" s="81" t="s">
        <v>294</v>
      </c>
      <c r="B83" s="453" t="s">
        <v>698</v>
      </c>
      <c r="C83" s="229">
        <v>240</v>
      </c>
      <c r="D83" s="373">
        <f>'Ведом. 2023'!G151</f>
        <v>550000</v>
      </c>
      <c r="E83" s="249">
        <f>'Ведом. 2023'!H151</f>
        <v>0</v>
      </c>
      <c r="F83" s="399">
        <f t="shared" si="8"/>
        <v>0</v>
      </c>
    </row>
    <row r="84" spans="1:6" ht="31.5" customHeight="1">
      <c r="A84" s="383" t="s">
        <v>722</v>
      </c>
      <c r="B84" s="32" t="s">
        <v>585</v>
      </c>
      <c r="C84" s="227"/>
      <c r="D84" s="253">
        <f>D85+D87+D89</f>
        <v>11424575.469999999</v>
      </c>
      <c r="E84" s="253">
        <f>E85+E87+E89</f>
        <v>2089391.03</v>
      </c>
      <c r="F84" s="399">
        <f t="shared" si="8"/>
        <v>18.288566043320998</v>
      </c>
    </row>
    <row r="85" spans="1:6" ht="36.75" customHeight="1">
      <c r="A85" s="372" t="s">
        <v>598</v>
      </c>
      <c r="B85" s="29" t="s">
        <v>602</v>
      </c>
      <c r="C85" s="226"/>
      <c r="D85" s="254">
        <f>D86</f>
        <v>4934282.71</v>
      </c>
      <c r="E85" s="254">
        <f>E86</f>
        <v>1739505.28</v>
      </c>
      <c r="F85" s="399">
        <f t="shared" si="8"/>
        <v>35.25345794383962</v>
      </c>
    </row>
    <row r="86" spans="1:6" ht="32.25" customHeight="1">
      <c r="A86" s="81" t="s">
        <v>294</v>
      </c>
      <c r="B86" s="29" t="s">
        <v>602</v>
      </c>
      <c r="C86" s="226">
        <v>240</v>
      </c>
      <c r="D86" s="254">
        <f>'Ведом. 2023'!G164</f>
        <v>4934282.71</v>
      </c>
      <c r="E86" s="249">
        <f>'Ведом. 2023'!H164</f>
        <v>1739505.28</v>
      </c>
      <c r="F86" s="399">
        <f t="shared" si="8"/>
        <v>35.25345794383962</v>
      </c>
    </row>
    <row r="87" spans="1:6" ht="20.25" customHeight="1">
      <c r="A87" s="372" t="s">
        <v>599</v>
      </c>
      <c r="B87" s="29" t="s">
        <v>603</v>
      </c>
      <c r="C87" s="226"/>
      <c r="D87" s="254">
        <f>D88</f>
        <v>400000</v>
      </c>
      <c r="E87" s="249">
        <f>E88</f>
        <v>162075.1</v>
      </c>
      <c r="F87" s="399">
        <f aca="true" t="shared" si="10" ref="F87:F107">E87*100/D87</f>
        <v>40.518775</v>
      </c>
    </row>
    <row r="88" spans="1:6" ht="24.75" customHeight="1">
      <c r="A88" s="81" t="s">
        <v>294</v>
      </c>
      <c r="B88" s="29" t="s">
        <v>603</v>
      </c>
      <c r="C88" s="226">
        <v>240</v>
      </c>
      <c r="D88" s="254">
        <f>'Ведом. 2023'!G166</f>
        <v>400000</v>
      </c>
      <c r="E88" s="249">
        <f>'Ведом. 2023'!H166</f>
        <v>162075.1</v>
      </c>
      <c r="F88" s="399">
        <f t="shared" si="10"/>
        <v>40.518775</v>
      </c>
    </row>
    <row r="89" spans="1:6" ht="22.5" customHeight="1">
      <c r="A89" s="372" t="s">
        <v>600</v>
      </c>
      <c r="B89" s="29" t="s">
        <v>604</v>
      </c>
      <c r="C89" s="226"/>
      <c r="D89" s="254">
        <f>D90</f>
        <v>6090292.76</v>
      </c>
      <c r="E89" s="249">
        <f>E90</f>
        <v>187810.65</v>
      </c>
      <c r="F89" s="399">
        <f t="shared" si="10"/>
        <v>3.083770475427851</v>
      </c>
    </row>
    <row r="90" spans="1:6" ht="30.75" customHeight="1">
      <c r="A90" s="81" t="s">
        <v>294</v>
      </c>
      <c r="B90" s="29" t="s">
        <v>604</v>
      </c>
      <c r="C90" s="226">
        <v>240</v>
      </c>
      <c r="D90" s="254">
        <f>'Ведом. 2023'!G168</f>
        <v>6090292.76</v>
      </c>
      <c r="E90" s="249">
        <f>'Ведом. 2023'!H168</f>
        <v>187810.65</v>
      </c>
      <c r="F90" s="399">
        <f t="shared" si="10"/>
        <v>3.083770475427851</v>
      </c>
    </row>
    <row r="91" spans="1:6" ht="24.75" customHeight="1">
      <c r="A91" s="53" t="s">
        <v>676</v>
      </c>
      <c r="B91" s="380" t="s">
        <v>593</v>
      </c>
      <c r="C91" s="229"/>
      <c r="D91" s="376">
        <f>D92</f>
        <v>9465700</v>
      </c>
      <c r="E91" s="376">
        <f>E92</f>
        <v>2672326.77</v>
      </c>
      <c r="F91" s="399">
        <f t="shared" si="10"/>
        <v>28.231686721531425</v>
      </c>
    </row>
    <row r="92" spans="1:6" s="233" customFormat="1" ht="19.5" customHeight="1">
      <c r="A92" s="374" t="s">
        <v>572</v>
      </c>
      <c r="B92" s="377" t="s">
        <v>605</v>
      </c>
      <c r="C92" s="378"/>
      <c r="D92" s="376">
        <f>D93+D101</f>
        <v>9465700</v>
      </c>
      <c r="E92" s="376">
        <f>E93+E101</f>
        <v>2672326.77</v>
      </c>
      <c r="F92" s="399">
        <f t="shared" si="10"/>
        <v>28.231686721531425</v>
      </c>
    </row>
    <row r="93" spans="1:6" ht="20.25" customHeight="1">
      <c r="A93" s="393" t="s">
        <v>479</v>
      </c>
      <c r="B93" s="219" t="s">
        <v>612</v>
      </c>
      <c r="C93" s="229"/>
      <c r="D93" s="373">
        <f>D94+D99</f>
        <v>6537300</v>
      </c>
      <c r="E93" s="373">
        <f>E94+E99</f>
        <v>1836773.3900000001</v>
      </c>
      <c r="F93" s="399">
        <f t="shared" si="10"/>
        <v>28.096819635017514</v>
      </c>
    </row>
    <row r="94" spans="1:6" ht="36.75" customHeight="1">
      <c r="A94" s="34" t="s">
        <v>573</v>
      </c>
      <c r="B94" s="219" t="s">
        <v>606</v>
      </c>
      <c r="C94" s="229"/>
      <c r="D94" s="373">
        <f>D95+D96+D97+D98</f>
        <v>6357300</v>
      </c>
      <c r="E94" s="373">
        <f>E95+E96+E97+E98</f>
        <v>1830576.3900000001</v>
      </c>
      <c r="F94" s="399">
        <f t="shared" si="10"/>
        <v>28.794871879571517</v>
      </c>
    </row>
    <row r="95" spans="1:6" ht="20.25" customHeight="1">
      <c r="A95" s="34" t="s">
        <v>300</v>
      </c>
      <c r="B95" s="219" t="s">
        <v>606</v>
      </c>
      <c r="C95" s="229">
        <v>110</v>
      </c>
      <c r="D95" s="373">
        <f>'Ведом. 2023'!G180</f>
        <v>4048300</v>
      </c>
      <c r="E95" s="249">
        <f>'Ведом. 2023'!H180</f>
        <v>1167783.03</v>
      </c>
      <c r="F95" s="399">
        <f t="shared" si="10"/>
        <v>28.846257194377888</v>
      </c>
    </row>
    <row r="96" spans="1:6" ht="19.5" customHeight="1">
      <c r="A96" s="34" t="s">
        <v>294</v>
      </c>
      <c r="B96" s="219" t="s">
        <v>606</v>
      </c>
      <c r="C96" s="229">
        <v>240</v>
      </c>
      <c r="D96" s="373">
        <f>'Ведом. 2023'!G181</f>
        <v>2279000</v>
      </c>
      <c r="E96" s="249">
        <f>'Ведом. 2023'!H181</f>
        <v>660191.01</v>
      </c>
      <c r="F96" s="399">
        <f t="shared" si="10"/>
        <v>28.96845151382185</v>
      </c>
    </row>
    <row r="97" spans="1:6" ht="19.5" customHeight="1">
      <c r="A97" s="34" t="s">
        <v>348</v>
      </c>
      <c r="B97" s="219" t="s">
        <v>606</v>
      </c>
      <c r="C97" s="229">
        <v>830</v>
      </c>
      <c r="D97" s="373">
        <f>'Ведом. 2023'!G182</f>
        <v>5000</v>
      </c>
      <c r="E97" s="249">
        <f>'Ведом. 2023'!H182</f>
        <v>2602.35</v>
      </c>
      <c r="F97" s="399">
        <f t="shared" si="10"/>
        <v>52.047</v>
      </c>
    </row>
    <row r="98" spans="1:6" ht="21" customHeight="1">
      <c r="A98" s="299" t="s">
        <v>296</v>
      </c>
      <c r="B98" s="219" t="s">
        <v>606</v>
      </c>
      <c r="C98" s="229">
        <v>850</v>
      </c>
      <c r="D98" s="373">
        <f>'Ведом. 2023'!G183</f>
        <v>25000</v>
      </c>
      <c r="E98" s="249">
        <f>'Ведом. 2023'!H183</f>
        <v>0</v>
      </c>
      <c r="F98" s="399">
        <f t="shared" si="10"/>
        <v>0</v>
      </c>
    </row>
    <row r="99" spans="1:6" ht="20.25" customHeight="1">
      <c r="A99" s="293" t="s">
        <v>622</v>
      </c>
      <c r="B99" s="377" t="s">
        <v>621</v>
      </c>
      <c r="C99" s="378"/>
      <c r="D99" s="376">
        <f>D100</f>
        <v>180000</v>
      </c>
      <c r="E99" s="249">
        <f>E100</f>
        <v>6197</v>
      </c>
      <c r="F99" s="399">
        <f t="shared" si="10"/>
        <v>3.4427777777777777</v>
      </c>
    </row>
    <row r="100" spans="1:6" ht="22.5" customHeight="1">
      <c r="A100" s="34" t="s">
        <v>294</v>
      </c>
      <c r="B100" s="219" t="s">
        <v>621</v>
      </c>
      <c r="C100" s="229">
        <v>240</v>
      </c>
      <c r="D100" s="373">
        <f>'Ведом. 2023'!G185</f>
        <v>180000</v>
      </c>
      <c r="E100" s="249">
        <f>'Ведом. 2023'!H185</f>
        <v>6197</v>
      </c>
      <c r="F100" s="399">
        <f t="shared" si="10"/>
        <v>3.4427777777777777</v>
      </c>
    </row>
    <row r="101" spans="1:6" ht="18" customHeight="1">
      <c r="A101" s="375" t="s">
        <v>488</v>
      </c>
      <c r="B101" s="377" t="s">
        <v>607</v>
      </c>
      <c r="C101" s="378"/>
      <c r="D101" s="376">
        <f>D102</f>
        <v>2928400</v>
      </c>
      <c r="E101" s="376">
        <f>E102</f>
        <v>835553.38</v>
      </c>
      <c r="F101" s="399">
        <f t="shared" si="10"/>
        <v>28.53276123480399</v>
      </c>
    </row>
    <row r="102" spans="1:6" ht="38.25" customHeight="1">
      <c r="A102" s="35" t="s">
        <v>315</v>
      </c>
      <c r="B102" s="219" t="s">
        <v>607</v>
      </c>
      <c r="C102" s="229"/>
      <c r="D102" s="373">
        <f>D103+D104+D105</f>
        <v>2928400</v>
      </c>
      <c r="E102" s="373">
        <f>E103+E104+E105</f>
        <v>835553.38</v>
      </c>
      <c r="F102" s="399">
        <f t="shared" si="10"/>
        <v>28.53276123480399</v>
      </c>
    </row>
    <row r="103" spans="1:6" ht="20.25" customHeight="1">
      <c r="A103" s="34" t="s">
        <v>291</v>
      </c>
      <c r="B103" s="219" t="s">
        <v>607</v>
      </c>
      <c r="C103" s="229">
        <v>120</v>
      </c>
      <c r="D103" s="373">
        <f>'Ведом. 2023'!G191</f>
        <v>2673400</v>
      </c>
      <c r="E103" s="249">
        <f>'Ведом. 2023'!H191</f>
        <v>804053.38</v>
      </c>
      <c r="F103" s="399">
        <f t="shared" si="10"/>
        <v>30.07605969925937</v>
      </c>
    </row>
    <row r="104" spans="1:6" ht="15" customHeight="1">
      <c r="A104" s="35" t="s">
        <v>294</v>
      </c>
      <c r="B104" s="219" t="s">
        <v>607</v>
      </c>
      <c r="C104" s="229">
        <v>240</v>
      </c>
      <c r="D104" s="373">
        <f>'Ведом. 2023'!G192</f>
        <v>250000</v>
      </c>
      <c r="E104" s="249">
        <f>'Ведом. 2023'!H192</f>
        <v>31500</v>
      </c>
      <c r="F104" s="399">
        <f t="shared" si="10"/>
        <v>12.6</v>
      </c>
    </row>
    <row r="105" spans="1:6" ht="16.5">
      <c r="A105" s="34" t="s">
        <v>296</v>
      </c>
      <c r="B105" s="219" t="s">
        <v>607</v>
      </c>
      <c r="C105" s="229">
        <v>850</v>
      </c>
      <c r="D105" s="373">
        <f>'Ведом. 2023'!G193</f>
        <v>5000</v>
      </c>
      <c r="E105" s="249">
        <f>'Ведом. 2023'!H193</f>
        <v>0</v>
      </c>
      <c r="F105" s="399">
        <f t="shared" si="10"/>
        <v>0</v>
      </c>
    </row>
    <row r="106" spans="1:6" ht="36.75" customHeight="1">
      <c r="A106" s="158" t="s">
        <v>677</v>
      </c>
      <c r="B106" s="377" t="s">
        <v>596</v>
      </c>
      <c r="C106" s="229"/>
      <c r="D106" s="376">
        <f>D107+D110+D113</f>
        <v>1034700</v>
      </c>
      <c r="E106" s="376">
        <f>E107+E110+E113</f>
        <v>337902.32</v>
      </c>
      <c r="F106" s="399">
        <f t="shared" si="10"/>
        <v>32.657032956412486</v>
      </c>
    </row>
    <row r="107" spans="1:6" ht="21.75" customHeight="1">
      <c r="A107" s="34" t="s">
        <v>492</v>
      </c>
      <c r="B107" s="219" t="s">
        <v>608</v>
      </c>
      <c r="C107" s="229"/>
      <c r="D107" s="373">
        <f>D108</f>
        <v>972700</v>
      </c>
      <c r="E107" s="373">
        <f>E108</f>
        <v>336745.5</v>
      </c>
      <c r="F107" s="399">
        <f t="shared" si="10"/>
        <v>34.61966690654878</v>
      </c>
    </row>
    <row r="108" spans="1:6" ht="17.25" customHeight="1">
      <c r="A108" s="80" t="s">
        <v>493</v>
      </c>
      <c r="B108" s="183" t="s">
        <v>608</v>
      </c>
      <c r="C108" s="226"/>
      <c r="D108" s="254">
        <f>D109</f>
        <v>972700</v>
      </c>
      <c r="E108" s="254">
        <f>E109</f>
        <v>336745.5</v>
      </c>
      <c r="F108" s="399">
        <f aca="true" t="shared" si="11" ref="F108:F119">E108*100/D108</f>
        <v>34.61966690654878</v>
      </c>
    </row>
    <row r="109" spans="1:6" ht="20.25" customHeight="1">
      <c r="A109" s="80" t="s">
        <v>309</v>
      </c>
      <c r="B109" s="183" t="s">
        <v>608</v>
      </c>
      <c r="C109" s="226">
        <v>310</v>
      </c>
      <c r="D109" s="254">
        <f>'Ведом. 2023'!G199</f>
        <v>972700</v>
      </c>
      <c r="E109" s="249">
        <f>'Ведом. 2023'!H199</f>
        <v>336745.5</v>
      </c>
      <c r="F109" s="399">
        <f t="shared" si="11"/>
        <v>34.61966690654878</v>
      </c>
    </row>
    <row r="110" spans="1:6" ht="18" customHeight="1">
      <c r="A110" s="213" t="s">
        <v>492</v>
      </c>
      <c r="B110" s="219" t="s">
        <v>632</v>
      </c>
      <c r="C110" s="226"/>
      <c r="D110" s="254">
        <f>D111</f>
        <v>12000</v>
      </c>
      <c r="E110" s="254">
        <f>E111</f>
        <v>1156.82</v>
      </c>
      <c r="F110" s="399">
        <f t="shared" si="11"/>
        <v>9.640166666666667</v>
      </c>
    </row>
    <row r="111" spans="1:6" ht="55.5" customHeight="1">
      <c r="A111" s="80" t="s">
        <v>636</v>
      </c>
      <c r="B111" s="219" t="s">
        <v>632</v>
      </c>
      <c r="C111" s="226"/>
      <c r="D111" s="254">
        <f>D112</f>
        <v>12000</v>
      </c>
      <c r="E111" s="254">
        <f>E112</f>
        <v>1156.82</v>
      </c>
      <c r="F111" s="399">
        <f t="shared" si="11"/>
        <v>9.640166666666667</v>
      </c>
    </row>
    <row r="112" spans="1:6" ht="38.25" customHeight="1">
      <c r="A112" s="80" t="s">
        <v>669</v>
      </c>
      <c r="B112" s="219" t="s">
        <v>632</v>
      </c>
      <c r="C112" s="226">
        <v>310</v>
      </c>
      <c r="D112" s="254">
        <f>'Ведом. 2023'!G204</f>
        <v>12000</v>
      </c>
      <c r="E112" s="249">
        <f>'Ведом. 2023'!H204</f>
        <v>1156.82</v>
      </c>
      <c r="F112" s="399">
        <f t="shared" si="11"/>
        <v>9.640166666666667</v>
      </c>
    </row>
    <row r="113" spans="1:6" ht="17.25" customHeight="1">
      <c r="A113" s="35" t="s">
        <v>492</v>
      </c>
      <c r="B113" s="183" t="s">
        <v>666</v>
      </c>
      <c r="C113" s="226"/>
      <c r="D113" s="254">
        <f>D114</f>
        <v>50000</v>
      </c>
      <c r="E113" s="254">
        <f>E114</f>
        <v>0</v>
      </c>
      <c r="F113" s="399">
        <f t="shared" si="11"/>
        <v>0</v>
      </c>
    </row>
    <row r="114" spans="1:6" ht="20.25" customHeight="1">
      <c r="A114" s="366" t="s">
        <v>311</v>
      </c>
      <c r="B114" s="183" t="s">
        <v>609</v>
      </c>
      <c r="C114" s="226"/>
      <c r="D114" s="254">
        <f>D115</f>
        <v>50000</v>
      </c>
      <c r="E114" s="254">
        <f>E115</f>
        <v>0</v>
      </c>
      <c r="F114" s="399">
        <f t="shared" si="11"/>
        <v>0</v>
      </c>
    </row>
    <row r="115" spans="1:6" ht="34.5" customHeight="1">
      <c r="A115" s="366" t="s">
        <v>668</v>
      </c>
      <c r="B115" s="183" t="s">
        <v>609</v>
      </c>
      <c r="C115" s="226">
        <v>320</v>
      </c>
      <c r="D115" s="254">
        <f>'Ведом. 2023'!G206</f>
        <v>50000</v>
      </c>
      <c r="E115" s="249">
        <f>-'Ведом. 2023'!H206</f>
        <v>0</v>
      </c>
      <c r="F115" s="399">
        <f t="shared" si="11"/>
        <v>0</v>
      </c>
    </row>
    <row r="116" spans="1:6" ht="33.75" customHeight="1">
      <c r="A116" s="84" t="s">
        <v>678</v>
      </c>
      <c r="B116" s="182" t="s">
        <v>594</v>
      </c>
      <c r="C116" s="226"/>
      <c r="D116" s="253">
        <f aca="true" t="shared" si="12" ref="D116:E118">D117</f>
        <v>100000</v>
      </c>
      <c r="E116" s="249">
        <f t="shared" si="12"/>
        <v>37355.8</v>
      </c>
      <c r="F116" s="399">
        <f t="shared" si="11"/>
        <v>37.3558</v>
      </c>
    </row>
    <row r="117" spans="1:6" ht="17.25" customHeight="1">
      <c r="A117" s="81" t="s">
        <v>489</v>
      </c>
      <c r="B117" s="183" t="s">
        <v>595</v>
      </c>
      <c r="C117" s="226"/>
      <c r="D117" s="254">
        <f t="shared" si="12"/>
        <v>100000</v>
      </c>
      <c r="E117" s="249">
        <f t="shared" si="12"/>
        <v>37355.8</v>
      </c>
      <c r="F117" s="399">
        <f t="shared" si="11"/>
        <v>37.3558</v>
      </c>
    </row>
    <row r="118" spans="1:6" ht="21" customHeight="1">
      <c r="A118" s="81" t="s">
        <v>318</v>
      </c>
      <c r="B118" s="183" t="s">
        <v>610</v>
      </c>
      <c r="C118" s="226"/>
      <c r="D118" s="254">
        <f t="shared" si="12"/>
        <v>100000</v>
      </c>
      <c r="E118" s="249">
        <f t="shared" si="12"/>
        <v>37355.8</v>
      </c>
      <c r="F118" s="399">
        <f t="shared" si="11"/>
        <v>37.3558</v>
      </c>
    </row>
    <row r="119" spans="1:6" ht="32.25" customHeight="1">
      <c r="A119" s="81" t="s">
        <v>294</v>
      </c>
      <c r="B119" s="183" t="s">
        <v>610</v>
      </c>
      <c r="C119" s="226">
        <v>240</v>
      </c>
      <c r="D119" s="254">
        <f>'Ведом. 2023'!G212</f>
        <v>100000</v>
      </c>
      <c r="E119" s="249">
        <f>'Ведом. 2023'!H212</f>
        <v>37355.8</v>
      </c>
      <c r="F119" s="399">
        <f t="shared" si="11"/>
        <v>37.3558</v>
      </c>
    </row>
    <row r="120" spans="1:6" ht="38.25" customHeight="1">
      <c r="A120" s="252" t="s">
        <v>710</v>
      </c>
      <c r="B120" s="480" t="s">
        <v>718</v>
      </c>
      <c r="C120" s="226"/>
      <c r="D120" s="253">
        <f>D121</f>
        <v>41992967.91</v>
      </c>
      <c r="E120" s="253">
        <f>E121</f>
        <v>0</v>
      </c>
      <c r="F120" s="399">
        <f aca="true" t="shared" si="13" ref="F120:F135">E120*100/D120</f>
        <v>0</v>
      </c>
    </row>
    <row r="121" spans="1:6" ht="18" customHeight="1">
      <c r="A121" s="461" t="s">
        <v>709</v>
      </c>
      <c r="B121" s="478" t="s">
        <v>719</v>
      </c>
      <c r="C121" s="226"/>
      <c r="D121" s="254">
        <f>D122+D124</f>
        <v>41992967.91</v>
      </c>
      <c r="E121" s="249">
        <f>E122</f>
        <v>0</v>
      </c>
      <c r="F121" s="399">
        <f t="shared" si="13"/>
        <v>0</v>
      </c>
    </row>
    <row r="122" spans="1:6" ht="43.5" customHeight="1">
      <c r="A122" s="81" t="s">
        <v>764</v>
      </c>
      <c r="B122" s="478" t="s">
        <v>763</v>
      </c>
      <c r="C122" s="226"/>
      <c r="D122" s="254">
        <f>D123</f>
        <v>41971000</v>
      </c>
      <c r="E122" s="249">
        <f>E123</f>
        <v>0</v>
      </c>
      <c r="F122" s="399">
        <f t="shared" si="13"/>
        <v>0</v>
      </c>
    </row>
    <row r="123" spans="1:6" ht="33" customHeight="1">
      <c r="A123" s="81" t="s">
        <v>294</v>
      </c>
      <c r="B123" s="478" t="s">
        <v>763</v>
      </c>
      <c r="C123" s="226">
        <v>240</v>
      </c>
      <c r="D123" s="254">
        <f>'Ведом. 2023'!G122</f>
        <v>41971000</v>
      </c>
      <c r="E123" s="249">
        <f>'Ведом. 2023'!H122</f>
        <v>0</v>
      </c>
      <c r="F123" s="399">
        <f t="shared" si="13"/>
        <v>0</v>
      </c>
    </row>
    <row r="124" spans="1:6" ht="35.25" customHeight="1">
      <c r="A124" s="472" t="s">
        <v>731</v>
      </c>
      <c r="B124" s="478" t="s">
        <v>737</v>
      </c>
      <c r="C124" s="226"/>
      <c r="D124" s="254">
        <f>D125</f>
        <v>21967.91</v>
      </c>
      <c r="E124" s="249">
        <f>E125</f>
        <v>0</v>
      </c>
      <c r="F124" s="399">
        <f t="shared" si="13"/>
        <v>0</v>
      </c>
    </row>
    <row r="125" spans="1:6" ht="24.75" customHeight="1">
      <c r="A125" s="81" t="s">
        <v>715</v>
      </c>
      <c r="B125" s="478" t="s">
        <v>737</v>
      </c>
      <c r="C125" s="226">
        <v>400</v>
      </c>
      <c r="D125" s="254">
        <f>'Ведом. 2023'!G145</f>
        <v>21967.91</v>
      </c>
      <c r="E125" s="249">
        <f>'Ведом. 2023'!H141</f>
        <v>0</v>
      </c>
      <c r="F125" s="399">
        <f t="shared" si="13"/>
        <v>0</v>
      </c>
    </row>
    <row r="126" spans="1:6" ht="50.25">
      <c r="A126" s="295" t="s">
        <v>358</v>
      </c>
      <c r="B126" s="296" t="s">
        <v>376</v>
      </c>
      <c r="C126" s="297"/>
      <c r="D126" s="300">
        <f>D127+D131+D142</f>
        <v>11409931</v>
      </c>
      <c r="E126" s="300">
        <f>E127+E131+E142</f>
        <v>2847149.18</v>
      </c>
      <c r="F126" s="509">
        <f t="shared" si="13"/>
        <v>24.953255019684168</v>
      </c>
    </row>
    <row r="127" spans="1:6" s="233" customFormat="1" ht="33">
      <c r="A127" s="30" t="s">
        <v>59</v>
      </c>
      <c r="B127" s="32" t="s">
        <v>374</v>
      </c>
      <c r="C127" s="236"/>
      <c r="D127" s="251">
        <f aca="true" t="shared" si="14" ref="D127:E129">D128</f>
        <v>1603758</v>
      </c>
      <c r="E127" s="251">
        <f t="shared" si="14"/>
        <v>531716.79</v>
      </c>
      <c r="F127" s="399">
        <f t="shared" si="13"/>
        <v>33.15442791244065</v>
      </c>
    </row>
    <row r="128" spans="1:6" s="233" customFormat="1" ht="16.5">
      <c r="A128" s="30" t="s">
        <v>333</v>
      </c>
      <c r="B128" s="32" t="s">
        <v>374</v>
      </c>
      <c r="C128" s="32"/>
      <c r="D128" s="251">
        <f t="shared" si="14"/>
        <v>1603758</v>
      </c>
      <c r="E128" s="298">
        <f t="shared" si="14"/>
        <v>531716.79</v>
      </c>
      <c r="F128" s="399">
        <f t="shared" si="13"/>
        <v>33.15442791244065</v>
      </c>
    </row>
    <row r="129" spans="1:6" ht="16.5">
      <c r="A129" s="27" t="s">
        <v>141</v>
      </c>
      <c r="B129" s="29" t="s">
        <v>375</v>
      </c>
      <c r="C129" s="29"/>
      <c r="D129" s="250">
        <f t="shared" si="14"/>
        <v>1603758</v>
      </c>
      <c r="E129" s="247">
        <f t="shared" si="14"/>
        <v>531716.79</v>
      </c>
      <c r="F129" s="399">
        <f t="shared" si="13"/>
        <v>33.15442791244065</v>
      </c>
    </row>
    <row r="130" spans="1:6" ht="16.5">
      <c r="A130" s="27" t="s">
        <v>291</v>
      </c>
      <c r="B130" s="29" t="s">
        <v>375</v>
      </c>
      <c r="C130" s="29" t="s">
        <v>292</v>
      </c>
      <c r="D130" s="250">
        <f>'Ведом. 2023'!G51</f>
        <v>1603758</v>
      </c>
      <c r="E130" s="247">
        <f>'Ведом. 2023'!H51</f>
        <v>531716.79</v>
      </c>
      <c r="F130" s="399">
        <f t="shared" si="13"/>
        <v>33.15442791244065</v>
      </c>
    </row>
    <row r="131" spans="1:6" s="1" customFormat="1" ht="20.25" customHeight="1">
      <c r="A131" s="30" t="s">
        <v>334</v>
      </c>
      <c r="B131" s="56" t="s">
        <v>380</v>
      </c>
      <c r="C131" s="32"/>
      <c r="D131" s="42">
        <f>D132+D140</f>
        <v>5834243</v>
      </c>
      <c r="E131" s="42">
        <f>E132+E140</f>
        <v>1488496.55</v>
      </c>
      <c r="F131" s="399">
        <f t="shared" si="13"/>
        <v>25.513105127777504</v>
      </c>
    </row>
    <row r="132" spans="1:6" ht="16.5">
      <c r="A132" s="27" t="s">
        <v>293</v>
      </c>
      <c r="B132" s="38" t="s">
        <v>381</v>
      </c>
      <c r="C132" s="29"/>
      <c r="D132" s="250">
        <f>D133+D134+D135+D138+D139</f>
        <v>5833243</v>
      </c>
      <c r="E132" s="250">
        <f>E133+E134+E135+E138+E139</f>
        <v>1488496.55</v>
      </c>
      <c r="F132" s="399">
        <f t="shared" si="13"/>
        <v>25.517478870672797</v>
      </c>
    </row>
    <row r="133" spans="1:6" ht="24" customHeight="1">
      <c r="A133" s="27" t="s">
        <v>291</v>
      </c>
      <c r="B133" s="38" t="s">
        <v>381</v>
      </c>
      <c r="C133" s="29" t="s">
        <v>292</v>
      </c>
      <c r="D133" s="250">
        <f>'Ведом. 2023'!G56</f>
        <v>2788100</v>
      </c>
      <c r="E133" s="247">
        <f>'Ведом. 2023'!H56</f>
        <v>984240.16</v>
      </c>
      <c r="F133" s="399">
        <f t="shared" si="13"/>
        <v>35.30146551414942</v>
      </c>
    </row>
    <row r="134" spans="1:6" ht="36" customHeight="1">
      <c r="A134" s="176" t="s">
        <v>294</v>
      </c>
      <c r="B134" s="38" t="s">
        <v>381</v>
      </c>
      <c r="C134" s="29" t="s">
        <v>295</v>
      </c>
      <c r="D134" s="250">
        <f>'Ведом. 2023'!G57</f>
        <v>2796327</v>
      </c>
      <c r="E134" s="247">
        <f>'Ведом. 2023'!H57</f>
        <v>502688.39</v>
      </c>
      <c r="F134" s="399">
        <f t="shared" si="13"/>
        <v>17.97673841435569</v>
      </c>
    </row>
    <row r="135" spans="1:6" ht="36" customHeight="1">
      <c r="A135" s="455" t="s">
        <v>733</v>
      </c>
      <c r="B135" s="38" t="s">
        <v>380</v>
      </c>
      <c r="C135" s="29"/>
      <c r="D135" s="250">
        <f>'Ведом. 2023'!G58</f>
        <v>18816</v>
      </c>
      <c r="E135" s="250">
        <f>'Ведом. 2023'!H58</f>
        <v>1568</v>
      </c>
      <c r="F135" s="399">
        <f t="shared" si="13"/>
        <v>8.333333333333334</v>
      </c>
    </row>
    <row r="136" spans="1:6" ht="36.75" customHeight="1">
      <c r="A136" s="176" t="s">
        <v>294</v>
      </c>
      <c r="B136" s="398" t="s">
        <v>728</v>
      </c>
      <c r="C136" s="29" t="s">
        <v>295</v>
      </c>
      <c r="D136" s="250">
        <f>'Ведом. 2023'!G59</f>
        <v>18627.84</v>
      </c>
      <c r="E136" s="247">
        <f>'Ведом. 2023'!H59</f>
        <v>1552.32</v>
      </c>
      <c r="F136" s="399">
        <f aca="true" t="shared" si="15" ref="F136:F151">E136*100/D136</f>
        <v>8.333333333333334</v>
      </c>
    </row>
    <row r="137" spans="1:6" ht="36.75" customHeight="1">
      <c r="A137" s="176" t="s">
        <v>294</v>
      </c>
      <c r="B137" s="398" t="s">
        <v>729</v>
      </c>
      <c r="C137" s="29" t="s">
        <v>295</v>
      </c>
      <c r="D137" s="250">
        <f>'Ведом. 2023'!G60</f>
        <v>188.16</v>
      </c>
      <c r="E137" s="247">
        <f>'Ведом. 2023'!H60</f>
        <v>15.68</v>
      </c>
      <c r="F137" s="399">
        <f t="shared" si="15"/>
        <v>8.333333333333334</v>
      </c>
    </row>
    <row r="138" spans="1:6" ht="20.25" customHeight="1">
      <c r="A138" s="203" t="s">
        <v>348</v>
      </c>
      <c r="B138" s="38" t="s">
        <v>381</v>
      </c>
      <c r="C138" s="29" t="s">
        <v>347</v>
      </c>
      <c r="D138" s="250">
        <f>'Ведом. 2023'!G61</f>
        <v>70000</v>
      </c>
      <c r="E138" s="247">
        <f>'Ведом. 2023'!H61</f>
        <v>0</v>
      </c>
      <c r="F138" s="399">
        <f t="shared" si="15"/>
        <v>0</v>
      </c>
    </row>
    <row r="139" spans="1:6" ht="16.5">
      <c r="A139" s="177" t="s">
        <v>296</v>
      </c>
      <c r="B139" s="38" t="s">
        <v>381</v>
      </c>
      <c r="C139" s="29" t="s">
        <v>297</v>
      </c>
      <c r="D139" s="250">
        <f>'Ведом. 2023'!G62</f>
        <v>160000</v>
      </c>
      <c r="E139" s="247">
        <f>'Ведом. 2023'!H62</f>
        <v>0</v>
      </c>
      <c r="F139" s="399">
        <f t="shared" si="15"/>
        <v>0</v>
      </c>
    </row>
    <row r="140" spans="1:6" ht="42" customHeight="1">
      <c r="A140" s="451" t="s">
        <v>363</v>
      </c>
      <c r="B140" s="38" t="s">
        <v>690</v>
      </c>
      <c r="C140" s="29"/>
      <c r="D140" s="250">
        <f>D141</f>
        <v>1000</v>
      </c>
      <c r="E140" s="247">
        <f>E141</f>
        <v>0</v>
      </c>
      <c r="F140" s="399">
        <f t="shared" si="15"/>
        <v>0</v>
      </c>
    </row>
    <row r="141" spans="1:6" ht="35.25" customHeight="1">
      <c r="A141" s="176" t="s">
        <v>294</v>
      </c>
      <c r="B141" s="38" t="s">
        <v>690</v>
      </c>
      <c r="C141" s="230">
        <v>240</v>
      </c>
      <c r="D141" s="316">
        <f>'Ведом. 2023'!G64</f>
        <v>1000</v>
      </c>
      <c r="E141" s="247">
        <f>'Ведом. 2023'!H64</f>
        <v>0</v>
      </c>
      <c r="F141" s="399">
        <f t="shared" si="15"/>
        <v>0</v>
      </c>
    </row>
    <row r="142" spans="1:6" s="233" customFormat="1" ht="26.25" customHeight="1">
      <c r="A142" s="30" t="s">
        <v>120</v>
      </c>
      <c r="B142" s="56" t="s">
        <v>388</v>
      </c>
      <c r="C142" s="236"/>
      <c r="D142" s="251">
        <f>D143+D147+D149</f>
        <v>3971930</v>
      </c>
      <c r="E142" s="251">
        <f>E143+E147+E149</f>
        <v>826935.84</v>
      </c>
      <c r="F142" s="399">
        <f t="shared" si="15"/>
        <v>20.81949681892682</v>
      </c>
    </row>
    <row r="143" spans="1:6" ht="18" customHeight="1">
      <c r="A143" s="27" t="s">
        <v>635</v>
      </c>
      <c r="B143" s="38" t="s">
        <v>569</v>
      </c>
      <c r="C143" s="230"/>
      <c r="D143" s="250">
        <f>D144+D145+D146</f>
        <v>3499430</v>
      </c>
      <c r="E143" s="250">
        <f>E144+E145+E146</f>
        <v>725429.85</v>
      </c>
      <c r="F143" s="399">
        <f t="shared" si="15"/>
        <v>20.729943162172127</v>
      </c>
    </row>
    <row r="144" spans="1:6" ht="16.5" customHeight="1">
      <c r="A144" s="177" t="s">
        <v>291</v>
      </c>
      <c r="B144" s="38" t="s">
        <v>569</v>
      </c>
      <c r="C144" s="121" t="s">
        <v>292</v>
      </c>
      <c r="D144" s="250">
        <f>'Ведом. 2023'!G132</f>
        <v>3248430</v>
      </c>
      <c r="E144" s="247">
        <f>'Ведом. 2023'!H132</f>
        <v>691178.65</v>
      </c>
      <c r="F144" s="399">
        <f t="shared" si="15"/>
        <v>21.277313963976443</v>
      </c>
    </row>
    <row r="145" spans="1:6" ht="33" customHeight="1">
      <c r="A145" s="176" t="s">
        <v>294</v>
      </c>
      <c r="B145" s="29" t="s">
        <v>569</v>
      </c>
      <c r="C145" s="29" t="s">
        <v>295</v>
      </c>
      <c r="D145" s="37">
        <f>'Ведом. 2023'!G133</f>
        <v>250000</v>
      </c>
      <c r="E145" s="248">
        <f>'Ведом. 2023'!H133</f>
        <v>34251.2</v>
      </c>
      <c r="F145" s="399">
        <f t="shared" si="15"/>
        <v>13.700479999999999</v>
      </c>
    </row>
    <row r="146" spans="1:6" ht="24.75" customHeight="1">
      <c r="A146" s="177" t="s">
        <v>296</v>
      </c>
      <c r="B146" s="29" t="s">
        <v>569</v>
      </c>
      <c r="C146" s="29" t="s">
        <v>297</v>
      </c>
      <c r="D146" s="37">
        <f>'Ведом. 2023'!G134</f>
        <v>1000</v>
      </c>
      <c r="E146" s="248">
        <f>'Ведом. 2023'!H134</f>
        <v>0</v>
      </c>
      <c r="F146" s="399">
        <f t="shared" si="15"/>
        <v>0</v>
      </c>
    </row>
    <row r="147" spans="1:6" ht="34.5" customHeight="1">
      <c r="A147" s="176" t="s">
        <v>185</v>
      </c>
      <c r="B147" s="38" t="s">
        <v>508</v>
      </c>
      <c r="C147" s="29"/>
      <c r="D147" s="250">
        <f>D148</f>
        <v>412500</v>
      </c>
      <c r="E147" s="247">
        <f>E148</f>
        <v>101505.99</v>
      </c>
      <c r="F147" s="399">
        <f t="shared" si="15"/>
        <v>24.607512727272727</v>
      </c>
    </row>
    <row r="148" spans="1:6" ht="20.25" customHeight="1">
      <c r="A148" s="379" t="s">
        <v>291</v>
      </c>
      <c r="B148" s="123" t="s">
        <v>508</v>
      </c>
      <c r="C148" s="39" t="s">
        <v>292</v>
      </c>
      <c r="D148" s="277">
        <f>'Ведом. 2023'!G75</f>
        <v>412500</v>
      </c>
      <c r="E148" s="309">
        <f>'Ведом. 2023'!H75</f>
        <v>101505.99</v>
      </c>
      <c r="F148" s="399">
        <f t="shared" si="15"/>
        <v>24.607512727272727</v>
      </c>
    </row>
    <row r="149" spans="1:6" ht="35.25" customHeight="1">
      <c r="A149" s="406" t="s">
        <v>571</v>
      </c>
      <c r="B149" s="38" t="s">
        <v>634</v>
      </c>
      <c r="C149" s="29"/>
      <c r="D149" s="316">
        <f>D150</f>
        <v>60000</v>
      </c>
      <c r="E149" s="316">
        <f>E150</f>
        <v>0</v>
      </c>
      <c r="F149" s="399">
        <f t="shared" si="15"/>
        <v>0</v>
      </c>
    </row>
    <row r="150" spans="1:6" ht="34.5" customHeight="1" thickBot="1">
      <c r="A150" s="518" t="s">
        <v>294</v>
      </c>
      <c r="B150" s="123" t="s">
        <v>634</v>
      </c>
      <c r="C150" s="39" t="s">
        <v>295</v>
      </c>
      <c r="D150" s="519">
        <f>'Ведом. 2023'!G173</f>
        <v>60000</v>
      </c>
      <c r="E150" s="308">
        <f>'Ведом. 2023'!H169</f>
        <v>0</v>
      </c>
      <c r="F150" s="470">
        <f t="shared" si="15"/>
        <v>0</v>
      </c>
    </row>
    <row r="151" spans="1:6" s="233" customFormat="1" ht="30" customHeight="1" thickBot="1">
      <c r="A151" s="520" t="s">
        <v>522</v>
      </c>
      <c r="B151" s="521"/>
      <c r="C151" s="522"/>
      <c r="D151" s="310">
        <f>D23+D126</f>
        <v>221198617.18</v>
      </c>
      <c r="E151" s="310">
        <f>E23+E126</f>
        <v>9196470.100000001</v>
      </c>
      <c r="F151" s="510">
        <f t="shared" si="15"/>
        <v>4.157562202351558</v>
      </c>
    </row>
    <row r="152" ht="16.5">
      <c r="A152" s="407"/>
    </row>
  </sheetData>
  <sheetProtection/>
  <mergeCells count="6">
    <mergeCell ref="A16:D16"/>
    <mergeCell ref="A19:D19"/>
    <mergeCell ref="A17:D17"/>
    <mergeCell ref="A18:D18"/>
    <mergeCell ref="B2:H2"/>
    <mergeCell ref="B8:H8"/>
  </mergeCells>
  <printOptions/>
  <pageMargins left="0.7874015748031497" right="0" top="0.3937007874015748" bottom="0.3937007874015748" header="0.31496062992125984" footer="0.31496062992125984"/>
  <pageSetup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9"/>
  <sheetViews>
    <sheetView zoomScale="73" zoomScaleNormal="73" zoomScaleSheetLayoutView="73" zoomScalePageLayoutView="0" workbookViewId="0" topLeftCell="A1">
      <selection activeCell="C2" sqref="C2:E2"/>
    </sheetView>
  </sheetViews>
  <sheetFormatPr defaultColWidth="9.00390625" defaultRowHeight="12.75"/>
  <cols>
    <col min="1" max="1" width="94.50390625" style="0" customWidth="1"/>
    <col min="2" max="2" width="11.50390625" style="7" customWidth="1"/>
    <col min="3" max="3" width="13.625" style="7" customWidth="1"/>
    <col min="4" max="4" width="10.875" style="7" hidden="1" customWidth="1"/>
    <col min="5" max="5" width="5.50390625" style="7" hidden="1" customWidth="1"/>
    <col min="6" max="6" width="27.375" style="20" bestFit="1" customWidth="1"/>
    <col min="7" max="8" width="27.375" style="20" hidden="1" customWidth="1"/>
  </cols>
  <sheetData>
    <row r="1" spans="2:8" ht="18">
      <c r="B1" s="8" t="s">
        <v>345</v>
      </c>
      <c r="C1" s="127"/>
      <c r="D1" s="127"/>
      <c r="E1" s="127"/>
      <c r="F1" s="127"/>
      <c r="G1" s="127"/>
      <c r="H1" s="127"/>
    </row>
    <row r="2" spans="2:8" ht="18">
      <c r="B2" s="8" t="s">
        <v>272</v>
      </c>
      <c r="C2" s="127"/>
      <c r="D2" s="127"/>
      <c r="E2" s="127"/>
      <c r="F2" s="127"/>
      <c r="G2" s="127"/>
      <c r="H2" s="127"/>
    </row>
    <row r="3" spans="2:8" ht="18">
      <c r="B3" s="8" t="s">
        <v>249</v>
      </c>
      <c r="C3" s="127"/>
      <c r="D3" s="127"/>
      <c r="E3" s="127"/>
      <c r="F3" s="127"/>
      <c r="G3" s="127"/>
      <c r="H3" s="127"/>
    </row>
    <row r="4" spans="2:8" ht="18">
      <c r="B4" s="8" t="s">
        <v>273</v>
      </c>
      <c r="C4" s="127"/>
      <c r="D4" s="127"/>
      <c r="E4" s="127"/>
      <c r="F4" s="127"/>
      <c r="G4" s="127"/>
      <c r="H4" s="127"/>
    </row>
    <row r="5" spans="2:8" ht="18.75" customHeight="1">
      <c r="B5" s="8" t="s">
        <v>276</v>
      </c>
      <c r="C5" s="127"/>
      <c r="D5" s="127"/>
      <c r="E5" s="127"/>
      <c r="F5" s="127"/>
      <c r="G5" s="127"/>
      <c r="H5" s="127"/>
    </row>
    <row r="6" spans="2:8" ht="18">
      <c r="B6" s="8" t="s">
        <v>274</v>
      </c>
      <c r="C6" s="127"/>
      <c r="D6" s="127"/>
      <c r="E6" s="127"/>
      <c r="F6" s="127"/>
      <c r="G6" s="127"/>
      <c r="H6" s="127"/>
    </row>
    <row r="7" spans="2:8" ht="18">
      <c r="B7" s="8" t="s">
        <v>275</v>
      </c>
      <c r="C7" s="127"/>
      <c r="D7" s="127"/>
      <c r="E7" s="127"/>
      <c r="F7" s="127"/>
      <c r="G7" s="127"/>
      <c r="H7" s="127"/>
    </row>
    <row r="8" spans="1:8" ht="18">
      <c r="A8" s="4"/>
      <c r="B8" s="14"/>
      <c r="C8" s="8"/>
      <c r="D8" s="8"/>
      <c r="E8" s="8"/>
      <c r="F8" s="8"/>
      <c r="G8" s="8"/>
      <c r="H8" s="8"/>
    </row>
    <row r="9" spans="1:8" ht="16.5">
      <c r="A9" s="562" t="s">
        <v>162</v>
      </c>
      <c r="B9" s="562"/>
      <c r="C9" s="562"/>
      <c r="D9" s="562"/>
      <c r="E9" s="562"/>
      <c r="F9" s="562"/>
      <c r="G9"/>
      <c r="H9"/>
    </row>
    <row r="10" spans="1:8" ht="16.5">
      <c r="A10" s="562" t="s">
        <v>262</v>
      </c>
      <c r="B10" s="562"/>
      <c r="C10" s="562"/>
      <c r="D10" s="562"/>
      <c r="E10" s="562"/>
      <c r="F10" s="562"/>
      <c r="G10"/>
      <c r="H10"/>
    </row>
    <row r="11" spans="1:8" ht="16.5">
      <c r="A11" s="555" t="s">
        <v>277</v>
      </c>
      <c r="B11" s="555"/>
      <c r="C11" s="555"/>
      <c r="D11" s="555"/>
      <c r="E11" s="555"/>
      <c r="F11" s="555"/>
      <c r="G11"/>
      <c r="H11"/>
    </row>
    <row r="12" spans="1:8" ht="17.25">
      <c r="A12" s="3"/>
      <c r="B12" s="5"/>
      <c r="C12" s="5"/>
      <c r="D12" s="5"/>
      <c r="E12" s="5"/>
      <c r="F12" s="19" t="s">
        <v>0</v>
      </c>
      <c r="G12" s="19" t="s">
        <v>0</v>
      </c>
      <c r="H12" s="19" t="s">
        <v>0</v>
      </c>
    </row>
    <row r="13" spans="1:8" ht="51.75" customHeight="1">
      <c r="A13" s="169" t="s">
        <v>51</v>
      </c>
      <c r="B13" s="170" t="s">
        <v>52</v>
      </c>
      <c r="C13" s="170" t="s">
        <v>53</v>
      </c>
      <c r="D13" s="170" t="s">
        <v>54</v>
      </c>
      <c r="E13" s="170" t="s">
        <v>55</v>
      </c>
      <c r="F13" s="190" t="s">
        <v>278</v>
      </c>
      <c r="G13" s="190" t="s">
        <v>342</v>
      </c>
      <c r="H13" s="190" t="s">
        <v>343</v>
      </c>
    </row>
    <row r="14" spans="1:8" s="1" customFormat="1" ht="22.5" customHeight="1">
      <c r="A14" s="196" t="s">
        <v>119</v>
      </c>
      <c r="B14" s="79" t="s">
        <v>25</v>
      </c>
      <c r="C14" s="59"/>
      <c r="D14" s="59"/>
      <c r="E14" s="59"/>
      <c r="F14" s="193" t="e">
        <f>F15+F16+F17+F18+F19+F20+F21</f>
        <v>#REF!</v>
      </c>
      <c r="G14" s="193" t="e">
        <f>G15+G16+G17+G18+G19+G20+G21</f>
        <v>#REF!</v>
      </c>
      <c r="H14" s="193" t="e">
        <f>H15+H16+H17+H18+H19+H20+H21</f>
        <v>#REF!</v>
      </c>
    </row>
    <row r="15" spans="1:8" ht="33">
      <c r="A15" s="166" t="s">
        <v>59</v>
      </c>
      <c r="B15" s="54" t="s">
        <v>25</v>
      </c>
      <c r="C15" s="38" t="s">
        <v>30</v>
      </c>
      <c r="D15" s="38"/>
      <c r="E15" s="38"/>
      <c r="F15" s="167" t="e">
        <f>#REF!</f>
        <v>#REF!</v>
      </c>
      <c r="G15" s="167" t="e">
        <f>#REF!</f>
        <v>#REF!</v>
      </c>
      <c r="H15" s="167" t="e">
        <f>#REF!</f>
        <v>#REF!</v>
      </c>
    </row>
    <row r="16" spans="1:8" ht="33">
      <c r="A16" s="166" t="s">
        <v>252</v>
      </c>
      <c r="B16" s="54" t="s">
        <v>25</v>
      </c>
      <c r="C16" s="38" t="s">
        <v>34</v>
      </c>
      <c r="D16" s="38"/>
      <c r="E16" s="38"/>
      <c r="F16" s="167" t="e">
        <f>#REF!</f>
        <v>#REF!</v>
      </c>
      <c r="G16" s="167" t="e">
        <f>#REF!</f>
        <v>#REF!</v>
      </c>
      <c r="H16" s="167" t="e">
        <f>#REF!</f>
        <v>#REF!</v>
      </c>
    </row>
    <row r="17" spans="1:8" ht="50.25">
      <c r="A17" s="166" t="s">
        <v>178</v>
      </c>
      <c r="B17" s="54" t="s">
        <v>25</v>
      </c>
      <c r="C17" s="54" t="s">
        <v>28</v>
      </c>
      <c r="D17" s="54"/>
      <c r="E17" s="54"/>
      <c r="F17" s="167" t="e">
        <f>#REF!+#REF!+#REF!</f>
        <v>#REF!</v>
      </c>
      <c r="G17" s="167" t="e">
        <f>#REF!+#REF!+#REF!</f>
        <v>#REF!</v>
      </c>
      <c r="H17" s="167" t="e">
        <f>#REF!+#REF!+#REF!</f>
        <v>#REF!</v>
      </c>
    </row>
    <row r="18" spans="1:8" ht="33">
      <c r="A18" s="166" t="s">
        <v>151</v>
      </c>
      <c r="B18" s="54" t="s">
        <v>25</v>
      </c>
      <c r="C18" s="54" t="s">
        <v>31</v>
      </c>
      <c r="D18" s="38"/>
      <c r="E18" s="38"/>
      <c r="F18" s="167" t="e">
        <f>#REF!+#REF!</f>
        <v>#REF!</v>
      </c>
      <c r="G18" s="167" t="e">
        <f>#REF!+#REF!</f>
        <v>#REF!</v>
      </c>
      <c r="H18" s="167" t="e">
        <f>#REF!+#REF!</f>
        <v>#REF!</v>
      </c>
    </row>
    <row r="19" spans="1:8" ht="16.5">
      <c r="A19" s="166" t="s">
        <v>79</v>
      </c>
      <c r="B19" s="54" t="s">
        <v>25</v>
      </c>
      <c r="C19" s="54" t="s">
        <v>24</v>
      </c>
      <c r="D19" s="38"/>
      <c r="E19" s="38"/>
      <c r="F19" s="167">
        <v>0</v>
      </c>
      <c r="G19" s="167">
        <v>0</v>
      </c>
      <c r="H19" s="167">
        <v>0</v>
      </c>
    </row>
    <row r="20" spans="1:8" ht="16.5">
      <c r="A20" s="165" t="s">
        <v>244</v>
      </c>
      <c r="B20" s="36" t="s">
        <v>25</v>
      </c>
      <c r="C20" s="36" t="s">
        <v>33</v>
      </c>
      <c r="D20" s="36"/>
      <c r="E20" s="36"/>
      <c r="F20" s="168" t="e">
        <f>#REF!</f>
        <v>#REF!</v>
      </c>
      <c r="G20" s="168" t="e">
        <f>#REF!</f>
        <v>#REF!</v>
      </c>
      <c r="H20" s="168" t="e">
        <f>#REF!</f>
        <v>#REF!</v>
      </c>
    </row>
    <row r="21" spans="1:8" ht="16.5">
      <c r="A21" s="166" t="s">
        <v>120</v>
      </c>
      <c r="B21" s="54" t="s">
        <v>25</v>
      </c>
      <c r="C21" s="54" t="s">
        <v>35</v>
      </c>
      <c r="D21" s="38"/>
      <c r="E21" s="38"/>
      <c r="F21" s="167" t="e">
        <f>#REF!+#REF!+#REF!+#REF!</f>
        <v>#REF!</v>
      </c>
      <c r="G21" s="167" t="e">
        <f>#REF!+#REF!+#REF!+#REF!</f>
        <v>#REF!</v>
      </c>
      <c r="H21" s="167" t="e">
        <f>#REF!+#REF!+#REF!+#REF!</f>
        <v>#REF!</v>
      </c>
    </row>
    <row r="22" spans="1:8" s="1" customFormat="1" ht="16.5">
      <c r="A22" s="197" t="s">
        <v>183</v>
      </c>
      <c r="B22" s="55" t="s">
        <v>30</v>
      </c>
      <c r="C22" s="56"/>
      <c r="D22" s="56"/>
      <c r="E22" s="56"/>
      <c r="F22" s="191" t="e">
        <f>F23</f>
        <v>#REF!</v>
      </c>
      <c r="G22" s="191" t="e">
        <f>G23</f>
        <v>#REF!</v>
      </c>
      <c r="H22" s="191" t="e">
        <f>H23</f>
        <v>#REF!</v>
      </c>
    </row>
    <row r="23" spans="1:8" s="1" customFormat="1" ht="16.5">
      <c r="A23" s="166" t="s">
        <v>184</v>
      </c>
      <c r="B23" s="54" t="s">
        <v>30</v>
      </c>
      <c r="C23" s="38" t="s">
        <v>34</v>
      </c>
      <c r="D23" s="38"/>
      <c r="E23" s="38"/>
      <c r="F23" s="168" t="e">
        <f>#REF!</f>
        <v>#REF!</v>
      </c>
      <c r="G23" s="168" t="e">
        <f>#REF!</f>
        <v>#REF!</v>
      </c>
      <c r="H23" s="168" t="e">
        <f>#REF!</f>
        <v>#REF!</v>
      </c>
    </row>
    <row r="24" spans="1:8" s="9" customFormat="1" ht="16.5">
      <c r="A24" s="197" t="s">
        <v>77</v>
      </c>
      <c r="B24" s="55" t="s">
        <v>34</v>
      </c>
      <c r="C24" s="56"/>
      <c r="D24" s="56"/>
      <c r="E24" s="56"/>
      <c r="F24" s="191" t="e">
        <f>F25+F26+F27</f>
        <v>#REF!</v>
      </c>
      <c r="G24" s="191" t="e">
        <f>G25+G26+G27</f>
        <v>#REF!</v>
      </c>
      <c r="H24" s="191" t="e">
        <f>H25+H26+H27</f>
        <v>#REF!</v>
      </c>
    </row>
    <row r="25" spans="1:8" ht="16.5">
      <c r="A25" s="166" t="s">
        <v>78</v>
      </c>
      <c r="B25" s="54" t="s">
        <v>34</v>
      </c>
      <c r="C25" s="54" t="s">
        <v>30</v>
      </c>
      <c r="D25" s="38"/>
      <c r="E25" s="38"/>
      <c r="F25" s="167" t="e">
        <f>#REF!+#REF!</f>
        <v>#REF!</v>
      </c>
      <c r="G25" s="167" t="e">
        <f>#REF!+#REF!</f>
        <v>#REF!</v>
      </c>
      <c r="H25" s="167" t="e">
        <f>#REF!+#REF!</f>
        <v>#REF!</v>
      </c>
    </row>
    <row r="26" spans="1:8" ht="33">
      <c r="A26" s="166" t="s">
        <v>179</v>
      </c>
      <c r="B26" s="54" t="s">
        <v>34</v>
      </c>
      <c r="C26" s="54" t="s">
        <v>26</v>
      </c>
      <c r="D26" s="54"/>
      <c r="E26" s="54"/>
      <c r="F26" s="167" t="e">
        <f>#REF!+#REF!</f>
        <v>#REF!</v>
      </c>
      <c r="G26" s="167" t="e">
        <f>#REF!+#REF!</f>
        <v>#REF!</v>
      </c>
      <c r="H26" s="167" t="e">
        <f>#REF!+#REF!</f>
        <v>#REF!</v>
      </c>
    </row>
    <row r="27" spans="1:8" ht="16.5">
      <c r="A27" s="166" t="s">
        <v>187</v>
      </c>
      <c r="B27" s="38" t="s">
        <v>34</v>
      </c>
      <c r="C27" s="38" t="s">
        <v>32</v>
      </c>
      <c r="D27" s="38"/>
      <c r="E27" s="38"/>
      <c r="F27" s="167">
        <v>0</v>
      </c>
      <c r="G27" s="167">
        <v>0</v>
      </c>
      <c r="H27" s="167">
        <v>0</v>
      </c>
    </row>
    <row r="28" spans="1:8" s="9" customFormat="1" ht="16.5">
      <c r="A28" s="198" t="s">
        <v>121</v>
      </c>
      <c r="B28" s="56" t="s">
        <v>28</v>
      </c>
      <c r="C28" s="56"/>
      <c r="D28" s="56"/>
      <c r="E28" s="56"/>
      <c r="F28" s="191" t="e">
        <f>F29+F30+F31+F32+F33+F34</f>
        <v>#REF!</v>
      </c>
      <c r="G28" s="191" t="e">
        <f>G29+G30+G31+G32+G33+G34</f>
        <v>#REF!</v>
      </c>
      <c r="H28" s="191" t="e">
        <f>H29+H30+H31+H32+H33+H34</f>
        <v>#REF!</v>
      </c>
    </row>
    <row r="29" spans="1:8" ht="16.5">
      <c r="A29" s="166" t="s">
        <v>126</v>
      </c>
      <c r="B29" s="54" t="s">
        <v>28</v>
      </c>
      <c r="C29" s="54" t="s">
        <v>25</v>
      </c>
      <c r="D29" s="38"/>
      <c r="E29" s="38"/>
      <c r="F29" s="167" t="e">
        <f>#REF!</f>
        <v>#REF!</v>
      </c>
      <c r="G29" s="167" t="e">
        <f>#REF!</f>
        <v>#REF!</v>
      </c>
      <c r="H29" s="167" t="e">
        <f>#REF!</f>
        <v>#REF!</v>
      </c>
    </row>
    <row r="30" spans="1:8" ht="16.5">
      <c r="A30" s="166" t="s">
        <v>122</v>
      </c>
      <c r="B30" s="54" t="s">
        <v>28</v>
      </c>
      <c r="C30" s="54" t="s">
        <v>29</v>
      </c>
      <c r="D30" s="38"/>
      <c r="E30" s="38"/>
      <c r="F30" s="167" t="e">
        <f>#REF!</f>
        <v>#REF!</v>
      </c>
      <c r="G30" s="167" t="e">
        <f>#REF!</f>
        <v>#REF!</v>
      </c>
      <c r="H30" s="167" t="e">
        <f>#REF!</f>
        <v>#REF!</v>
      </c>
    </row>
    <row r="31" spans="1:8" ht="16.5">
      <c r="A31" s="166" t="s">
        <v>94</v>
      </c>
      <c r="B31" s="38" t="s">
        <v>28</v>
      </c>
      <c r="C31" s="38" t="s">
        <v>27</v>
      </c>
      <c r="D31" s="38"/>
      <c r="E31" s="38"/>
      <c r="F31" s="168" t="e">
        <f>#REF!</f>
        <v>#REF!</v>
      </c>
      <c r="G31" s="168" t="e">
        <f>#REF!</f>
        <v>#REF!</v>
      </c>
      <c r="H31" s="168" t="e">
        <f>#REF!</f>
        <v>#REF!</v>
      </c>
    </row>
    <row r="32" spans="1:8" s="1" customFormat="1" ht="16.5">
      <c r="A32" s="166" t="s">
        <v>175</v>
      </c>
      <c r="B32" s="38" t="s">
        <v>28</v>
      </c>
      <c r="C32" s="38" t="s">
        <v>26</v>
      </c>
      <c r="D32" s="38"/>
      <c r="E32" s="38"/>
      <c r="F32" s="167" t="e">
        <f>#REF!+#REF!</f>
        <v>#REF!</v>
      </c>
      <c r="G32" s="167" t="e">
        <f>#REF!+#REF!</f>
        <v>#REF!</v>
      </c>
      <c r="H32" s="167" t="e">
        <f>#REF!+#REF!</f>
        <v>#REF!</v>
      </c>
    </row>
    <row r="33" spans="1:8" ht="16.5">
      <c r="A33" s="166" t="s">
        <v>243</v>
      </c>
      <c r="B33" s="38" t="s">
        <v>28</v>
      </c>
      <c r="C33" s="38" t="s">
        <v>32</v>
      </c>
      <c r="D33" s="38"/>
      <c r="E33" s="38"/>
      <c r="F33" s="167">
        <v>0</v>
      </c>
      <c r="G33" s="167">
        <v>0</v>
      </c>
      <c r="H33" s="167">
        <v>0</v>
      </c>
    </row>
    <row r="34" spans="1:8" ht="16.5">
      <c r="A34" s="166" t="s">
        <v>36</v>
      </c>
      <c r="B34" s="54" t="s">
        <v>28</v>
      </c>
      <c r="C34" s="54" t="s">
        <v>69</v>
      </c>
      <c r="D34" s="54"/>
      <c r="E34" s="54"/>
      <c r="F34" s="167" t="e">
        <f>#REF!+#REF!+#REF!</f>
        <v>#REF!</v>
      </c>
      <c r="G34" s="167" t="e">
        <f>#REF!+#REF!+#REF!</f>
        <v>#REF!</v>
      </c>
      <c r="H34" s="167" t="e">
        <f>#REF!+#REF!+#REF!</f>
        <v>#REF!</v>
      </c>
    </row>
    <row r="35" spans="1:8" s="9" customFormat="1" ht="16.5">
      <c r="A35" s="197" t="s">
        <v>123</v>
      </c>
      <c r="B35" s="55" t="s">
        <v>29</v>
      </c>
      <c r="C35" s="56"/>
      <c r="D35" s="56"/>
      <c r="E35" s="56"/>
      <c r="F35" s="191" t="e">
        <f>F36+F37+F38</f>
        <v>#REF!</v>
      </c>
      <c r="G35" s="191" t="e">
        <f>G36+G37+G38</f>
        <v>#REF!</v>
      </c>
      <c r="H35" s="191" t="e">
        <f>H36+H37+H38</f>
        <v>#REF!</v>
      </c>
    </row>
    <row r="36" spans="1:8" s="9" customFormat="1" ht="16.5">
      <c r="A36" s="166" t="s">
        <v>124</v>
      </c>
      <c r="B36" s="54" t="s">
        <v>29</v>
      </c>
      <c r="C36" s="38" t="s">
        <v>25</v>
      </c>
      <c r="D36" s="38"/>
      <c r="E36" s="38"/>
      <c r="F36" s="167" t="e">
        <f>#REF!</f>
        <v>#REF!</v>
      </c>
      <c r="G36" s="167" t="e">
        <f>#REF!</f>
        <v>#REF!</v>
      </c>
      <c r="H36" s="167" t="e">
        <f>#REF!</f>
        <v>#REF!</v>
      </c>
    </row>
    <row r="37" spans="1:8" ht="16.5">
      <c r="A37" s="166" t="s">
        <v>125</v>
      </c>
      <c r="B37" s="54" t="s">
        <v>29</v>
      </c>
      <c r="C37" s="54" t="s">
        <v>30</v>
      </c>
      <c r="D37" s="54"/>
      <c r="E37" s="38"/>
      <c r="F37" s="167" t="e">
        <f>#REF!</f>
        <v>#REF!</v>
      </c>
      <c r="G37" s="167" t="e">
        <f>#REF!</f>
        <v>#REF!</v>
      </c>
      <c r="H37" s="167" t="e">
        <f>#REF!</f>
        <v>#REF!</v>
      </c>
    </row>
    <row r="38" spans="1:8" s="1" customFormat="1" ht="16.5">
      <c r="A38" s="166" t="s">
        <v>57</v>
      </c>
      <c r="B38" s="38" t="s">
        <v>29</v>
      </c>
      <c r="C38" s="38" t="s">
        <v>34</v>
      </c>
      <c r="D38" s="38"/>
      <c r="E38" s="38"/>
      <c r="F38" s="168" t="e">
        <f>#REF!</f>
        <v>#REF!</v>
      </c>
      <c r="G38" s="168" t="e">
        <f>#REF!</f>
        <v>#REF!</v>
      </c>
      <c r="H38" s="168" t="e">
        <f>#REF!</f>
        <v>#REF!</v>
      </c>
    </row>
    <row r="39" spans="1:8" s="9" customFormat="1" ht="16.5">
      <c r="A39" s="197" t="s">
        <v>83</v>
      </c>
      <c r="B39" s="55" t="s">
        <v>31</v>
      </c>
      <c r="C39" s="55"/>
      <c r="D39" s="56"/>
      <c r="E39" s="56"/>
      <c r="F39" s="191" t="e">
        <f>F40+F41</f>
        <v>#REF!</v>
      </c>
      <c r="G39" s="191" t="e">
        <f>G40+G41</f>
        <v>#REF!</v>
      </c>
      <c r="H39" s="191" t="e">
        <f>H40+H41</f>
        <v>#REF!</v>
      </c>
    </row>
    <row r="40" spans="1:8" s="9" customFormat="1" ht="16.5">
      <c r="A40" s="166" t="s">
        <v>224</v>
      </c>
      <c r="B40" s="54" t="s">
        <v>31</v>
      </c>
      <c r="C40" s="54" t="s">
        <v>30</v>
      </c>
      <c r="D40" s="38"/>
      <c r="E40" s="38"/>
      <c r="F40" s="167" t="e">
        <f>#REF!</f>
        <v>#REF!</v>
      </c>
      <c r="G40" s="167" t="e">
        <f>#REF!</f>
        <v>#REF!</v>
      </c>
      <c r="H40" s="167" t="e">
        <f>#REF!</f>
        <v>#REF!</v>
      </c>
    </row>
    <row r="41" spans="1:8" ht="16.5">
      <c r="A41" s="166" t="s">
        <v>238</v>
      </c>
      <c r="B41" s="38" t="s">
        <v>31</v>
      </c>
      <c r="C41" s="38" t="s">
        <v>29</v>
      </c>
      <c r="D41" s="54"/>
      <c r="E41" s="54"/>
      <c r="F41" s="167">
        <v>0</v>
      </c>
      <c r="G41" s="167">
        <v>0</v>
      </c>
      <c r="H41" s="167">
        <v>0</v>
      </c>
    </row>
    <row r="42" spans="1:8" s="9" customFormat="1" ht="16.5">
      <c r="A42" s="197" t="s">
        <v>56</v>
      </c>
      <c r="B42" s="55" t="s">
        <v>24</v>
      </c>
      <c r="C42" s="56"/>
      <c r="D42" s="56"/>
      <c r="E42" s="56"/>
      <c r="F42" s="191" t="e">
        <f>F43+F44+F45+F46+F47</f>
        <v>#REF!</v>
      </c>
      <c r="G42" s="191" t="e">
        <f>G43+G44+G45+G46+G47</f>
        <v>#REF!</v>
      </c>
      <c r="H42" s="191" t="e">
        <f>H43+H44+H45+H46+H47</f>
        <v>#REF!</v>
      </c>
    </row>
    <row r="43" spans="1:8" ht="16.5">
      <c r="A43" s="166" t="s">
        <v>22</v>
      </c>
      <c r="B43" s="54" t="s">
        <v>24</v>
      </c>
      <c r="C43" s="38" t="s">
        <v>25</v>
      </c>
      <c r="D43" s="38"/>
      <c r="E43" s="38"/>
      <c r="F43" s="167" t="e">
        <f>#REF!+#REF!</f>
        <v>#REF!</v>
      </c>
      <c r="G43" s="167" t="e">
        <f>#REF!+#REF!</f>
        <v>#REF!</v>
      </c>
      <c r="H43" s="167" t="e">
        <f>#REF!+#REF!</f>
        <v>#REF!</v>
      </c>
    </row>
    <row r="44" spans="1:8" ht="16.5">
      <c r="A44" s="166" t="s">
        <v>2</v>
      </c>
      <c r="B44" s="54" t="s">
        <v>24</v>
      </c>
      <c r="C44" s="54" t="s">
        <v>30</v>
      </c>
      <c r="D44" s="38"/>
      <c r="E44" s="38"/>
      <c r="F44" s="167" t="e">
        <f>#REF!+#REF!+#REF!</f>
        <v>#REF!</v>
      </c>
      <c r="G44" s="167" t="e">
        <f>#REF!+#REF!+#REF!</f>
        <v>#REF!</v>
      </c>
      <c r="H44" s="167" t="e">
        <f>#REF!+#REF!+#REF!</f>
        <v>#REF!</v>
      </c>
    </row>
    <row r="45" spans="1:8" ht="18" customHeight="1">
      <c r="A45" s="162" t="s">
        <v>263</v>
      </c>
      <c r="B45" s="54" t="s">
        <v>24</v>
      </c>
      <c r="C45" s="54" t="s">
        <v>29</v>
      </c>
      <c r="D45" s="32" t="s">
        <v>29</v>
      </c>
      <c r="E45" s="38"/>
      <c r="F45" s="167" t="e">
        <f>#REF!+#REF!+#REF!+#REF!+#REF!+#REF!+#REF!+#REF!</f>
        <v>#REF!</v>
      </c>
      <c r="G45" s="167" t="e">
        <f>#REF!+#REF!+#REF!+#REF!+#REF!+#REF!+#REF!+#REF!</f>
        <v>#REF!</v>
      </c>
      <c r="H45" s="167" t="e">
        <f>#REF!+#REF!+#REF!+#REF!+#REF!+#REF!+#REF!+#REF!</f>
        <v>#REF!</v>
      </c>
    </row>
    <row r="46" spans="1:8" ht="16.5">
      <c r="A46" s="166" t="s">
        <v>136</v>
      </c>
      <c r="B46" s="54" t="s">
        <v>24</v>
      </c>
      <c r="C46" s="38" t="s">
        <v>24</v>
      </c>
      <c r="D46" s="38"/>
      <c r="E46" s="38"/>
      <c r="F46" s="167" t="e">
        <f>#REF!+#REF!</f>
        <v>#REF!</v>
      </c>
      <c r="G46" s="167" t="e">
        <f>#REF!+#REF!</f>
        <v>#REF!</v>
      </c>
      <c r="H46" s="167" t="e">
        <f>#REF!+#REF!</f>
        <v>#REF!</v>
      </c>
    </row>
    <row r="47" spans="1:8" ht="16.5">
      <c r="A47" s="166" t="s">
        <v>139</v>
      </c>
      <c r="B47" s="54" t="s">
        <v>24</v>
      </c>
      <c r="C47" s="38" t="s">
        <v>26</v>
      </c>
      <c r="D47" s="54"/>
      <c r="E47" s="54"/>
      <c r="F47" s="167" t="e">
        <f>#REF!+#REF!</f>
        <v>#REF!</v>
      </c>
      <c r="G47" s="167" t="e">
        <f>#REF!+#REF!</f>
        <v>#REF!</v>
      </c>
      <c r="H47" s="167" t="e">
        <f>#REF!+#REF!</f>
        <v>#REF!</v>
      </c>
    </row>
    <row r="48" spans="1:8" s="1" customFormat="1" ht="16.5">
      <c r="A48" s="197" t="s">
        <v>261</v>
      </c>
      <c r="B48" s="55" t="s">
        <v>27</v>
      </c>
      <c r="C48" s="56"/>
      <c r="D48" s="55"/>
      <c r="E48" s="56"/>
      <c r="F48" s="191" t="e">
        <f>F49+F50</f>
        <v>#REF!</v>
      </c>
      <c r="G48" s="191" t="e">
        <f>G49+G50</f>
        <v>#REF!</v>
      </c>
      <c r="H48" s="191" t="e">
        <f>H49+H50</f>
        <v>#REF!</v>
      </c>
    </row>
    <row r="49" spans="1:8" ht="16.5">
      <c r="A49" s="166" t="s">
        <v>3</v>
      </c>
      <c r="B49" s="54" t="s">
        <v>27</v>
      </c>
      <c r="C49" s="54" t="s">
        <v>25</v>
      </c>
      <c r="D49" s="38"/>
      <c r="E49" s="38"/>
      <c r="F49" s="167" t="e">
        <f>#REF!+#REF!+#REF!</f>
        <v>#REF!</v>
      </c>
      <c r="G49" s="167" t="e">
        <f>#REF!+#REF!+#REF!</f>
        <v>#REF!</v>
      </c>
      <c r="H49" s="167" t="e">
        <f>#REF!+#REF!+#REF!</f>
        <v>#REF!</v>
      </c>
    </row>
    <row r="50" spans="1:8" ht="16.5">
      <c r="A50" s="166" t="s">
        <v>177</v>
      </c>
      <c r="B50" s="54" t="s">
        <v>27</v>
      </c>
      <c r="C50" s="54" t="s">
        <v>28</v>
      </c>
      <c r="D50" s="38"/>
      <c r="E50" s="38"/>
      <c r="F50" s="167" t="e">
        <f>#REF!</f>
        <v>#REF!</v>
      </c>
      <c r="G50" s="167" t="e">
        <f>#REF!</f>
        <v>#REF!</v>
      </c>
      <c r="H50" s="167" t="e">
        <f>#REF!</f>
        <v>#REF!</v>
      </c>
    </row>
    <row r="51" spans="1:8" s="1" customFormat="1" ht="16.5">
      <c r="A51" s="197" t="s">
        <v>180</v>
      </c>
      <c r="B51" s="55" t="s">
        <v>26</v>
      </c>
      <c r="C51" s="56"/>
      <c r="D51" s="56"/>
      <c r="E51" s="56"/>
      <c r="F51" s="191" t="e">
        <f>F52+F53</f>
        <v>#REF!</v>
      </c>
      <c r="G51" s="191" t="e">
        <f>G52+G53</f>
        <v>#REF!</v>
      </c>
      <c r="H51" s="191" t="e">
        <f>H52+H53</f>
        <v>#REF!</v>
      </c>
    </row>
    <row r="52" spans="1:8" ht="16.5" hidden="1">
      <c r="A52" s="27" t="s">
        <v>154</v>
      </c>
      <c r="B52" s="54" t="s">
        <v>26</v>
      </c>
      <c r="C52" s="38" t="s">
        <v>30</v>
      </c>
      <c r="D52" s="38"/>
      <c r="E52" s="38"/>
      <c r="F52" s="167">
        <v>0</v>
      </c>
      <c r="G52" s="167">
        <v>0</v>
      </c>
      <c r="H52" s="167">
        <v>0</v>
      </c>
    </row>
    <row r="53" spans="1:8" ht="16.5">
      <c r="A53" s="166" t="s">
        <v>181</v>
      </c>
      <c r="B53" s="54" t="s">
        <v>26</v>
      </c>
      <c r="C53" s="54" t="s">
        <v>26</v>
      </c>
      <c r="D53" s="38"/>
      <c r="E53" s="38"/>
      <c r="F53" s="167" t="e">
        <f>#REF!</f>
        <v>#REF!</v>
      </c>
      <c r="G53" s="167" t="e">
        <f>#REF!</f>
        <v>#REF!</v>
      </c>
      <c r="H53" s="167" t="e">
        <f>#REF!</f>
        <v>#REF!</v>
      </c>
    </row>
    <row r="54" spans="1:8" s="9" customFormat="1" ht="16.5">
      <c r="A54" s="197" t="s">
        <v>1</v>
      </c>
      <c r="B54" s="55">
        <v>10</v>
      </c>
      <c r="C54" s="56"/>
      <c r="D54" s="56"/>
      <c r="E54" s="56"/>
      <c r="F54" s="191" t="e">
        <f>F55+F56+F57+F58</f>
        <v>#REF!</v>
      </c>
      <c r="G54" s="191" t="e">
        <f>G55+G56+G57+G58</f>
        <v>#REF!</v>
      </c>
      <c r="H54" s="191" t="e">
        <f>H55+H56+H57+H58</f>
        <v>#REF!</v>
      </c>
    </row>
    <row r="55" spans="1:8" s="9" customFormat="1" ht="16.5">
      <c r="A55" s="165" t="s">
        <v>96</v>
      </c>
      <c r="B55" s="54" t="s">
        <v>32</v>
      </c>
      <c r="C55" s="38" t="s">
        <v>25</v>
      </c>
      <c r="D55" s="38"/>
      <c r="E55" s="38"/>
      <c r="F55" s="167" t="e">
        <f>#REF!</f>
        <v>#REF!</v>
      </c>
      <c r="G55" s="167" t="e">
        <f>#REF!</f>
        <v>#REF!</v>
      </c>
      <c r="H55" s="167" t="e">
        <f>#REF!</f>
        <v>#REF!</v>
      </c>
    </row>
    <row r="56" spans="1:8" ht="16.5">
      <c r="A56" s="166" t="s">
        <v>171</v>
      </c>
      <c r="B56" s="38">
        <v>10</v>
      </c>
      <c r="C56" s="38" t="s">
        <v>34</v>
      </c>
      <c r="D56" s="38"/>
      <c r="E56" s="38"/>
      <c r="F56" s="167" t="e">
        <f>#REF!+#REF!+#REF!</f>
        <v>#REF!</v>
      </c>
      <c r="G56" s="167" t="e">
        <f>#REF!+#REF!+#REF!</f>
        <v>#REF!</v>
      </c>
      <c r="H56" s="167" t="e">
        <f>#REF!+#REF!+#REF!</f>
        <v>#REF!</v>
      </c>
    </row>
    <row r="57" spans="1:8" ht="16.5">
      <c r="A57" s="166" t="s">
        <v>93</v>
      </c>
      <c r="B57" s="38">
        <v>10</v>
      </c>
      <c r="C57" s="38" t="s">
        <v>28</v>
      </c>
      <c r="D57" s="38"/>
      <c r="E57" s="38"/>
      <c r="F57" s="167" t="e">
        <f>#REF!+#REF!</f>
        <v>#REF!</v>
      </c>
      <c r="G57" s="167" t="e">
        <f>#REF!+#REF!</f>
        <v>#REF!</v>
      </c>
      <c r="H57" s="167" t="e">
        <f>#REF!+#REF!</f>
        <v>#REF!</v>
      </c>
    </row>
    <row r="58" spans="1:8" ht="16.5">
      <c r="A58" s="166" t="s">
        <v>21</v>
      </c>
      <c r="B58" s="38">
        <v>10</v>
      </c>
      <c r="C58" s="38" t="s">
        <v>31</v>
      </c>
      <c r="D58" s="38"/>
      <c r="E58" s="38"/>
      <c r="F58" s="167" t="e">
        <f>#REF!</f>
        <v>#REF!</v>
      </c>
      <c r="G58" s="167" t="e">
        <f>#REF!</f>
        <v>#REF!</v>
      </c>
      <c r="H58" s="167" t="e">
        <f>#REF!</f>
        <v>#REF!</v>
      </c>
    </row>
    <row r="59" spans="1:8" s="1" customFormat="1" ht="16.5">
      <c r="A59" s="197" t="s">
        <v>174</v>
      </c>
      <c r="B59" s="56">
        <v>11</v>
      </c>
      <c r="C59" s="56"/>
      <c r="D59" s="56"/>
      <c r="E59" s="56"/>
      <c r="F59" s="191" t="e">
        <f>F60</f>
        <v>#REF!</v>
      </c>
      <c r="G59" s="191" t="e">
        <f>G60</f>
        <v>#REF!</v>
      </c>
      <c r="H59" s="191" t="e">
        <f>H60</f>
        <v>#REF!</v>
      </c>
    </row>
    <row r="60" spans="1:8" ht="16.5">
      <c r="A60" s="166" t="s">
        <v>182</v>
      </c>
      <c r="B60" s="38">
        <v>11</v>
      </c>
      <c r="C60" s="38" t="s">
        <v>25</v>
      </c>
      <c r="D60" s="38"/>
      <c r="E60" s="38"/>
      <c r="F60" s="167" t="e">
        <f>#REF!+#REF!</f>
        <v>#REF!</v>
      </c>
      <c r="G60" s="167" t="e">
        <f>#REF!+#REF!</f>
        <v>#REF!</v>
      </c>
      <c r="H60" s="167" t="e">
        <f>#REF!+#REF!</f>
        <v>#REF!</v>
      </c>
    </row>
    <row r="61" spans="1:8" s="1" customFormat="1" ht="16.5">
      <c r="A61" s="199" t="s">
        <v>176</v>
      </c>
      <c r="B61" s="56" t="s">
        <v>69</v>
      </c>
      <c r="C61" s="56"/>
      <c r="D61" s="56"/>
      <c r="E61" s="56"/>
      <c r="F61" s="192" t="e">
        <f>F62</f>
        <v>#REF!</v>
      </c>
      <c r="G61" s="192" t="e">
        <f>G62</f>
        <v>#REF!</v>
      </c>
      <c r="H61" s="192" t="e">
        <f>H62</f>
        <v>#REF!</v>
      </c>
    </row>
    <row r="62" spans="1:8" ht="16.5">
      <c r="A62" s="171" t="s">
        <v>170</v>
      </c>
      <c r="B62" s="38" t="s">
        <v>69</v>
      </c>
      <c r="C62" s="38" t="s">
        <v>30</v>
      </c>
      <c r="D62" s="38"/>
      <c r="E62" s="38"/>
      <c r="F62" s="168" t="e">
        <f>#REF!</f>
        <v>#REF!</v>
      </c>
      <c r="G62" s="168" t="e">
        <f>#REF!</f>
        <v>#REF!</v>
      </c>
      <c r="H62" s="168" t="e">
        <f>#REF!</f>
        <v>#REF!</v>
      </c>
    </row>
    <row r="63" spans="1:8" s="1" customFormat="1" ht="16.5">
      <c r="A63" s="199" t="s">
        <v>211</v>
      </c>
      <c r="B63" s="56" t="s">
        <v>35</v>
      </c>
      <c r="C63" s="56"/>
      <c r="D63" s="56"/>
      <c r="E63" s="56"/>
      <c r="F63" s="192" t="e">
        <f>F64</f>
        <v>#REF!</v>
      </c>
      <c r="G63" s="192" t="e">
        <f>G64</f>
        <v>#REF!</v>
      </c>
      <c r="H63" s="192" t="e">
        <f>H64</f>
        <v>#REF!</v>
      </c>
    </row>
    <row r="64" spans="1:8" ht="16.5">
      <c r="A64" s="165" t="s">
        <v>212</v>
      </c>
      <c r="B64" s="38" t="s">
        <v>35</v>
      </c>
      <c r="C64" s="38" t="s">
        <v>25</v>
      </c>
      <c r="D64" s="54"/>
      <c r="E64" s="54"/>
      <c r="F64" s="167" t="e">
        <f>#REF!</f>
        <v>#REF!</v>
      </c>
      <c r="G64" s="167" t="e">
        <f>#REF!</f>
        <v>#REF!</v>
      </c>
      <c r="H64" s="167" t="e">
        <f>#REF!</f>
        <v>#REF!</v>
      </c>
    </row>
    <row r="65" spans="1:8" s="9" customFormat="1" ht="33">
      <c r="A65" s="197" t="s">
        <v>255</v>
      </c>
      <c r="B65" s="56" t="s">
        <v>153</v>
      </c>
      <c r="C65" s="56"/>
      <c r="D65" s="56"/>
      <c r="E65" s="56"/>
      <c r="F65" s="191" t="e">
        <f>F66+F67</f>
        <v>#REF!</v>
      </c>
      <c r="G65" s="191" t="e">
        <f>G66+G67</f>
        <v>#REF!</v>
      </c>
      <c r="H65" s="191" t="e">
        <f>H66+H67</f>
        <v>#REF!</v>
      </c>
    </row>
    <row r="66" spans="1:8" ht="33">
      <c r="A66" s="166" t="s">
        <v>253</v>
      </c>
      <c r="B66" s="38" t="s">
        <v>153</v>
      </c>
      <c r="C66" s="38" t="s">
        <v>25</v>
      </c>
      <c r="D66" s="38"/>
      <c r="E66" s="38"/>
      <c r="F66" s="167" t="e">
        <f>#REF!</f>
        <v>#REF!</v>
      </c>
      <c r="G66" s="167" t="e">
        <f>#REF!</f>
        <v>#REF!</v>
      </c>
      <c r="H66" s="167" t="e">
        <f>#REF!</f>
        <v>#REF!</v>
      </c>
    </row>
    <row r="67" spans="1:8" ht="16.5">
      <c r="A67" s="172" t="s">
        <v>254</v>
      </c>
      <c r="B67" s="38" t="s">
        <v>153</v>
      </c>
      <c r="C67" s="38" t="s">
        <v>34</v>
      </c>
      <c r="D67" s="38"/>
      <c r="E67" s="38"/>
      <c r="F67" s="167" t="e">
        <f>#REF!</f>
        <v>#REF!</v>
      </c>
      <c r="G67" s="167" t="e">
        <f>#REF!</f>
        <v>#REF!</v>
      </c>
      <c r="H67" s="167" t="e">
        <f>#REF!</f>
        <v>#REF!</v>
      </c>
    </row>
    <row r="68" spans="1:8" s="1" customFormat="1" ht="16.5">
      <c r="A68" s="174" t="s">
        <v>23</v>
      </c>
      <c r="B68" s="170"/>
      <c r="C68" s="170"/>
      <c r="D68" s="170"/>
      <c r="E68" s="170"/>
      <c r="F68" s="175" t="e">
        <f>F14+F22+F24+F28+F35+F39+F42+F48+F51+F54+F59+F61+F63+F65</f>
        <v>#REF!</v>
      </c>
      <c r="G68" s="175" t="e">
        <f>G14+G22+G24+G28+G35+G39+G42+G48+G51+G54+G59+G61+G63+G65</f>
        <v>#REF!</v>
      </c>
      <c r="H68" s="175" t="e">
        <f>H14+H22+H24+H28+H35+H39+H42+H48+H51+H54+H59+H61+H63+H65</f>
        <v>#REF!</v>
      </c>
    </row>
    <row r="70" spans="6:8" ht="12.75">
      <c r="F70" s="20" t="e">
        <f>#REF!</f>
        <v>#REF!</v>
      </c>
      <c r="G70" s="20" t="e">
        <f>#REF!</f>
        <v>#REF!</v>
      </c>
      <c r="H70" s="20" t="e">
        <f>#REF!</f>
        <v>#REF!</v>
      </c>
    </row>
    <row r="71" spans="6:8" ht="12.75">
      <c r="F71" s="20" t="e">
        <f>F68-F70</f>
        <v>#REF!</v>
      </c>
      <c r="G71" s="20" t="e">
        <f>G68-G70</f>
        <v>#REF!</v>
      </c>
      <c r="H71" s="20" t="e">
        <f>H68-H70</f>
        <v>#REF!</v>
      </c>
    </row>
    <row r="74" spans="2:8" ht="17.25">
      <c r="B74"/>
      <c r="C74"/>
      <c r="D74"/>
      <c r="E74"/>
      <c r="F74" s="22"/>
      <c r="G74" s="22"/>
      <c r="H74" s="22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20" t="e">
        <f>#REF!</f>
        <v>#REF!</v>
      </c>
      <c r="G78" s="20" t="e">
        <f>#REF!</f>
        <v>#REF!</v>
      </c>
      <c r="H78" s="20" t="e">
        <f>#REF!</f>
        <v>#REF!</v>
      </c>
    </row>
    <row r="82" ht="12.75">
      <c r="F82" s="20" t="e">
        <f>F42+F48+F51+F54+F59</f>
        <v>#REF!</v>
      </c>
    </row>
    <row r="119" spans="1:8" ht="16.5">
      <c r="A119" s="156"/>
      <c r="B119"/>
      <c r="C119"/>
      <c r="D119"/>
      <c r="E119"/>
      <c r="F119"/>
      <c r="G119"/>
      <c r="H119"/>
    </row>
  </sheetData>
  <sheetProtection/>
  <mergeCells count="3">
    <mergeCell ref="A10:F10"/>
    <mergeCell ref="A11:F11"/>
    <mergeCell ref="A9:F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9"/>
  <sheetViews>
    <sheetView zoomScale="60" zoomScaleNormal="60" zoomScalePageLayoutView="0" workbookViewId="0" topLeftCell="A1">
      <selection activeCell="C2" sqref="C2:E2"/>
    </sheetView>
  </sheetViews>
  <sheetFormatPr defaultColWidth="9.00390625" defaultRowHeight="12.75"/>
  <cols>
    <col min="1" max="1" width="93.625" style="0" customWidth="1"/>
    <col min="2" max="2" width="11.50390625" style="7" customWidth="1"/>
    <col min="3" max="3" width="9.50390625" style="7" customWidth="1"/>
    <col min="4" max="4" width="10.875" style="7" hidden="1" customWidth="1"/>
    <col min="5" max="5" width="5.50390625" style="7" hidden="1" customWidth="1"/>
    <col min="6" max="6" width="27.375" style="20" hidden="1" customWidth="1"/>
    <col min="7" max="8" width="27.375" style="20" bestFit="1" customWidth="1"/>
  </cols>
  <sheetData>
    <row r="1" spans="2:8" ht="18">
      <c r="B1" s="8" t="s">
        <v>346</v>
      </c>
      <c r="C1" s="127"/>
      <c r="D1" s="127"/>
      <c r="E1" s="127"/>
      <c r="F1" s="127"/>
      <c r="G1" s="127"/>
      <c r="H1" s="127"/>
    </row>
    <row r="2" spans="2:8" ht="18">
      <c r="B2" s="8" t="s">
        <v>272</v>
      </c>
      <c r="C2" s="127"/>
      <c r="D2" s="127"/>
      <c r="E2" s="127"/>
      <c r="F2" s="127"/>
      <c r="G2" s="127"/>
      <c r="H2" s="127"/>
    </row>
    <row r="3" spans="2:8" ht="18">
      <c r="B3" s="8" t="s">
        <v>249</v>
      </c>
      <c r="C3" s="127"/>
      <c r="D3" s="127"/>
      <c r="E3" s="127"/>
      <c r="F3" s="127"/>
      <c r="G3" s="127"/>
      <c r="H3" s="127"/>
    </row>
    <row r="4" spans="2:8" ht="18">
      <c r="B4" s="8" t="s">
        <v>273</v>
      </c>
      <c r="C4" s="127"/>
      <c r="D4" s="127"/>
      <c r="E4" s="127"/>
      <c r="F4" s="127"/>
      <c r="G4" s="127"/>
      <c r="H4" s="127"/>
    </row>
    <row r="5" spans="2:8" ht="18.75" customHeight="1">
      <c r="B5" s="8" t="s">
        <v>276</v>
      </c>
      <c r="C5" s="127"/>
      <c r="D5" s="127"/>
      <c r="E5" s="127"/>
      <c r="F5" s="127"/>
      <c r="G5" s="127"/>
      <c r="H5" s="127"/>
    </row>
    <row r="6" spans="2:8" ht="18">
      <c r="B6" s="8" t="s">
        <v>274</v>
      </c>
      <c r="C6" s="127"/>
      <c r="D6" s="127"/>
      <c r="E6" s="127"/>
      <c r="F6" s="127"/>
      <c r="G6" s="127"/>
      <c r="H6" s="127"/>
    </row>
    <row r="7" spans="2:8" ht="18">
      <c r="B7" s="8" t="s">
        <v>275</v>
      </c>
      <c r="C7" s="127"/>
      <c r="D7" s="127"/>
      <c r="E7" s="127"/>
      <c r="F7" s="127"/>
      <c r="G7" s="127"/>
      <c r="H7" s="127"/>
    </row>
    <row r="8" spans="1:8" ht="18">
      <c r="A8" s="4"/>
      <c r="B8" s="14"/>
      <c r="C8" s="8"/>
      <c r="D8" s="8"/>
      <c r="E8" s="8"/>
      <c r="F8" s="8"/>
      <c r="G8" s="8"/>
      <c r="H8" s="8"/>
    </row>
    <row r="9" spans="1:8" ht="16.5">
      <c r="A9" s="562" t="s">
        <v>162</v>
      </c>
      <c r="B9" s="562"/>
      <c r="C9" s="562"/>
      <c r="D9" s="562"/>
      <c r="E9" s="562"/>
      <c r="F9" s="562"/>
      <c r="G9" s="562"/>
      <c r="H9" s="562"/>
    </row>
    <row r="10" spans="1:8" ht="16.5">
      <c r="A10" s="562" t="s">
        <v>262</v>
      </c>
      <c r="B10" s="562"/>
      <c r="C10" s="562"/>
      <c r="D10" s="562"/>
      <c r="E10" s="562"/>
      <c r="F10" s="562"/>
      <c r="G10" s="562"/>
      <c r="H10" s="562"/>
    </row>
    <row r="11" spans="1:8" ht="16.5">
      <c r="A11" s="555" t="s">
        <v>344</v>
      </c>
      <c r="B11" s="555"/>
      <c r="C11" s="555"/>
      <c r="D11" s="555"/>
      <c r="E11" s="555"/>
      <c r="F11" s="555"/>
      <c r="G11" s="555"/>
      <c r="H11" s="555"/>
    </row>
    <row r="12" spans="1:8" ht="17.25">
      <c r="A12" s="3"/>
      <c r="B12" s="5"/>
      <c r="C12" s="5"/>
      <c r="D12" s="5"/>
      <c r="E12" s="5"/>
      <c r="F12" s="19" t="s">
        <v>0</v>
      </c>
      <c r="G12" s="19"/>
      <c r="H12" s="19" t="s">
        <v>0</v>
      </c>
    </row>
    <row r="13" spans="1:8" ht="51.75" customHeight="1">
      <c r="A13" s="169" t="s">
        <v>51</v>
      </c>
      <c r="B13" s="170" t="s">
        <v>52</v>
      </c>
      <c r="C13" s="170" t="s">
        <v>53</v>
      </c>
      <c r="D13" s="170" t="s">
        <v>54</v>
      </c>
      <c r="E13" s="170" t="s">
        <v>55</v>
      </c>
      <c r="F13" s="190" t="s">
        <v>278</v>
      </c>
      <c r="G13" s="190" t="s">
        <v>342</v>
      </c>
      <c r="H13" s="190" t="s">
        <v>343</v>
      </c>
    </row>
    <row r="14" spans="1:8" s="1" customFormat="1" ht="22.5" customHeight="1">
      <c r="A14" s="196" t="s">
        <v>119</v>
      </c>
      <c r="B14" s="79" t="s">
        <v>25</v>
      </c>
      <c r="C14" s="59"/>
      <c r="D14" s="59"/>
      <c r="E14" s="59"/>
      <c r="F14" s="193" t="e">
        <f>F15+F16+F17+F18+F19+F20+F21</f>
        <v>#REF!</v>
      </c>
      <c r="G14" s="193" t="e">
        <f>G15+G16+G17+G18+G19+G20+G21</f>
        <v>#REF!</v>
      </c>
      <c r="H14" s="193" t="e">
        <f>H15+H16+H17+H18+H19+H20+H21</f>
        <v>#REF!</v>
      </c>
    </row>
    <row r="15" spans="1:8" ht="33">
      <c r="A15" s="166" t="s">
        <v>59</v>
      </c>
      <c r="B15" s="54" t="s">
        <v>25</v>
      </c>
      <c r="C15" s="38" t="s">
        <v>30</v>
      </c>
      <c r="D15" s="38"/>
      <c r="E15" s="38"/>
      <c r="F15" s="167" t="e">
        <f>#REF!</f>
        <v>#REF!</v>
      </c>
      <c r="G15" s="167" t="e">
        <f>#REF!</f>
        <v>#REF!</v>
      </c>
      <c r="H15" s="167" t="e">
        <f>#REF!</f>
        <v>#REF!</v>
      </c>
    </row>
    <row r="16" spans="1:8" ht="33">
      <c r="A16" s="166" t="s">
        <v>252</v>
      </c>
      <c r="B16" s="54" t="s">
        <v>25</v>
      </c>
      <c r="C16" s="38" t="s">
        <v>34</v>
      </c>
      <c r="D16" s="38"/>
      <c r="E16" s="38"/>
      <c r="F16" s="167" t="e">
        <f>#REF!</f>
        <v>#REF!</v>
      </c>
      <c r="G16" s="167" t="e">
        <f>#REF!</f>
        <v>#REF!</v>
      </c>
      <c r="H16" s="167" t="e">
        <f>#REF!</f>
        <v>#REF!</v>
      </c>
    </row>
    <row r="17" spans="1:8" ht="50.25">
      <c r="A17" s="166" t="s">
        <v>178</v>
      </c>
      <c r="B17" s="54" t="s">
        <v>25</v>
      </c>
      <c r="C17" s="54" t="s">
        <v>28</v>
      </c>
      <c r="D17" s="54"/>
      <c r="E17" s="54"/>
      <c r="F17" s="167" t="e">
        <f>#REF!+#REF!+#REF!</f>
        <v>#REF!</v>
      </c>
      <c r="G17" s="167" t="e">
        <f>#REF!+#REF!+#REF!</f>
        <v>#REF!</v>
      </c>
      <c r="H17" s="167" t="e">
        <f>#REF!+#REF!+#REF!</f>
        <v>#REF!</v>
      </c>
    </row>
    <row r="18" spans="1:8" ht="33">
      <c r="A18" s="166" t="s">
        <v>151</v>
      </c>
      <c r="B18" s="54" t="s">
        <v>25</v>
      </c>
      <c r="C18" s="54" t="s">
        <v>31</v>
      </c>
      <c r="D18" s="38"/>
      <c r="E18" s="38"/>
      <c r="F18" s="167" t="e">
        <f>#REF!+#REF!</f>
        <v>#REF!</v>
      </c>
      <c r="G18" s="167" t="e">
        <f>#REF!+#REF!</f>
        <v>#REF!</v>
      </c>
      <c r="H18" s="167" t="e">
        <f>#REF!+#REF!</f>
        <v>#REF!</v>
      </c>
    </row>
    <row r="19" spans="1:8" ht="16.5">
      <c r="A19" s="166" t="s">
        <v>79</v>
      </c>
      <c r="B19" s="54" t="s">
        <v>25</v>
      </c>
      <c r="C19" s="54" t="s">
        <v>24</v>
      </c>
      <c r="D19" s="38"/>
      <c r="E19" s="38"/>
      <c r="F19" s="167">
        <v>0</v>
      </c>
      <c r="G19" s="167">
        <v>0</v>
      </c>
      <c r="H19" s="167">
        <v>0</v>
      </c>
    </row>
    <row r="20" spans="1:8" ht="16.5">
      <c r="A20" s="165" t="s">
        <v>244</v>
      </c>
      <c r="B20" s="36" t="s">
        <v>25</v>
      </c>
      <c r="C20" s="36" t="s">
        <v>33</v>
      </c>
      <c r="D20" s="36"/>
      <c r="E20" s="36"/>
      <c r="F20" s="168" t="e">
        <f>#REF!</f>
        <v>#REF!</v>
      </c>
      <c r="G20" s="168" t="e">
        <f>#REF!</f>
        <v>#REF!</v>
      </c>
      <c r="H20" s="168" t="e">
        <f>#REF!</f>
        <v>#REF!</v>
      </c>
    </row>
    <row r="21" spans="1:8" ht="16.5">
      <c r="A21" s="166" t="s">
        <v>120</v>
      </c>
      <c r="B21" s="54" t="s">
        <v>25</v>
      </c>
      <c r="C21" s="54" t="s">
        <v>35</v>
      </c>
      <c r="D21" s="38"/>
      <c r="E21" s="38"/>
      <c r="F21" s="167" t="e">
        <f>#REF!+#REF!+#REF!+#REF!</f>
        <v>#REF!</v>
      </c>
      <c r="G21" s="167" t="e">
        <f>#REF!+#REF!+#REF!+#REF!</f>
        <v>#REF!</v>
      </c>
      <c r="H21" s="167" t="e">
        <f>#REF!+#REF!+#REF!+#REF!</f>
        <v>#REF!</v>
      </c>
    </row>
    <row r="22" spans="1:8" s="1" customFormat="1" ht="16.5">
      <c r="A22" s="197" t="s">
        <v>183</v>
      </c>
      <c r="B22" s="55" t="s">
        <v>30</v>
      </c>
      <c r="C22" s="56"/>
      <c r="D22" s="56"/>
      <c r="E22" s="56"/>
      <c r="F22" s="191" t="e">
        <f>F23</f>
        <v>#REF!</v>
      </c>
      <c r="G22" s="191" t="e">
        <f>G23</f>
        <v>#REF!</v>
      </c>
      <c r="H22" s="191" t="e">
        <f>H23</f>
        <v>#REF!</v>
      </c>
    </row>
    <row r="23" spans="1:8" s="1" customFormat="1" ht="16.5">
      <c r="A23" s="166" t="s">
        <v>184</v>
      </c>
      <c r="B23" s="54" t="s">
        <v>30</v>
      </c>
      <c r="C23" s="38" t="s">
        <v>34</v>
      </c>
      <c r="D23" s="38"/>
      <c r="E23" s="38"/>
      <c r="F23" s="168" t="e">
        <f>#REF!</f>
        <v>#REF!</v>
      </c>
      <c r="G23" s="168" t="e">
        <f>#REF!</f>
        <v>#REF!</v>
      </c>
      <c r="H23" s="168" t="e">
        <f>#REF!</f>
        <v>#REF!</v>
      </c>
    </row>
    <row r="24" spans="1:8" s="9" customFormat="1" ht="16.5">
      <c r="A24" s="197" t="s">
        <v>77</v>
      </c>
      <c r="B24" s="55" t="s">
        <v>34</v>
      </c>
      <c r="C24" s="56"/>
      <c r="D24" s="56"/>
      <c r="E24" s="56"/>
      <c r="F24" s="191" t="e">
        <f>F25+F26+F27</f>
        <v>#REF!</v>
      </c>
      <c r="G24" s="191" t="e">
        <f>G25+G26+G27</f>
        <v>#REF!</v>
      </c>
      <c r="H24" s="191" t="e">
        <f>H25+H26+H27</f>
        <v>#REF!</v>
      </c>
    </row>
    <row r="25" spans="1:8" ht="16.5">
      <c r="A25" s="166" t="s">
        <v>78</v>
      </c>
      <c r="B25" s="54" t="s">
        <v>34</v>
      </c>
      <c r="C25" s="54" t="s">
        <v>30</v>
      </c>
      <c r="D25" s="38"/>
      <c r="E25" s="38"/>
      <c r="F25" s="167" t="e">
        <f>#REF!+#REF!</f>
        <v>#REF!</v>
      </c>
      <c r="G25" s="167" t="e">
        <f>#REF!+#REF!</f>
        <v>#REF!</v>
      </c>
      <c r="H25" s="167" t="e">
        <f>#REF!+#REF!</f>
        <v>#REF!</v>
      </c>
    </row>
    <row r="26" spans="1:8" ht="33">
      <c r="A26" s="166" t="s">
        <v>179</v>
      </c>
      <c r="B26" s="54" t="s">
        <v>34</v>
      </c>
      <c r="C26" s="54" t="s">
        <v>26</v>
      </c>
      <c r="D26" s="54"/>
      <c r="E26" s="54"/>
      <c r="F26" s="167" t="e">
        <f>#REF!+#REF!</f>
        <v>#REF!</v>
      </c>
      <c r="G26" s="167" t="e">
        <f>#REF!+#REF!</f>
        <v>#REF!</v>
      </c>
      <c r="H26" s="167" t="e">
        <f>#REF!+#REF!</f>
        <v>#REF!</v>
      </c>
    </row>
    <row r="27" spans="1:8" ht="16.5">
      <c r="A27" s="166" t="s">
        <v>187</v>
      </c>
      <c r="B27" s="38" t="s">
        <v>34</v>
      </c>
      <c r="C27" s="38" t="s">
        <v>32</v>
      </c>
      <c r="D27" s="38"/>
      <c r="E27" s="38"/>
      <c r="F27" s="167">
        <v>0</v>
      </c>
      <c r="G27" s="167">
        <v>0</v>
      </c>
      <c r="H27" s="167">
        <v>0</v>
      </c>
    </row>
    <row r="28" spans="1:8" s="9" customFormat="1" ht="16.5">
      <c r="A28" s="198" t="s">
        <v>121</v>
      </c>
      <c r="B28" s="56" t="s">
        <v>28</v>
      </c>
      <c r="C28" s="56"/>
      <c r="D28" s="56"/>
      <c r="E28" s="56"/>
      <c r="F28" s="191" t="e">
        <f>F29+F30+F31+F32+F33+F34</f>
        <v>#REF!</v>
      </c>
      <c r="G28" s="191" t="e">
        <f>G29+G30+G31+G32+G33+G34</f>
        <v>#REF!</v>
      </c>
      <c r="H28" s="191" t="e">
        <f>H29+H30+H31+H32+H33+H34</f>
        <v>#REF!</v>
      </c>
    </row>
    <row r="29" spans="1:8" ht="16.5">
      <c r="A29" s="166" t="s">
        <v>126</v>
      </c>
      <c r="B29" s="54" t="s">
        <v>28</v>
      </c>
      <c r="C29" s="54" t="s">
        <v>25</v>
      </c>
      <c r="D29" s="38"/>
      <c r="E29" s="38"/>
      <c r="F29" s="167" t="e">
        <f>#REF!</f>
        <v>#REF!</v>
      </c>
      <c r="G29" s="167" t="e">
        <f>#REF!</f>
        <v>#REF!</v>
      </c>
      <c r="H29" s="167" t="e">
        <f>#REF!</f>
        <v>#REF!</v>
      </c>
    </row>
    <row r="30" spans="1:8" ht="16.5">
      <c r="A30" s="166" t="s">
        <v>122</v>
      </c>
      <c r="B30" s="54" t="s">
        <v>28</v>
      </c>
      <c r="C30" s="54" t="s">
        <v>29</v>
      </c>
      <c r="D30" s="38"/>
      <c r="E30" s="38"/>
      <c r="F30" s="167" t="e">
        <f>#REF!</f>
        <v>#REF!</v>
      </c>
      <c r="G30" s="167" t="e">
        <f>#REF!</f>
        <v>#REF!</v>
      </c>
      <c r="H30" s="167" t="e">
        <f>#REF!</f>
        <v>#REF!</v>
      </c>
    </row>
    <row r="31" spans="1:8" ht="16.5">
      <c r="A31" s="166" t="s">
        <v>94</v>
      </c>
      <c r="B31" s="38" t="s">
        <v>28</v>
      </c>
      <c r="C31" s="38" t="s">
        <v>27</v>
      </c>
      <c r="D31" s="38"/>
      <c r="E31" s="38"/>
      <c r="F31" s="168" t="e">
        <f>#REF!</f>
        <v>#REF!</v>
      </c>
      <c r="G31" s="168" t="e">
        <f>#REF!</f>
        <v>#REF!</v>
      </c>
      <c r="H31" s="168" t="e">
        <f>#REF!</f>
        <v>#REF!</v>
      </c>
    </row>
    <row r="32" spans="1:8" s="1" customFormat="1" ht="16.5">
      <c r="A32" s="166" t="s">
        <v>175</v>
      </c>
      <c r="B32" s="38" t="s">
        <v>28</v>
      </c>
      <c r="C32" s="38" t="s">
        <v>26</v>
      </c>
      <c r="D32" s="38"/>
      <c r="E32" s="38"/>
      <c r="F32" s="167" t="e">
        <f>#REF!+#REF!</f>
        <v>#REF!</v>
      </c>
      <c r="G32" s="167" t="e">
        <f>#REF!+#REF!</f>
        <v>#REF!</v>
      </c>
      <c r="H32" s="167" t="e">
        <f>#REF!+#REF!</f>
        <v>#REF!</v>
      </c>
    </row>
    <row r="33" spans="1:8" ht="16.5">
      <c r="A33" s="166" t="s">
        <v>243</v>
      </c>
      <c r="B33" s="38" t="s">
        <v>28</v>
      </c>
      <c r="C33" s="38" t="s">
        <v>32</v>
      </c>
      <c r="D33" s="38"/>
      <c r="E33" s="38"/>
      <c r="F33" s="167">
        <v>0</v>
      </c>
      <c r="G33" s="167">
        <v>0</v>
      </c>
      <c r="H33" s="167">
        <v>0</v>
      </c>
    </row>
    <row r="34" spans="1:8" ht="16.5">
      <c r="A34" s="166" t="s">
        <v>36</v>
      </c>
      <c r="B34" s="54" t="s">
        <v>28</v>
      </c>
      <c r="C34" s="54" t="s">
        <v>69</v>
      </c>
      <c r="D34" s="54"/>
      <c r="E34" s="54"/>
      <c r="F34" s="167" t="e">
        <f>#REF!+#REF!+#REF!</f>
        <v>#REF!</v>
      </c>
      <c r="G34" s="167" t="e">
        <f>#REF!+#REF!+#REF!</f>
        <v>#REF!</v>
      </c>
      <c r="H34" s="167" t="e">
        <f>#REF!+#REF!+#REF!</f>
        <v>#REF!</v>
      </c>
    </row>
    <row r="35" spans="1:8" s="9" customFormat="1" ht="16.5">
      <c r="A35" s="197" t="s">
        <v>123</v>
      </c>
      <c r="B35" s="55" t="s">
        <v>29</v>
      </c>
      <c r="C35" s="56"/>
      <c r="D35" s="56"/>
      <c r="E35" s="56"/>
      <c r="F35" s="191" t="e">
        <f>F36+F37+F38</f>
        <v>#REF!</v>
      </c>
      <c r="G35" s="191" t="e">
        <f>G36+G37+G38</f>
        <v>#REF!</v>
      </c>
      <c r="H35" s="191" t="e">
        <f>H36+H37+H38</f>
        <v>#REF!</v>
      </c>
    </row>
    <row r="36" spans="1:8" s="9" customFormat="1" ht="16.5">
      <c r="A36" s="166" t="s">
        <v>124</v>
      </c>
      <c r="B36" s="54" t="s">
        <v>29</v>
      </c>
      <c r="C36" s="38" t="s">
        <v>25</v>
      </c>
      <c r="D36" s="38"/>
      <c r="E36" s="38"/>
      <c r="F36" s="167" t="e">
        <f>#REF!</f>
        <v>#REF!</v>
      </c>
      <c r="G36" s="167" t="e">
        <f>#REF!</f>
        <v>#REF!</v>
      </c>
      <c r="H36" s="167" t="e">
        <f>#REF!</f>
        <v>#REF!</v>
      </c>
    </row>
    <row r="37" spans="1:8" ht="16.5">
      <c r="A37" s="166" t="s">
        <v>125</v>
      </c>
      <c r="B37" s="54" t="s">
        <v>29</v>
      </c>
      <c r="C37" s="54" t="s">
        <v>30</v>
      </c>
      <c r="D37" s="54"/>
      <c r="E37" s="38"/>
      <c r="F37" s="167" t="e">
        <f>#REF!</f>
        <v>#REF!</v>
      </c>
      <c r="G37" s="167" t="e">
        <f>#REF!</f>
        <v>#REF!</v>
      </c>
      <c r="H37" s="167" t="e">
        <f>#REF!</f>
        <v>#REF!</v>
      </c>
    </row>
    <row r="38" spans="1:8" s="23" customFormat="1" ht="16.5">
      <c r="A38" s="166" t="s">
        <v>57</v>
      </c>
      <c r="B38" s="38" t="s">
        <v>29</v>
      </c>
      <c r="C38" s="38" t="s">
        <v>34</v>
      </c>
      <c r="D38" s="38"/>
      <c r="E38" s="38"/>
      <c r="F38" s="168" t="e">
        <f>#REF!</f>
        <v>#REF!</v>
      </c>
      <c r="G38" s="168" t="e">
        <f>#REF!</f>
        <v>#REF!</v>
      </c>
      <c r="H38" s="168" t="e">
        <f>#REF!</f>
        <v>#REF!</v>
      </c>
    </row>
    <row r="39" spans="1:8" s="9" customFormat="1" ht="16.5">
      <c r="A39" s="197" t="s">
        <v>83</v>
      </c>
      <c r="B39" s="55" t="s">
        <v>31</v>
      </c>
      <c r="C39" s="55"/>
      <c r="D39" s="56"/>
      <c r="E39" s="56"/>
      <c r="F39" s="191" t="e">
        <f>F40+F41</f>
        <v>#REF!</v>
      </c>
      <c r="G39" s="191" t="e">
        <f>G40+G41</f>
        <v>#REF!</v>
      </c>
      <c r="H39" s="191" t="e">
        <f>H40+H41</f>
        <v>#REF!</v>
      </c>
    </row>
    <row r="40" spans="1:8" s="9" customFormat="1" ht="16.5">
      <c r="A40" s="166" t="s">
        <v>224</v>
      </c>
      <c r="B40" s="54" t="s">
        <v>31</v>
      </c>
      <c r="C40" s="54" t="s">
        <v>30</v>
      </c>
      <c r="D40" s="38"/>
      <c r="E40" s="38"/>
      <c r="F40" s="167" t="e">
        <f>#REF!</f>
        <v>#REF!</v>
      </c>
      <c r="G40" s="167" t="e">
        <f>#REF!</f>
        <v>#REF!</v>
      </c>
      <c r="H40" s="167" t="e">
        <f>#REF!</f>
        <v>#REF!</v>
      </c>
    </row>
    <row r="41" spans="1:8" ht="16.5">
      <c r="A41" s="166" t="s">
        <v>238</v>
      </c>
      <c r="B41" s="38" t="s">
        <v>31</v>
      </c>
      <c r="C41" s="38" t="s">
        <v>29</v>
      </c>
      <c r="D41" s="54"/>
      <c r="E41" s="54"/>
      <c r="F41" s="167">
        <v>0</v>
      </c>
      <c r="G41" s="167">
        <v>0</v>
      </c>
      <c r="H41" s="167">
        <v>0</v>
      </c>
    </row>
    <row r="42" spans="1:8" s="9" customFormat="1" ht="16.5">
      <c r="A42" s="197" t="s">
        <v>56</v>
      </c>
      <c r="B42" s="55" t="s">
        <v>24</v>
      </c>
      <c r="C42" s="56"/>
      <c r="D42" s="56"/>
      <c r="E42" s="56"/>
      <c r="F42" s="191" t="e">
        <f>F43+F44+F45+F46+F47</f>
        <v>#REF!</v>
      </c>
      <c r="G42" s="191" t="e">
        <f>G43+G44+G45+G46+G47</f>
        <v>#REF!</v>
      </c>
      <c r="H42" s="191" t="e">
        <f>H43+H44+H45+H46+H47</f>
        <v>#REF!</v>
      </c>
    </row>
    <row r="43" spans="1:8" ht="16.5">
      <c r="A43" s="166" t="s">
        <v>22</v>
      </c>
      <c r="B43" s="54" t="s">
        <v>24</v>
      </c>
      <c r="C43" s="38" t="s">
        <v>25</v>
      </c>
      <c r="D43" s="38"/>
      <c r="E43" s="38"/>
      <c r="F43" s="167" t="e">
        <f>#REF!+#REF!</f>
        <v>#REF!</v>
      </c>
      <c r="G43" s="167" t="e">
        <f>#REF!+#REF!</f>
        <v>#REF!</v>
      </c>
      <c r="H43" s="167" t="e">
        <f>#REF!+#REF!</f>
        <v>#REF!</v>
      </c>
    </row>
    <row r="44" spans="1:8" ht="16.5">
      <c r="A44" s="166" t="s">
        <v>2</v>
      </c>
      <c r="B44" s="54" t="s">
        <v>24</v>
      </c>
      <c r="C44" s="54" t="s">
        <v>30</v>
      </c>
      <c r="D44" s="38"/>
      <c r="E44" s="38"/>
      <c r="F44" s="167" t="e">
        <f>#REF!+#REF!+#REF!</f>
        <v>#REF!</v>
      </c>
      <c r="G44" s="167" t="e">
        <f>#REF!+#REF!+#REF!</f>
        <v>#REF!</v>
      </c>
      <c r="H44" s="167" t="e">
        <f>#REF!+#REF!+#REF!</f>
        <v>#REF!</v>
      </c>
    </row>
    <row r="45" spans="1:8" ht="18" customHeight="1">
      <c r="A45" s="162" t="s">
        <v>263</v>
      </c>
      <c r="B45" s="54" t="s">
        <v>24</v>
      </c>
      <c r="C45" s="54" t="s">
        <v>29</v>
      </c>
      <c r="D45" s="32" t="s">
        <v>29</v>
      </c>
      <c r="E45" s="38"/>
      <c r="F45" s="167" t="e">
        <f>#REF!+#REF!+#REF!+#REF!+#REF!+#REF!+#REF!+#REF!</f>
        <v>#REF!</v>
      </c>
      <c r="G45" s="167" t="e">
        <f>#REF!+#REF!+#REF!+#REF!+#REF!+#REF!+#REF!+#REF!</f>
        <v>#REF!</v>
      </c>
      <c r="H45" s="167" t="e">
        <f>#REF!+#REF!+#REF!+#REF!+#REF!+#REF!+#REF!+#REF!</f>
        <v>#REF!</v>
      </c>
    </row>
    <row r="46" spans="1:8" ht="16.5">
      <c r="A46" s="166" t="s">
        <v>136</v>
      </c>
      <c r="B46" s="54" t="s">
        <v>24</v>
      </c>
      <c r="C46" s="38" t="s">
        <v>24</v>
      </c>
      <c r="D46" s="38"/>
      <c r="E46" s="38"/>
      <c r="F46" s="167" t="e">
        <f>#REF!+#REF!</f>
        <v>#REF!</v>
      </c>
      <c r="G46" s="167" t="e">
        <f>#REF!+#REF!</f>
        <v>#REF!</v>
      </c>
      <c r="H46" s="167" t="e">
        <f>#REF!+#REF!</f>
        <v>#REF!</v>
      </c>
    </row>
    <row r="47" spans="1:8" ht="16.5">
      <c r="A47" s="166" t="s">
        <v>139</v>
      </c>
      <c r="B47" s="54" t="s">
        <v>24</v>
      </c>
      <c r="C47" s="38" t="s">
        <v>26</v>
      </c>
      <c r="D47" s="54"/>
      <c r="E47" s="54"/>
      <c r="F47" s="167" t="e">
        <f>#REF!+#REF!</f>
        <v>#REF!</v>
      </c>
      <c r="G47" s="167" t="e">
        <f>#REF!+#REF!</f>
        <v>#REF!</v>
      </c>
      <c r="H47" s="167" t="e">
        <f>#REF!+#REF!</f>
        <v>#REF!</v>
      </c>
    </row>
    <row r="48" spans="1:8" s="1" customFormat="1" ht="16.5">
      <c r="A48" s="197" t="s">
        <v>261</v>
      </c>
      <c r="B48" s="55" t="s">
        <v>27</v>
      </c>
      <c r="C48" s="56"/>
      <c r="D48" s="55"/>
      <c r="E48" s="56"/>
      <c r="F48" s="191" t="e">
        <f>F49+F50</f>
        <v>#REF!</v>
      </c>
      <c r="G48" s="191" t="e">
        <f>G49+G50</f>
        <v>#REF!</v>
      </c>
      <c r="H48" s="191" t="e">
        <f>H49+H50</f>
        <v>#REF!</v>
      </c>
    </row>
    <row r="49" spans="1:8" ht="16.5">
      <c r="A49" s="166" t="s">
        <v>3</v>
      </c>
      <c r="B49" s="54" t="s">
        <v>27</v>
      </c>
      <c r="C49" s="54" t="s">
        <v>25</v>
      </c>
      <c r="D49" s="38"/>
      <c r="E49" s="38"/>
      <c r="F49" s="167" t="e">
        <f>#REF!+#REF!+#REF!</f>
        <v>#REF!</v>
      </c>
      <c r="G49" s="167" t="e">
        <f>#REF!+#REF!+#REF!</f>
        <v>#REF!</v>
      </c>
      <c r="H49" s="167" t="e">
        <f>#REF!+#REF!+#REF!</f>
        <v>#REF!</v>
      </c>
    </row>
    <row r="50" spans="1:8" ht="16.5">
      <c r="A50" s="166" t="s">
        <v>177</v>
      </c>
      <c r="B50" s="54" t="s">
        <v>27</v>
      </c>
      <c r="C50" s="54" t="s">
        <v>28</v>
      </c>
      <c r="D50" s="38"/>
      <c r="E50" s="38"/>
      <c r="F50" s="167" t="e">
        <f>#REF!</f>
        <v>#REF!</v>
      </c>
      <c r="G50" s="167" t="e">
        <f>#REF!</f>
        <v>#REF!</v>
      </c>
      <c r="H50" s="167" t="e">
        <f>#REF!</f>
        <v>#REF!</v>
      </c>
    </row>
    <row r="51" spans="1:8" s="1" customFormat="1" ht="16.5">
      <c r="A51" s="197" t="s">
        <v>180</v>
      </c>
      <c r="B51" s="55" t="s">
        <v>26</v>
      </c>
      <c r="C51" s="56"/>
      <c r="D51" s="56"/>
      <c r="E51" s="56"/>
      <c r="F51" s="191" t="e">
        <f>F52+F53</f>
        <v>#REF!</v>
      </c>
      <c r="G51" s="191" t="e">
        <f>G52+G53</f>
        <v>#REF!</v>
      </c>
      <c r="H51" s="191" t="e">
        <f>H52+H53</f>
        <v>#REF!</v>
      </c>
    </row>
    <row r="52" spans="1:8" ht="16.5" hidden="1">
      <c r="A52" s="27" t="s">
        <v>154</v>
      </c>
      <c r="B52" s="54" t="s">
        <v>26</v>
      </c>
      <c r="C52" s="38" t="s">
        <v>30</v>
      </c>
      <c r="D52" s="38"/>
      <c r="E52" s="38"/>
      <c r="F52" s="167">
        <v>0</v>
      </c>
      <c r="G52" s="167">
        <v>0</v>
      </c>
      <c r="H52" s="167">
        <v>0</v>
      </c>
    </row>
    <row r="53" spans="1:8" ht="16.5">
      <c r="A53" s="166" t="s">
        <v>181</v>
      </c>
      <c r="B53" s="54" t="s">
        <v>26</v>
      </c>
      <c r="C53" s="54" t="s">
        <v>26</v>
      </c>
      <c r="D53" s="38"/>
      <c r="E53" s="38"/>
      <c r="F53" s="167" t="e">
        <f>#REF!</f>
        <v>#REF!</v>
      </c>
      <c r="G53" s="167" t="e">
        <f>#REF!</f>
        <v>#REF!</v>
      </c>
      <c r="H53" s="167" t="e">
        <f>#REF!</f>
        <v>#REF!</v>
      </c>
    </row>
    <row r="54" spans="1:8" s="9" customFormat="1" ht="16.5">
      <c r="A54" s="197" t="s">
        <v>1</v>
      </c>
      <c r="B54" s="55">
        <v>10</v>
      </c>
      <c r="C54" s="56"/>
      <c r="D54" s="56"/>
      <c r="E54" s="56"/>
      <c r="F54" s="191" t="e">
        <f>F55+F56+F57+F58</f>
        <v>#REF!</v>
      </c>
      <c r="G54" s="191" t="e">
        <f>G55+G56+G57+G58</f>
        <v>#REF!</v>
      </c>
      <c r="H54" s="191" t="e">
        <f>H55+H56+H57+H58</f>
        <v>#REF!</v>
      </c>
    </row>
    <row r="55" spans="1:8" s="9" customFormat="1" ht="16.5">
      <c r="A55" s="165" t="s">
        <v>96</v>
      </c>
      <c r="B55" s="54" t="s">
        <v>32</v>
      </c>
      <c r="C55" s="38" t="s">
        <v>25</v>
      </c>
      <c r="D55" s="38"/>
      <c r="E55" s="38"/>
      <c r="F55" s="167" t="e">
        <f>#REF!</f>
        <v>#REF!</v>
      </c>
      <c r="G55" s="167" t="e">
        <f>#REF!</f>
        <v>#REF!</v>
      </c>
      <c r="H55" s="167" t="e">
        <f>#REF!</f>
        <v>#REF!</v>
      </c>
    </row>
    <row r="56" spans="1:8" ht="16.5">
      <c r="A56" s="166" t="s">
        <v>171</v>
      </c>
      <c r="B56" s="38">
        <v>10</v>
      </c>
      <c r="C56" s="38" t="s">
        <v>34</v>
      </c>
      <c r="D56" s="38"/>
      <c r="E56" s="38"/>
      <c r="F56" s="167" t="e">
        <f>#REF!+#REF!+#REF!</f>
        <v>#REF!</v>
      </c>
      <c r="G56" s="167" t="e">
        <f>#REF!+#REF!+#REF!</f>
        <v>#REF!</v>
      </c>
      <c r="H56" s="167" t="e">
        <f>#REF!+#REF!+#REF!</f>
        <v>#REF!</v>
      </c>
    </row>
    <row r="57" spans="1:8" ht="16.5">
      <c r="A57" s="166" t="s">
        <v>93</v>
      </c>
      <c r="B57" s="38">
        <v>10</v>
      </c>
      <c r="C57" s="38" t="s">
        <v>28</v>
      </c>
      <c r="D57" s="38"/>
      <c r="E57" s="38"/>
      <c r="F57" s="167" t="e">
        <f>#REF!+#REF!</f>
        <v>#REF!</v>
      </c>
      <c r="G57" s="167" t="e">
        <f>#REF!+#REF!</f>
        <v>#REF!</v>
      </c>
      <c r="H57" s="167" t="e">
        <f>#REF!+#REF!</f>
        <v>#REF!</v>
      </c>
    </row>
    <row r="58" spans="1:8" ht="16.5">
      <c r="A58" s="166" t="s">
        <v>21</v>
      </c>
      <c r="B58" s="38">
        <v>10</v>
      </c>
      <c r="C58" s="38" t="s">
        <v>31</v>
      </c>
      <c r="D58" s="38"/>
      <c r="E58" s="38"/>
      <c r="F58" s="167" t="e">
        <f>#REF!</f>
        <v>#REF!</v>
      </c>
      <c r="G58" s="167" t="e">
        <f>#REF!</f>
        <v>#REF!</v>
      </c>
      <c r="H58" s="167" t="e">
        <f>#REF!</f>
        <v>#REF!</v>
      </c>
    </row>
    <row r="59" spans="1:8" s="1" customFormat="1" ht="16.5">
      <c r="A59" s="197" t="s">
        <v>174</v>
      </c>
      <c r="B59" s="56">
        <v>11</v>
      </c>
      <c r="C59" s="56"/>
      <c r="D59" s="56"/>
      <c r="E59" s="56"/>
      <c r="F59" s="191" t="e">
        <f>F60</f>
        <v>#REF!</v>
      </c>
      <c r="G59" s="191" t="e">
        <f>G60</f>
        <v>#REF!</v>
      </c>
      <c r="H59" s="191" t="e">
        <f>H60</f>
        <v>#REF!</v>
      </c>
    </row>
    <row r="60" spans="1:8" ht="16.5">
      <c r="A60" s="166" t="s">
        <v>182</v>
      </c>
      <c r="B60" s="38">
        <v>11</v>
      </c>
      <c r="C60" s="38" t="s">
        <v>25</v>
      </c>
      <c r="D60" s="38"/>
      <c r="E60" s="38"/>
      <c r="F60" s="167" t="e">
        <f>#REF!+#REF!</f>
        <v>#REF!</v>
      </c>
      <c r="G60" s="167" t="e">
        <f>#REF!+#REF!</f>
        <v>#REF!</v>
      </c>
      <c r="H60" s="167" t="e">
        <f>#REF!+#REF!</f>
        <v>#REF!</v>
      </c>
    </row>
    <row r="61" spans="1:8" s="1" customFormat="1" ht="16.5">
      <c r="A61" s="199" t="s">
        <v>176</v>
      </c>
      <c r="B61" s="56" t="s">
        <v>69</v>
      </c>
      <c r="C61" s="56"/>
      <c r="D61" s="56"/>
      <c r="E61" s="56"/>
      <c r="F61" s="192" t="e">
        <f>F62</f>
        <v>#REF!</v>
      </c>
      <c r="G61" s="192" t="e">
        <f>G62</f>
        <v>#REF!</v>
      </c>
      <c r="H61" s="192" t="e">
        <f>H62</f>
        <v>#REF!</v>
      </c>
    </row>
    <row r="62" spans="1:8" ht="16.5">
      <c r="A62" s="171" t="s">
        <v>170</v>
      </c>
      <c r="B62" s="38" t="s">
        <v>69</v>
      </c>
      <c r="C62" s="38" t="s">
        <v>30</v>
      </c>
      <c r="D62" s="38"/>
      <c r="E62" s="38"/>
      <c r="F62" s="168" t="e">
        <f>#REF!</f>
        <v>#REF!</v>
      </c>
      <c r="G62" s="168" t="e">
        <f>#REF!</f>
        <v>#REF!</v>
      </c>
      <c r="H62" s="168" t="e">
        <f>#REF!</f>
        <v>#REF!</v>
      </c>
    </row>
    <row r="63" spans="1:8" s="1" customFormat="1" ht="16.5">
      <c r="A63" s="199" t="s">
        <v>211</v>
      </c>
      <c r="B63" s="56" t="s">
        <v>35</v>
      </c>
      <c r="C63" s="56"/>
      <c r="D63" s="56"/>
      <c r="E63" s="56"/>
      <c r="F63" s="192" t="e">
        <f>F64</f>
        <v>#REF!</v>
      </c>
      <c r="G63" s="192" t="e">
        <f>G64</f>
        <v>#REF!</v>
      </c>
      <c r="H63" s="192" t="e">
        <f>H64</f>
        <v>#REF!</v>
      </c>
    </row>
    <row r="64" spans="1:8" ht="16.5">
      <c r="A64" s="165" t="s">
        <v>212</v>
      </c>
      <c r="B64" s="38" t="s">
        <v>35</v>
      </c>
      <c r="C64" s="38" t="s">
        <v>25</v>
      </c>
      <c r="D64" s="54"/>
      <c r="E64" s="54"/>
      <c r="F64" s="167" t="e">
        <f>#REF!</f>
        <v>#REF!</v>
      </c>
      <c r="G64" s="167" t="e">
        <f>#REF!</f>
        <v>#REF!</v>
      </c>
      <c r="H64" s="167" t="e">
        <f>#REF!</f>
        <v>#REF!</v>
      </c>
    </row>
    <row r="65" spans="1:8" s="9" customFormat="1" ht="33">
      <c r="A65" s="197" t="s">
        <v>255</v>
      </c>
      <c r="B65" s="56" t="s">
        <v>153</v>
      </c>
      <c r="C65" s="56"/>
      <c r="D65" s="56"/>
      <c r="E65" s="56"/>
      <c r="F65" s="191" t="e">
        <f>F66+F67</f>
        <v>#REF!</v>
      </c>
      <c r="G65" s="191" t="e">
        <f>G66+G67</f>
        <v>#REF!</v>
      </c>
      <c r="H65" s="191" t="e">
        <f>H66+H67</f>
        <v>#REF!</v>
      </c>
    </row>
    <row r="66" spans="1:8" ht="33">
      <c r="A66" s="166" t="s">
        <v>253</v>
      </c>
      <c r="B66" s="38" t="s">
        <v>153</v>
      </c>
      <c r="C66" s="38" t="s">
        <v>25</v>
      </c>
      <c r="D66" s="38"/>
      <c r="E66" s="38"/>
      <c r="F66" s="167" t="e">
        <f>#REF!</f>
        <v>#REF!</v>
      </c>
      <c r="G66" s="167" t="e">
        <f>#REF!</f>
        <v>#REF!</v>
      </c>
      <c r="H66" s="167" t="e">
        <f>#REF!</f>
        <v>#REF!</v>
      </c>
    </row>
    <row r="67" spans="1:8" ht="16.5">
      <c r="A67" s="172" t="s">
        <v>254</v>
      </c>
      <c r="B67" s="38" t="s">
        <v>153</v>
      </c>
      <c r="C67" s="38" t="s">
        <v>34</v>
      </c>
      <c r="D67" s="38"/>
      <c r="E67" s="38"/>
      <c r="F67" s="167" t="e">
        <f>#REF!</f>
        <v>#REF!</v>
      </c>
      <c r="G67" s="167" t="e">
        <f>#REF!</f>
        <v>#REF!</v>
      </c>
      <c r="H67" s="167" t="e">
        <f>#REF!</f>
        <v>#REF!</v>
      </c>
    </row>
    <row r="68" spans="1:8" s="1" customFormat="1" ht="16.5">
      <c r="A68" s="174" t="s">
        <v>23</v>
      </c>
      <c r="B68" s="170"/>
      <c r="C68" s="170"/>
      <c r="D68" s="170"/>
      <c r="E68" s="170"/>
      <c r="F68" s="175" t="e">
        <f>F14+F22+F24+F28+F35+F39+F42+F48+F51+F54+F59+F61+F63+F65</f>
        <v>#REF!</v>
      </c>
      <c r="G68" s="175" t="e">
        <f>G14+G22+G24+G28+G35+G39+G42+G48+G51+G54+G59+G61+G63+G65</f>
        <v>#REF!</v>
      </c>
      <c r="H68" s="175" t="e">
        <f>H14+H22+H24+H28+H35+H39+H42+H48+H51+H54+H59+H61+H63+H65</f>
        <v>#REF!</v>
      </c>
    </row>
    <row r="70" spans="6:8" ht="12.75">
      <c r="F70" s="20" t="e">
        <f>#REF!</f>
        <v>#REF!</v>
      </c>
      <c r="G70" s="20" t="e">
        <f>#REF!</f>
        <v>#REF!</v>
      </c>
      <c r="H70" s="20" t="e">
        <f>#REF!</f>
        <v>#REF!</v>
      </c>
    </row>
    <row r="71" spans="6:8" ht="12.75">
      <c r="F71" s="20" t="e">
        <f>F68-F70</f>
        <v>#REF!</v>
      </c>
      <c r="G71" s="20" t="e">
        <f>G68-G70</f>
        <v>#REF!</v>
      </c>
      <c r="H71" s="20" t="e">
        <f>H68-H70</f>
        <v>#REF!</v>
      </c>
    </row>
    <row r="74" spans="2:8" ht="17.25">
      <c r="B74"/>
      <c r="C74"/>
      <c r="D74"/>
      <c r="E74"/>
      <c r="F74" s="22"/>
      <c r="G74" s="22"/>
      <c r="H74" s="22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20" t="e">
        <f>#REF!</f>
        <v>#REF!</v>
      </c>
      <c r="G78" s="20" t="e">
        <f>#REF!</f>
        <v>#REF!</v>
      </c>
      <c r="H78" s="20" t="e">
        <f>#REF!</f>
        <v>#REF!</v>
      </c>
    </row>
    <row r="119" spans="1:8" ht="16.5">
      <c r="A119" s="156"/>
      <c r="B119"/>
      <c r="C119"/>
      <c r="D119"/>
      <c r="E119"/>
      <c r="F119"/>
      <c r="G119"/>
      <c r="H119"/>
    </row>
  </sheetData>
  <sheetProtection/>
  <mergeCells count="3">
    <mergeCell ref="A9:H9"/>
    <mergeCell ref="A10:H10"/>
    <mergeCell ref="A11:H11"/>
  </mergeCells>
  <printOptions/>
  <pageMargins left="0.5905511811023623" right="0" top="0" bottom="0" header="0.31496062992125984" footer="0.31496062992125984"/>
  <pageSetup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1" sqref="F11"/>
    </sheetView>
  </sheetViews>
  <sheetFormatPr defaultColWidth="9.125" defaultRowHeight="12.75"/>
  <cols>
    <col min="1" max="1" width="9.125" style="107" customWidth="1"/>
    <col min="2" max="2" width="59.375" style="107" customWidth="1"/>
    <col min="3" max="3" width="17.50390625" style="107" customWidth="1"/>
    <col min="4" max="16384" width="9.125" style="107" customWidth="1"/>
  </cols>
  <sheetData>
    <row r="1" spans="1:3" ht="12.75">
      <c r="A1" s="11" t="s">
        <v>50</v>
      </c>
      <c r="B1" s="26" t="s">
        <v>226</v>
      </c>
      <c r="C1" s="26"/>
    </row>
    <row r="2" spans="1:3" ht="12.75">
      <c r="A2" s="11"/>
      <c r="B2" s="564" t="s">
        <v>221</v>
      </c>
      <c r="C2" s="564"/>
    </row>
    <row r="3" spans="1:3" ht="12.75">
      <c r="A3" s="11"/>
      <c r="B3" s="26" t="s">
        <v>219</v>
      </c>
      <c r="C3" s="26"/>
    </row>
    <row r="4" spans="1:3" ht="12.75">
      <c r="A4" s="11"/>
      <c r="B4" s="26" t="s">
        <v>220</v>
      </c>
      <c r="C4" s="26"/>
    </row>
    <row r="5" spans="1:3" ht="21" customHeight="1">
      <c r="A5" s="11"/>
      <c r="B5" s="26" t="s">
        <v>222</v>
      </c>
      <c r="C5" s="26"/>
    </row>
    <row r="6" spans="1:3" ht="18" customHeight="1">
      <c r="A6" s="11"/>
      <c r="B6" s="26" t="s">
        <v>227</v>
      </c>
      <c r="C6" s="26"/>
    </row>
    <row r="7" spans="1:3" ht="18" customHeight="1">
      <c r="A7" s="11"/>
      <c r="B7" s="26" t="s">
        <v>225</v>
      </c>
      <c r="C7" s="26"/>
    </row>
    <row r="8" spans="2:3" ht="15">
      <c r="B8" s="109"/>
      <c r="C8" s="109"/>
    </row>
    <row r="9" spans="2:3" ht="15">
      <c r="B9" s="109"/>
      <c r="C9" s="109"/>
    </row>
    <row r="10" spans="2:3" ht="15">
      <c r="B10" s="109"/>
      <c r="C10" s="109"/>
    </row>
    <row r="11" spans="2:3" ht="15">
      <c r="B11" s="109"/>
      <c r="C11" s="109"/>
    </row>
    <row r="13" spans="1:6" ht="15">
      <c r="A13" s="565" t="s">
        <v>215</v>
      </c>
      <c r="B13" s="565"/>
      <c r="C13" s="565"/>
      <c r="D13" s="565"/>
      <c r="E13" s="108"/>
      <c r="F13" s="108"/>
    </row>
    <row r="14" spans="1:4" ht="15">
      <c r="A14" s="565" t="s">
        <v>216</v>
      </c>
      <c r="B14" s="565"/>
      <c r="C14" s="565"/>
      <c r="D14" s="565"/>
    </row>
    <row r="15" spans="1:6" ht="15">
      <c r="A15" s="565" t="s">
        <v>186</v>
      </c>
      <c r="B15" s="565"/>
      <c r="C15" s="565"/>
      <c r="D15" s="565"/>
      <c r="E15" s="108"/>
      <c r="F15" s="108"/>
    </row>
    <row r="16" spans="2:6" ht="15">
      <c r="B16" s="109"/>
      <c r="C16" s="108"/>
      <c r="D16" s="108"/>
      <c r="E16" s="108"/>
      <c r="F16" s="108"/>
    </row>
    <row r="17" spans="2:6" ht="15">
      <c r="B17" s="109"/>
      <c r="C17" s="108"/>
      <c r="D17" s="108"/>
      <c r="E17" s="108"/>
      <c r="F17" s="108"/>
    </row>
    <row r="19" spans="1:3" s="110" customFormat="1" ht="15">
      <c r="A19" s="116" t="s">
        <v>157</v>
      </c>
      <c r="B19" s="116" t="s">
        <v>217</v>
      </c>
      <c r="C19" s="116" t="s">
        <v>188</v>
      </c>
    </row>
    <row r="20" spans="1:3" ht="27">
      <c r="A20" s="563" t="s">
        <v>58</v>
      </c>
      <c r="B20" s="115" t="s">
        <v>213</v>
      </c>
      <c r="C20" s="113">
        <f>C22-C23</f>
        <v>5340000</v>
      </c>
    </row>
    <row r="21" spans="1:3" ht="15">
      <c r="A21" s="563"/>
      <c r="B21" s="111" t="s">
        <v>218</v>
      </c>
      <c r="C21" s="114"/>
    </row>
    <row r="22" spans="1:3" ht="46.5">
      <c r="A22" s="563"/>
      <c r="B22" s="117" t="s">
        <v>214</v>
      </c>
      <c r="C22" s="113">
        <v>5500000</v>
      </c>
    </row>
    <row r="23" spans="1:3" ht="46.5">
      <c r="A23" s="563"/>
      <c r="B23" s="117" t="s">
        <v>223</v>
      </c>
      <c r="C23" s="113">
        <v>160000</v>
      </c>
    </row>
    <row r="24" ht="15">
      <c r="B24" s="112"/>
    </row>
  </sheetData>
  <sheetProtection/>
  <mergeCells count="5">
    <mergeCell ref="A20:A23"/>
    <mergeCell ref="B2:C2"/>
    <mergeCell ref="A13:D13"/>
    <mergeCell ref="A14:D14"/>
    <mergeCell ref="A15:D15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B5" sqref="B5:B6"/>
    </sheetView>
  </sheetViews>
  <sheetFormatPr defaultColWidth="9.00390625" defaultRowHeight="12.75"/>
  <cols>
    <col min="1" max="1" width="31.625" style="0" customWidth="1"/>
    <col min="2" max="2" width="13.50390625" style="0" customWidth="1"/>
    <col min="3" max="3" width="14.625" style="0" customWidth="1"/>
    <col min="4" max="4" width="16.00390625" style="0" customWidth="1"/>
  </cols>
  <sheetData>
    <row r="1" spans="4:10" ht="12.75">
      <c r="D1" s="538" t="s">
        <v>801</v>
      </c>
      <c r="F1" s="538"/>
      <c r="G1" s="538"/>
      <c r="H1" s="538"/>
      <c r="I1" s="538"/>
      <c r="J1" s="538"/>
    </row>
    <row r="2" spans="4:10" ht="12.75">
      <c r="D2" s="568" t="s">
        <v>825</v>
      </c>
      <c r="E2" s="568"/>
      <c r="F2" s="568"/>
      <c r="G2" s="568"/>
      <c r="H2" s="568"/>
      <c r="I2" s="568"/>
      <c r="J2" s="568"/>
    </row>
    <row r="3" spans="4:10" ht="15" customHeight="1">
      <c r="D3" s="566" t="s">
        <v>802</v>
      </c>
      <c r="E3" s="566"/>
      <c r="F3" s="566"/>
      <c r="G3" s="566"/>
      <c r="H3" s="566"/>
      <c r="I3" s="566"/>
      <c r="J3" s="538"/>
    </row>
    <row r="4" spans="4:10" ht="12.75">
      <c r="D4" s="538" t="s">
        <v>794</v>
      </c>
      <c r="F4" s="538"/>
      <c r="G4" s="538"/>
      <c r="H4" s="538"/>
      <c r="I4" s="538"/>
      <c r="J4" s="538"/>
    </row>
    <row r="5" spans="4:10" ht="12.75">
      <c r="D5" s="538" t="s">
        <v>803</v>
      </c>
      <c r="F5" s="538"/>
      <c r="G5" s="538"/>
      <c r="H5" s="538"/>
      <c r="I5" s="538"/>
      <c r="J5" s="538"/>
    </row>
    <row r="6" spans="4:10" ht="12.75">
      <c r="D6" s="538" t="s">
        <v>813</v>
      </c>
      <c r="F6" s="538"/>
      <c r="G6" s="538"/>
      <c r="H6" s="538"/>
      <c r="I6" s="538"/>
      <c r="J6" s="538"/>
    </row>
    <row r="7" spans="4:10" ht="12.75">
      <c r="D7" s="567" t="s">
        <v>815</v>
      </c>
      <c r="E7" s="567"/>
      <c r="F7" s="567"/>
      <c r="G7" s="567"/>
      <c r="H7" s="567"/>
      <c r="I7" s="567"/>
      <c r="J7" s="567"/>
    </row>
    <row r="8" spans="4:10" ht="12.75">
      <c r="D8" s="26" t="s">
        <v>249</v>
      </c>
      <c r="E8" s="23"/>
      <c r="F8" s="23"/>
      <c r="G8" s="23"/>
      <c r="H8" s="23"/>
      <c r="I8" s="23"/>
      <c r="J8" s="23"/>
    </row>
    <row r="9" spans="4:10" ht="12.75">
      <c r="D9" s="26" t="s">
        <v>816</v>
      </c>
      <c r="E9" s="543"/>
      <c r="F9" s="544"/>
      <c r="G9" s="544"/>
      <c r="H9" s="23"/>
      <c r="I9" s="23"/>
      <c r="J9" s="23"/>
    </row>
    <row r="10" spans="4:10" ht="12.75">
      <c r="D10" s="26" t="s">
        <v>803</v>
      </c>
      <c r="E10" s="543"/>
      <c r="F10" s="544"/>
      <c r="G10" s="544"/>
      <c r="H10" s="23"/>
      <c r="I10" s="23"/>
      <c r="J10" s="23"/>
    </row>
    <row r="11" spans="4:10" ht="12.75">
      <c r="D11" s="26" t="s">
        <v>814</v>
      </c>
      <c r="E11" s="543"/>
      <c r="F11" s="544"/>
      <c r="G11" s="544"/>
      <c r="H11" s="23"/>
      <c r="I11" s="23"/>
      <c r="J11" s="23"/>
    </row>
    <row r="12" spans="4:10" ht="12.75">
      <c r="D12" s="26" t="s">
        <v>824</v>
      </c>
      <c r="E12" s="543"/>
      <c r="F12" s="544"/>
      <c r="G12" s="544"/>
      <c r="H12" s="23"/>
      <c r="I12" s="23"/>
      <c r="J12" s="23"/>
    </row>
    <row r="14" spans="1:9" ht="16.5">
      <c r="A14" s="102" t="s">
        <v>804</v>
      </c>
      <c r="B14" s="102"/>
      <c r="C14" s="102"/>
      <c r="D14" s="102"/>
      <c r="E14" s="102"/>
      <c r="F14" s="102"/>
      <c r="G14" s="102"/>
      <c r="H14" s="102"/>
      <c r="I14" s="102"/>
    </row>
    <row r="15" spans="1:9" ht="16.5">
      <c r="A15" s="102" t="s">
        <v>805</v>
      </c>
      <c r="B15" s="102"/>
      <c r="C15" s="102"/>
      <c r="D15" s="102"/>
      <c r="E15" s="102"/>
      <c r="F15" s="102"/>
      <c r="G15" s="102"/>
      <c r="H15" s="102"/>
      <c r="I15" s="102"/>
    </row>
    <row r="16" spans="1:9" ht="16.5">
      <c r="A16" s="102" t="s">
        <v>812</v>
      </c>
      <c r="B16" s="102"/>
      <c r="C16" s="102"/>
      <c r="D16" s="102"/>
      <c r="E16" s="102"/>
      <c r="F16" s="102"/>
      <c r="G16" s="102"/>
      <c r="H16" s="102"/>
      <c r="I16" s="102"/>
    </row>
    <row r="21" spans="1:5" ht="48" customHeight="1">
      <c r="A21" s="539" t="s">
        <v>51</v>
      </c>
      <c r="B21" s="540" t="s">
        <v>806</v>
      </c>
      <c r="C21" s="540" t="s">
        <v>807</v>
      </c>
      <c r="D21" s="540" t="s">
        <v>808</v>
      </c>
      <c r="E21" s="539" t="s">
        <v>809</v>
      </c>
    </row>
    <row r="22" spans="1:5" ht="16.5">
      <c r="A22" s="426" t="s">
        <v>810</v>
      </c>
      <c r="B22" s="426">
        <v>1</v>
      </c>
      <c r="C22" s="426">
        <v>408.4</v>
      </c>
      <c r="D22" s="426">
        <v>123.3</v>
      </c>
      <c r="E22" s="426">
        <v>531.7</v>
      </c>
    </row>
    <row r="23" spans="1:5" ht="19.5" customHeight="1">
      <c r="A23" s="426" t="s">
        <v>811</v>
      </c>
      <c r="B23" s="426">
        <v>4</v>
      </c>
      <c r="C23" s="426">
        <v>756.7</v>
      </c>
      <c r="D23" s="426">
        <v>227.5</v>
      </c>
      <c r="E23" s="426">
        <v>984.2</v>
      </c>
    </row>
    <row r="24" spans="1:5" ht="16.5">
      <c r="A24" s="426" t="s">
        <v>809</v>
      </c>
      <c r="B24" s="426">
        <v>5</v>
      </c>
      <c r="C24" s="426">
        <v>1165.1</v>
      </c>
      <c r="D24" s="426">
        <v>350.8</v>
      </c>
      <c r="E24" s="426">
        <v>1515.9</v>
      </c>
    </row>
  </sheetData>
  <sheetProtection/>
  <mergeCells count="3">
    <mergeCell ref="D3:I3"/>
    <mergeCell ref="D2:J2"/>
    <mergeCell ref="D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торбостаева</dc:creator>
  <cp:keywords/>
  <dc:description/>
  <cp:lastModifiedBy>User</cp:lastModifiedBy>
  <cp:lastPrinted>2023-04-27T07:04:05Z</cp:lastPrinted>
  <dcterms:created xsi:type="dcterms:W3CDTF">2007-02-13T14:32:46Z</dcterms:created>
  <dcterms:modified xsi:type="dcterms:W3CDTF">2023-04-27T07:04:18Z</dcterms:modified>
  <cp:category/>
  <cp:version/>
  <cp:contentType/>
  <cp:contentStatus/>
</cp:coreProperties>
</file>