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20" windowWidth="11355" windowHeight="5580" tabRatio="953" activeTab="0"/>
  </bookViews>
  <sheets>
    <sheet name="Ведом. 2016" sheetId="1" r:id="rId1"/>
    <sheet name="Функц.2016" sheetId="2" r:id="rId2"/>
    <sheet name="МЦП По ЦСР 2016" sheetId="3" r:id="rId3"/>
    <sheet name="Функц.2014" sheetId="4" state="hidden" r:id="rId4"/>
    <sheet name="Функц. 2015-2016" sheetId="5" state="hidden" r:id="rId5"/>
    <sheet name="кредиты" sheetId="6" state="hidden" r:id="rId6"/>
    <sheet name="ист." sheetId="7" r:id="rId7"/>
    <sheet name="вед" sheetId="8" r:id="rId8"/>
  </sheets>
  <definedNames>
    <definedName name="_xlnm.Print_Area" localSheetId="0">'Ведом. 2016'!$A$8:$I$810</definedName>
    <definedName name="_xlnm.Print_Area" localSheetId="2">'МЦП По ЦСР 2016'!$A$1:$D$127</definedName>
    <definedName name="_xlnm.Print_Area" localSheetId="4">'Функц. 2015-2016'!$A$1:$H$69</definedName>
    <definedName name="_xlnm.Print_Area" localSheetId="3">'Функц.2014'!$A$1:$I$68</definedName>
    <definedName name="_xlnm.Print_Area" localSheetId="1">'Функц.2016'!$A$1:$G$68</definedName>
  </definedNames>
  <calcPr fullCalcOnLoad="1"/>
</workbook>
</file>

<file path=xl/sharedStrings.xml><?xml version="1.0" encoding="utf-8"?>
<sst xmlns="http://schemas.openxmlformats.org/spreadsheetml/2006/main" count="7825" uniqueCount="755">
  <si>
    <t>руб.</t>
  </si>
  <si>
    <t>Социальная политика</t>
  </si>
  <si>
    <t>Общее образование</t>
  </si>
  <si>
    <t>Культура</t>
  </si>
  <si>
    <t>Автомобильный транспорт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</si>
  <si>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</si>
  <si>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</si>
  <si>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</si>
  <si>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</si>
  <si>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</si>
  <si>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</si>
  <si>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</si>
  <si>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</si>
  <si>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</si>
  <si>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</si>
  <si>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</si>
  <si>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</si>
  <si>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</si>
  <si>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</si>
  <si>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</si>
  <si>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</si>
  <si>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 xml:space="preserve">Физическая культура и спорт 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</si>
  <si>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</si>
  <si>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</si>
  <si>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</si>
  <si>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</si>
  <si>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</si>
  <si>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</si>
  <si>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</si>
  <si>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</si>
  <si>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</si>
  <si>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</si>
  <si>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</si>
  <si>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</si>
  <si>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</si>
  <si>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</si>
  <si>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</si>
  <si>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</si>
  <si>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</si>
  <si>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</si>
  <si>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</si>
  <si>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</si>
  <si>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</si>
  <si>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</si>
  <si>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</si>
  <si>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</si>
  <si>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</si>
  <si>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</si>
  <si>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</si>
  <si>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</si>
  <si>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</si>
  <si>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</si>
  <si>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</si>
  <si>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</si>
  <si>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</si>
  <si>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</si>
  <si>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</si>
  <si>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</si>
  <si>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межбюджетные трансферты</t>
  </si>
  <si>
    <t>Охрана окружающей среды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</si>
  <si>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</si>
  <si>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</si>
  <si>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</si>
  <si>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</si>
  <si>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</si>
  <si>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</si>
  <si>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</si>
  <si>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</si>
  <si>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</si>
  <si>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</si>
  <si>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</si>
  <si>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</si>
  <si>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</si>
  <si>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</si>
  <si>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</si>
  <si>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Другие вопросы в области образования</t>
  </si>
  <si>
    <t>Глава муниципального образования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</si>
  <si>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</si>
  <si>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</si>
  <si>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</si>
  <si>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</si>
  <si>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№ п/п</t>
  </si>
  <si>
    <t>911 01 06 00 00 00 0000 000</t>
  </si>
  <si>
    <t>911 01 06 00 00 05 0000 000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</si>
  <si>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</si>
  <si>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</si>
  <si>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Периодическая печать и издательства</t>
  </si>
  <si>
    <t>Социальное обеспечение населения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</si>
  <si>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</si>
  <si>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</si>
  <si>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</si>
  <si>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</si>
  <si>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</si>
  <si>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</si>
  <si>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</si>
  <si>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</si>
  <si>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</si>
  <si>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</si>
  <si>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</si>
  <si>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</si>
  <si>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</si>
  <si>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</si>
  <si>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</si>
  <si>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</si>
  <si>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Подпрограмма «Модернизация объектов коммунальной инфраструктуры»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</si>
  <si>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</si>
  <si>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</si>
  <si>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</si>
  <si>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</si>
  <si>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</si>
  <si>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</si>
  <si>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</si>
  <si>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</si>
  <si>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</si>
  <si>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</si>
  <si>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</si>
  <si>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</si>
  <si>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</si>
  <si>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</si>
  <si>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</si>
  <si>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</si>
  <si>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</si>
  <si>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</si>
  <si>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</si>
  <si>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</si>
  <si>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</si>
  <si>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</si>
  <si>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</si>
  <si>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Администрация  Усть-Абаканского района Республики Хакасия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</si>
  <si>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</si>
  <si>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</si>
  <si>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</si>
  <si>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</si>
  <si>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</si>
  <si>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</si>
  <si>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</si>
  <si>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</si>
  <si>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</si>
  <si>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</si>
  <si>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</si>
  <si>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 xml:space="preserve">Усть-Абаканского района Республики Хакасия 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</si>
  <si>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</si>
  <si>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3400000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</si>
  <si>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</si>
  <si>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</si>
  <si>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</si>
  <si>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</si>
  <si>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</si>
  <si>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</si>
  <si>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</si>
  <si>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</si>
  <si>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</si>
  <si>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</si>
  <si>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</si>
  <si>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</si>
  <si>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</si>
  <si>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</si>
  <si>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</si>
  <si>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</si>
  <si>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</si>
  <si>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</si>
  <si>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</si>
  <si>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</si>
  <si>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</si>
  <si>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</si>
  <si>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</si>
  <si>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</si>
  <si>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</si>
  <si>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</si>
  <si>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</si>
  <si>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</si>
  <si>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</si>
  <si>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</si>
  <si>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</si>
  <si>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</si>
  <si>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</si>
  <si>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</si>
  <si>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</si>
  <si>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</si>
  <si>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</si>
  <si>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</si>
  <si>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</si>
  <si>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4800000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</si>
  <si>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</si>
  <si>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</si>
  <si>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</si>
  <si>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</si>
  <si>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</si>
  <si>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3460000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</si>
  <si>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</si>
  <si>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</si>
  <si>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3900000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</si>
  <si>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</si>
  <si>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</si>
  <si>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</si>
  <si>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</si>
  <si>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</si>
  <si>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</si>
  <si>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</si>
  <si>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</si>
  <si>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</si>
  <si>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</si>
  <si>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</si>
  <si>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</si>
  <si>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</si>
  <si>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</si>
  <si>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</si>
  <si>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</si>
  <si>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</si>
  <si>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</si>
  <si>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</si>
  <si>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</si>
  <si>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</si>
  <si>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</si>
  <si>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</si>
  <si>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</si>
  <si>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</si>
  <si>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</si>
  <si>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</si>
  <si>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</si>
  <si>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</si>
  <si>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</si>
  <si>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</si>
  <si>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</si>
  <si>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</si>
  <si>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</si>
  <si>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</si>
  <si>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</si>
  <si>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</si>
  <si>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</si>
  <si>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</si>
  <si>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</si>
  <si>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</si>
  <si>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</si>
  <si>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</si>
  <si>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</si>
  <si>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</si>
  <si>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</si>
  <si>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</si>
  <si>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</si>
  <si>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</si>
  <si>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</si>
  <si>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</si>
  <si>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</si>
  <si>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</si>
  <si>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</si>
  <si>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</si>
  <si>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</si>
  <si>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</si>
  <si>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>3920000</t>
  </si>
  <si>
    <t xml:space="preserve">Мероприятия по повышению безопасности дорожного движения </t>
  </si>
  <si>
    <t>3922225</t>
  </si>
  <si>
    <t>3462218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</si>
  <si>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</si>
  <si>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</si>
  <si>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</si>
  <si>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</si>
  <si>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</si>
  <si>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</si>
  <si>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</si>
  <si>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</si>
  <si>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</si>
  <si>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</si>
  <si>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</si>
  <si>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</si>
  <si>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</si>
  <si>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</si>
  <si>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на 2016 год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</si>
  <si>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</si>
  <si>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</si>
  <si>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</si>
  <si>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</si>
  <si>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</si>
  <si>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</si>
  <si>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</si>
  <si>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</si>
  <si>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</si>
  <si>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</si>
  <si>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</si>
  <si>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</si>
  <si>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Улучшение жилищных условий граждан, молодых семей и молодых специалистов, проживающих в сельской местности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</si>
  <si>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</si>
  <si>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</si>
  <si>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</si>
  <si>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</si>
  <si>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</si>
  <si>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</si>
  <si>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</si>
  <si>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</si>
  <si>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</si>
  <si>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</si>
  <si>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</si>
  <si>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</si>
  <si>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</si>
  <si>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Проведение  выборов глав муниципальных образований</t>
  </si>
  <si>
    <t>Реализация региональной программы повышения эффективности бюджетных расходов</t>
  </si>
  <si>
    <t>4805089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</si>
  <si>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</si>
  <si>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</si>
  <si>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</si>
  <si>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4802245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</si>
  <si>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</si>
  <si>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</si>
  <si>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</si>
  <si>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</si>
  <si>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</si>
  <si>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</si>
  <si>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</si>
  <si>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</si>
  <si>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</si>
  <si>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</si>
  <si>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</si>
  <si>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</si>
  <si>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</si>
  <si>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</si>
  <si>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</si>
  <si>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</si>
  <si>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</si>
  <si>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</si>
  <si>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</si>
  <si>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70300 01900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</si>
  <si>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</si>
  <si>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</si>
  <si>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</si>
  <si>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</si>
  <si>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</si>
  <si>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</si>
  <si>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</si>
  <si>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</si>
  <si>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</si>
  <si>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</si>
  <si>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30000 00000</t>
  </si>
  <si>
    <t>30100 00000</t>
  </si>
  <si>
    <t>30200 00000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</si>
  <si>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</si>
  <si>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</si>
  <si>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</si>
  <si>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</si>
  <si>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</si>
  <si>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</si>
  <si>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</si>
  <si>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 xml:space="preserve"> на 2016 год и плановый период 2017 и 2018 годов",</t>
  </si>
  <si>
    <t xml:space="preserve">на  2016 год 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</si>
  <si>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</si>
  <si>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</si>
  <si>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</si>
  <si>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</si>
  <si>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</si>
  <si>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</si>
  <si>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</si>
  <si>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</si>
  <si>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>Обеспечение благоустроенным жильем молодых семей и молодых специалистов, проживающих в сельской местности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</si>
  <si>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</si>
  <si>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</si>
  <si>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</si>
  <si>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</si>
  <si>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</si>
  <si>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</si>
  <si>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</si>
  <si>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</si>
  <si>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</si>
  <si>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</si>
  <si>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</si>
  <si>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</si>
  <si>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</si>
  <si>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</si>
  <si>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</si>
  <si>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</si>
  <si>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</si>
  <si>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</si>
  <si>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</si>
  <si>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</si>
  <si>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</si>
  <si>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</si>
  <si>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30101 00000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</si>
  <si>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</si>
  <si>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</si>
  <si>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</si>
  <si>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</si>
  <si>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</si>
  <si>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</si>
  <si>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</si>
  <si>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</si>
  <si>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</si>
  <si>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</si>
  <si>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</si>
  <si>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</si>
  <si>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</si>
  <si>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</si>
  <si>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</si>
  <si>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</si>
  <si>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</si>
  <si>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30201 00000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</si>
  <si>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</si>
  <si>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</si>
  <si>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</si>
  <si>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</si>
  <si>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</si>
  <si>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</si>
  <si>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</si>
  <si>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</si>
  <si>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</si>
  <si>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</si>
  <si>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</si>
  <si>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</si>
  <si>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</si>
  <si>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</si>
  <si>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</si>
  <si>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</si>
  <si>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</si>
  <si>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</si>
  <si>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</si>
  <si>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</si>
  <si>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</si>
  <si>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</si>
  <si>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</si>
  <si>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</si>
  <si>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</si>
  <si>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</si>
  <si>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</si>
  <si>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</si>
  <si>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</si>
  <si>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</si>
  <si>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</si>
  <si>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</si>
  <si>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</si>
  <si>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</si>
  <si>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</si>
  <si>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</si>
  <si>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</si>
  <si>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</si>
  <si>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</si>
  <si>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</si>
  <si>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</si>
  <si>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</si>
  <si>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</si>
  <si>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</si>
  <si>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</si>
  <si>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</si>
  <si>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</si>
  <si>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</si>
  <si>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</si>
  <si>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</si>
  <si>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</si>
  <si>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</si>
  <si>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</si>
  <si>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</si>
  <si>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</si>
  <si>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</si>
  <si>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</si>
  <si>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</si>
  <si>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</si>
  <si>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</si>
  <si>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</si>
  <si>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</si>
  <si>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</si>
  <si>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</si>
  <si>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</si>
  <si>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</si>
  <si>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</si>
  <si>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</si>
  <si>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</si>
  <si>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</si>
  <si>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</si>
  <si>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</si>
  <si>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</si>
  <si>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</si>
  <si>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</si>
  <si>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</si>
  <si>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</si>
  <si>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</si>
  <si>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</si>
  <si>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</si>
  <si>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</si>
  <si>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</si>
  <si>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</si>
  <si>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</si>
  <si>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</si>
  <si>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</si>
  <si>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</si>
  <si>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</si>
  <si>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</si>
  <si>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</si>
  <si>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</si>
  <si>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</si>
  <si>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</si>
  <si>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</si>
  <si>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</si>
  <si>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</si>
  <si>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</si>
  <si>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</si>
  <si>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</si>
  <si>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</si>
  <si>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</si>
  <si>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</si>
  <si>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</si>
  <si>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</si>
  <si>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</si>
  <si>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</si>
  <si>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</si>
  <si>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</si>
  <si>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</si>
  <si>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</si>
  <si>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34201 22180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</si>
  <si>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</si>
  <si>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34201 51440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</si>
  <si>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</si>
  <si>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</si>
  <si>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</si>
  <si>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</si>
  <si>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</si>
  <si>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</si>
  <si>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</si>
  <si>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</si>
  <si>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</si>
  <si>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</si>
  <si>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</si>
  <si>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</si>
  <si>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</si>
  <si>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</si>
  <si>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</si>
  <si>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</si>
  <si>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</si>
  <si>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</si>
  <si>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</si>
  <si>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</si>
  <si>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</si>
  <si>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</si>
  <si>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</si>
  <si>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</si>
  <si>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</si>
  <si>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</si>
  <si>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</si>
  <si>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</si>
  <si>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</si>
  <si>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</si>
  <si>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</si>
  <si>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36201 50820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</si>
  <si>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</si>
  <si>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36201 R0820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</si>
  <si>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</si>
  <si>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</si>
  <si>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</si>
  <si>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</si>
  <si>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</si>
  <si>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</si>
  <si>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</si>
  <si>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</si>
  <si>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</si>
  <si>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</si>
  <si>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</si>
  <si>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</si>
  <si>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</si>
  <si>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Обеспечение мер социальной поддержки специалистов культуры, проживающих в сельской местности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</si>
  <si>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</si>
  <si>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</si>
  <si>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</si>
  <si>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</si>
  <si>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</si>
  <si>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</si>
  <si>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</si>
  <si>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</si>
  <si>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</si>
  <si>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</si>
  <si>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</si>
  <si>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</si>
  <si>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</si>
  <si>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</si>
  <si>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</si>
  <si>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</si>
  <si>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</si>
  <si>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</si>
  <si>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</si>
  <si>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</si>
  <si>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</si>
  <si>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</si>
  <si>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</si>
  <si>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</si>
  <si>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Содействие формирования туристической инфраструктуры и материально-технической базы</t>
  </si>
  <si>
    <t>40002 00000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</si>
  <si>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</si>
  <si>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</si>
  <si>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</si>
  <si>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</si>
  <si>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</si>
  <si>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46001 22190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</si>
  <si>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</si>
  <si>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</si>
  <si>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</si>
  <si>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</si>
  <si>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</si>
  <si>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</si>
  <si>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</si>
  <si>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30101 22150</t>
  </si>
  <si>
    <t>30102 00000</t>
  </si>
  <si>
    <t>30102 03500</t>
  </si>
  <si>
    <t>30103 00000</t>
  </si>
  <si>
    <t>30103 22110</t>
  </si>
  <si>
    <t>30103 70240</t>
  </si>
  <si>
    <t>30201 14950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</si>
  <si>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</si>
  <si>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</si>
  <si>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</si>
  <si>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</si>
  <si>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</si>
  <si>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</si>
  <si>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</si>
  <si>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</si>
  <si>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</si>
  <si>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</si>
  <si>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</si>
  <si>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</si>
  <si>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</si>
  <si>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</si>
  <si>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</si>
  <si>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</si>
  <si>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</si>
  <si>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</si>
  <si>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</si>
  <si>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</si>
  <si>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47003 00000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</si>
  <si>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</si>
  <si>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</si>
  <si>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47003 22140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</si>
  <si>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</si>
  <si>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</si>
  <si>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</si>
  <si>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</si>
  <si>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</si>
  <si>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</si>
  <si>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</si>
  <si>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</si>
  <si>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</si>
  <si>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</si>
  <si>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</si>
  <si>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Условно утвержденные</t>
  </si>
  <si>
    <t>Приложение 1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</si>
  <si>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2016 год</t>
  </si>
  <si>
    <t>Увеличение прочих остатков  денежных средств бюджетов поселений</t>
  </si>
  <si>
    <t>Уменьшение прочих остатков  денежных средств бюджетов поселений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</si>
  <si>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</si>
  <si>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</si>
  <si>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</si>
  <si>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</si>
  <si>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</si>
  <si>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</si>
  <si>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</si>
  <si>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</si>
  <si>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</si>
  <si>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</si>
  <si>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</si>
  <si>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>Усть-Абаканского района  Республики Хакасия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</si>
  <si>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2016 год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</si>
  <si>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</si>
  <si>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</si>
  <si>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муниципального образования  Калининский сельсовет Усть-Абаканского района Республики Хакасия на 2016 год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</si>
  <si>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</si>
  <si>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</si>
  <si>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</si>
  <si>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учреждений), (Хоз.группа)</t>
  </si>
  <si>
    <t>Обеспечение  деятельности подведомственных учреждений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</si>
  <si>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</si>
  <si>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</si>
  <si>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</si>
  <si>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</si>
  <si>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</si>
  <si>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</si>
  <si>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</si>
  <si>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</si>
  <si>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</si>
  <si>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</si>
  <si>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</si>
  <si>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</si>
  <si>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</si>
  <si>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</si>
  <si>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</si>
  <si>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</si>
  <si>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</si>
  <si>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</si>
  <si>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</si>
  <si>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</si>
  <si>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</si>
  <si>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</si>
  <si>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</si>
  <si>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</si>
  <si>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</si>
  <si>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</si>
  <si>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</si>
  <si>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</si>
  <si>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Муниципальная программа "Развитие мер соцподдержки отдельных категорий граждан в Калининском сельсовете (2016-2020 годы)"</t>
  </si>
  <si>
    <t>58000 00000</t>
  </si>
  <si>
    <t>58001 00000</t>
  </si>
  <si>
    <t>57000 00000</t>
  </si>
  <si>
    <t>55000 00000</t>
  </si>
  <si>
    <t>55001 00000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</si>
  <si>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</si>
  <si>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</si>
  <si>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</si>
  <si>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Муниципальная программа «Устойчивое развитие территории Калининского сельсовета  (2016-2020 годы)»</t>
  </si>
  <si>
    <t>54101 00000</t>
  </si>
  <si>
    <t>54201 00000</t>
  </si>
  <si>
    <t>55001 22030</t>
  </si>
  <si>
    <t>Обеспечение деятельности подведомственных учреждений (Хозяйственная группа)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</si>
  <si>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</si>
  <si>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</si>
  <si>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</si>
  <si>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54201 22050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</si>
  <si>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</si>
  <si>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</si>
  <si>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</si>
  <si>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</si>
  <si>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</si>
  <si>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</si>
  <si>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</si>
  <si>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56102 22280</t>
  </si>
  <si>
    <t>56103 01180</t>
  </si>
  <si>
    <t>57001 14910</t>
  </si>
  <si>
    <t>57001 14940</t>
  </si>
  <si>
    <t>57001 14930</t>
  </si>
  <si>
    <t>58001 22070</t>
  </si>
  <si>
    <t>Подпрограмма «Комплексное освоение и развитие Калининской территории (2016-2020 годы)»</t>
  </si>
  <si>
    <t>Подпрограмма "Энергосбережение и повышение энергетической эффективности в Калининском сельсовете  (2016 - 2020 годы)"</t>
  </si>
  <si>
    <t>Подпрограмма "Благоустройство территории Калининского сельсовета  (2016 - 2020 годы)"</t>
  </si>
  <si>
    <t>Муниципальная программа  «Устойчивое развитие территории Калининского сельсовета (2016-2020 годы)</t>
  </si>
  <si>
    <t>57001 00000</t>
  </si>
  <si>
    <t>56101 00000</t>
  </si>
  <si>
    <t>54200 00000</t>
  </si>
  <si>
    <t>Подпрограмма «Благоустройство территории Калининского сельсовета  (2016-2020 годы)»</t>
  </si>
  <si>
    <t>54300 00000</t>
  </si>
  <si>
    <t>Мероприятия, направленные на теплоэнергосбережение и повышение  эффективности</t>
  </si>
  <si>
    <t>Приложение 5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</si>
  <si>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</si>
  <si>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«Обеспечение общественного порядка и противодействие преступности в Калининском сельсовете  (2016-2020 годы)» </t>
  </si>
  <si>
    <t>Муниципальная программа "Дорожное хозяйство»  (2016-2020 годы)"</t>
  </si>
  <si>
    <t>Муниципальная программа«Развитие субъектов малого и среднего предпринимательства в Калининском сельсовете на (2016-2020 годы)»</t>
  </si>
  <si>
    <t>Муниципальная программа "Повышение квалификации специалистов и работников администрации Калининского сельсовета на 2016-2018 годы"</t>
  </si>
  <si>
    <t>Муниципальная программа «Культура Калининского сельсовета (2016-2020 годы)»</t>
  </si>
  <si>
    <t>Муниципальная программа  "Развитие физической культуры и спорта в Калининском сельсовете  (2016 - 2020 годы)"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</si>
  <si>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</si>
  <si>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«Дорожное хозяйство (2016-2020 годы)» </t>
  </si>
  <si>
    <t>Муниципальная программа«Развитие субъектов малого и среднего предпринимательства в Калининском сельсовете на 2016-2020 годы»</t>
  </si>
  <si>
    <t>от  22.12.2015 г. № 22</t>
  </si>
  <si>
    <t>от  22.12 2015 г. № 22</t>
  </si>
  <si>
    <t>к Решению  Совета депутатов Калининского сельсовета</t>
  </si>
  <si>
    <t>к Решению Совета депутатов Калининского сельсовета</t>
  </si>
  <si>
    <t xml:space="preserve">                                  приложение 7, в редакции</t>
  </si>
  <si>
    <t>Приложение 3</t>
  </si>
  <si>
    <t>Приложение 4</t>
  </si>
  <si>
    <t>"О внесении изменений в Решение Совета депутатов</t>
  </si>
  <si>
    <t>в редакции от 29.01.2016г. № 1,</t>
  </si>
  <si>
    <t>приложение 1</t>
  </si>
  <si>
    <t>Приложение 2</t>
  </si>
  <si>
    <t>приложение  7</t>
  </si>
  <si>
    <t>приложение 9</t>
  </si>
  <si>
    <t>приложение 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</si>
</sst>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</numFmts>
  <fonts count="70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1" fillId="0" borderId="1">
      <alignment horizontal="left" wrapText="1" indent="1"/>
      <protection/>
    </xf>
    <xf numFmtId="49" fontId="21" fillId="0" borderId="2">
      <alignment horizontal="center" shrinkToFit="1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3" applyNumberFormat="0" applyAlignment="0" applyProtection="0"/>
    <xf numFmtId="0" fontId="49" fillId="27" borderId="4" applyNumberFormat="0" applyAlignment="0" applyProtection="0"/>
    <xf numFmtId="0" fontId="50" fillId="27" borderId="3" applyNumberFormat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8" borderId="9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57" applyFont="1" applyBorder="1" applyAlignment="1">
      <alignment vertical="top" wrapText="1"/>
      <protection/>
    </xf>
    <xf numFmtId="0" fontId="11" fillId="0" borderId="16" xfId="60" applyFont="1" applyBorder="1" applyAlignment="1">
      <alignment wrapText="1"/>
      <protection/>
    </xf>
    <xf numFmtId="0" fontId="11" fillId="0" borderId="16" xfId="62" applyFont="1" applyBorder="1" applyAlignment="1">
      <alignment wrapText="1"/>
      <protection/>
    </xf>
    <xf numFmtId="0" fontId="11" fillId="0" borderId="18" xfId="58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7" fillId="0" borderId="13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top" wrapText="1"/>
    </xf>
    <xf numFmtId="49" fontId="16" fillId="0" borderId="19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 applyAlignment="1">
      <alignment horizontal="center" vertical="center"/>
    </xf>
    <xf numFmtId="0" fontId="17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wrapText="1"/>
    </xf>
    <xf numFmtId="49" fontId="15" fillId="0" borderId="19" xfId="0" applyNumberFormat="1" applyFont="1" applyFill="1" applyBorder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7" fillId="34" borderId="19" xfId="0" applyFont="1" applyFill="1" applyBorder="1" applyAlignment="1">
      <alignment vertical="top" wrapText="1"/>
    </xf>
    <xf numFmtId="49" fontId="15" fillId="0" borderId="22" xfId="0" applyNumberFormat="1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vertical="top" wrapText="1"/>
    </xf>
    <xf numFmtId="49" fontId="16" fillId="0" borderId="22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vertical="top" wrapText="1"/>
    </xf>
    <xf numFmtId="4" fontId="15" fillId="0" borderId="25" xfId="0" applyNumberFormat="1" applyFont="1" applyFill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wrapText="1"/>
    </xf>
    <xf numFmtId="4" fontId="15" fillId="0" borderId="2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top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vertical="top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/>
    </xf>
    <xf numFmtId="49" fontId="14" fillId="34" borderId="26" xfId="0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wrapText="1"/>
    </xf>
    <xf numFmtId="0" fontId="17" fillId="0" borderId="13" xfId="0" applyFont="1" applyBorder="1" applyAlignment="1">
      <alignment wrapText="1"/>
    </xf>
    <xf numFmtId="2" fontId="14" fillId="35" borderId="27" xfId="0" applyNumberFormat="1" applyFont="1" applyFill="1" applyBorder="1" applyAlignment="1">
      <alignment horizontal="center" vertical="center" wrapText="1"/>
    </xf>
    <xf numFmtId="2" fontId="14" fillId="35" borderId="28" xfId="0" applyNumberFormat="1" applyFont="1" applyFill="1" applyBorder="1" applyAlignment="1">
      <alignment horizontal="center" vertical="center" wrapText="1"/>
    </xf>
    <xf numFmtId="2" fontId="14" fillId="35" borderId="29" xfId="0" applyNumberFormat="1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vertical="top" wrapText="1"/>
    </xf>
    <xf numFmtId="0" fontId="16" fillId="36" borderId="31" xfId="0" applyFont="1" applyFill="1" applyBorder="1" applyAlignment="1">
      <alignment horizontal="center" vertical="center" wrapText="1"/>
    </xf>
    <xf numFmtId="49" fontId="15" fillId="36" borderId="32" xfId="0" applyNumberFormat="1" applyFont="1" applyFill="1" applyBorder="1" applyAlignment="1">
      <alignment horizontal="center" vertical="center" wrapText="1"/>
    </xf>
    <xf numFmtId="4" fontId="14" fillId="36" borderId="33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24" xfId="0" applyFont="1" applyBorder="1" applyAlignment="1">
      <alignment wrapText="1"/>
    </xf>
    <xf numFmtId="0" fontId="14" fillId="0" borderId="34" xfId="0" applyFont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wrapText="1"/>
    </xf>
    <xf numFmtId="0" fontId="17" fillId="0" borderId="3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vertical="top" wrapText="1"/>
    </xf>
    <xf numFmtId="0" fontId="17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vertical="top" wrapText="1"/>
    </xf>
    <xf numFmtId="0" fontId="16" fillId="34" borderId="13" xfId="0" applyFont="1" applyFill="1" applyBorder="1" applyAlignment="1">
      <alignment vertical="top" wrapText="1"/>
    </xf>
    <xf numFmtId="0" fontId="14" fillId="0" borderId="35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vertical="top" wrapText="1"/>
    </xf>
    <xf numFmtId="0" fontId="17" fillId="0" borderId="34" xfId="0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0" fontId="14" fillId="36" borderId="14" xfId="0" applyFont="1" applyFill="1" applyBorder="1" applyAlignment="1">
      <alignment vertical="center" wrapText="1"/>
    </xf>
    <xf numFmtId="0" fontId="14" fillId="36" borderId="32" xfId="0" applyFont="1" applyFill="1" applyBorder="1" applyAlignment="1">
      <alignment horizontal="center" vertical="center" wrapText="1"/>
    </xf>
    <xf numFmtId="49" fontId="15" fillId="36" borderId="31" xfId="0" applyNumberFormat="1" applyFont="1" applyFill="1" applyBorder="1" applyAlignment="1">
      <alignment horizontal="center" vertical="center" wrapText="1"/>
    </xf>
    <xf numFmtId="49" fontId="15" fillId="37" borderId="22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wrapText="1"/>
    </xf>
    <xf numFmtId="0" fontId="16" fillId="0" borderId="34" xfId="0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49" fontId="14" fillId="34" borderId="19" xfId="0" applyNumberFormat="1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4" fontId="14" fillId="34" borderId="20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14" fillId="38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15" xfId="57" applyFont="1" applyBorder="1" applyAlignment="1">
      <alignment horizontal="left" vertical="center" wrapText="1"/>
      <protection/>
    </xf>
    <xf numFmtId="49" fontId="11" fillId="0" borderId="15" xfId="61" applyNumberFormat="1" applyFont="1" applyBorder="1" applyAlignment="1">
      <alignment horizontal="left" vertical="center"/>
      <protection/>
    </xf>
    <xf numFmtId="49" fontId="11" fillId="0" borderId="15" xfId="63" applyNumberFormat="1" applyFont="1" applyBorder="1" applyAlignment="1">
      <alignment horizontal="left" vertical="center"/>
      <protection/>
    </xf>
    <xf numFmtId="0" fontId="6" fillId="0" borderId="38" xfId="57" applyFont="1" applyBorder="1" applyAlignment="1">
      <alignment horizontal="left" vertical="center" wrapText="1"/>
      <protection/>
    </xf>
    <xf numFmtId="49" fontId="15" fillId="38" borderId="19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9" xfId="0" applyFont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justify" vertical="top" wrapText="1"/>
    </xf>
    <xf numFmtId="0" fontId="13" fillId="0" borderId="21" xfId="0" applyFont="1" applyBorder="1" applyAlignment="1">
      <alignment horizontal="center"/>
    </xf>
    <xf numFmtId="0" fontId="10" fillId="0" borderId="19" xfId="0" applyFont="1" applyBorder="1" applyAlignment="1">
      <alignment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49" fontId="17" fillId="38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vertical="top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4" fontId="4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5" fillId="0" borderId="41" xfId="0" applyFont="1" applyBorder="1" applyAlignment="1">
      <alignment wrapText="1"/>
    </xf>
    <xf numFmtId="0" fontId="17" fillId="0" borderId="0" xfId="0" applyFont="1" applyAlignment="1">
      <alignment/>
    </xf>
    <xf numFmtId="0" fontId="14" fillId="0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16" fillId="36" borderId="3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2" fontId="15" fillId="0" borderId="13" xfId="0" applyNumberFormat="1" applyFont="1" applyBorder="1" applyAlignment="1">
      <alignment wrapText="1"/>
    </xf>
    <xf numFmtId="4" fontId="4" fillId="0" borderId="42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horizontal="justify" vertical="top" wrapText="1"/>
    </xf>
    <xf numFmtId="0" fontId="4" fillId="0" borderId="16" xfId="0" applyFont="1" applyBorder="1" applyAlignment="1">
      <alignment vertical="center" wrapText="1"/>
    </xf>
    <xf numFmtId="0" fontId="16" fillId="0" borderId="40" xfId="0" applyFont="1" applyBorder="1" applyAlignment="1">
      <alignment vertical="top" wrapText="1"/>
    </xf>
    <xf numFmtId="0" fontId="15" fillId="0" borderId="19" xfId="0" applyFont="1" applyFill="1" applyBorder="1" applyAlignment="1">
      <alignment wrapText="1"/>
    </xf>
    <xf numFmtId="0" fontId="17" fillId="0" borderId="19" xfId="0" applyFont="1" applyFill="1" applyBorder="1" applyAlignment="1">
      <alignment vertical="top" wrapText="1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49" fontId="14" fillId="33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wrapText="1"/>
    </xf>
    <xf numFmtId="0" fontId="16" fillId="0" borderId="21" xfId="0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wrapText="1"/>
    </xf>
    <xf numFmtId="0" fontId="16" fillId="33" borderId="19" xfId="0" applyFont="1" applyFill="1" applyBorder="1" applyAlignment="1">
      <alignment horizontal="left" vertical="top" wrapText="1"/>
    </xf>
    <xf numFmtId="4" fontId="14" fillId="33" borderId="19" xfId="0" applyNumberFormat="1" applyFont="1" applyFill="1" applyBorder="1" applyAlignment="1">
      <alignment horizontal="center" vertical="center"/>
    </xf>
    <xf numFmtId="0" fontId="65" fillId="0" borderId="13" xfId="0" applyFont="1" applyBorder="1" applyAlignment="1">
      <alignment wrapText="1"/>
    </xf>
    <xf numFmtId="0" fontId="65" fillId="0" borderId="13" xfId="0" applyFont="1" applyBorder="1" applyAlignment="1">
      <alignment/>
    </xf>
    <xf numFmtId="0" fontId="65" fillId="0" borderId="41" xfId="0" applyFont="1" applyBorder="1" applyAlignment="1">
      <alignment/>
    </xf>
    <xf numFmtId="0" fontId="15" fillId="0" borderId="24" xfId="0" applyFont="1" applyBorder="1" applyAlignment="1">
      <alignment wrapText="1"/>
    </xf>
    <xf numFmtId="4" fontId="15" fillId="38" borderId="48" xfId="0" applyNumberFormat="1" applyFont="1" applyFill="1" applyBorder="1" applyAlignment="1">
      <alignment horizontal="center" vertical="center"/>
    </xf>
    <xf numFmtId="49" fontId="14" fillId="36" borderId="32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wrapText="1"/>
    </xf>
    <xf numFmtId="49" fontId="15" fillId="0" borderId="19" xfId="0" applyNumberFormat="1" applyFont="1" applyBorder="1" applyAlignment="1">
      <alignment horizontal="center" wrapText="1"/>
    </xf>
    <xf numFmtId="4" fontId="14" fillId="0" borderId="25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66" fillId="0" borderId="24" xfId="0" applyFont="1" applyBorder="1" applyAlignment="1">
      <alignment vertical="top" wrapText="1"/>
    </xf>
    <xf numFmtId="0" fontId="66" fillId="0" borderId="34" xfId="0" applyFont="1" applyBorder="1" applyAlignment="1">
      <alignment horizontal="center" vertical="center" wrapText="1"/>
    </xf>
    <xf numFmtId="49" fontId="66" fillId="0" borderId="22" xfId="0" applyNumberFormat="1" applyFont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vertical="top" wrapText="1"/>
    </xf>
    <xf numFmtId="0" fontId="65" fillId="0" borderId="13" xfId="0" applyFont="1" applyFill="1" applyBorder="1" applyAlignment="1">
      <alignment wrapText="1"/>
    </xf>
    <xf numFmtId="0" fontId="14" fillId="0" borderId="22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wrapText="1"/>
    </xf>
    <xf numFmtId="49" fontId="14" fillId="0" borderId="19" xfId="0" applyNumberFormat="1" applyFont="1" applyFill="1" applyBorder="1" applyAlignment="1">
      <alignment horizontal="left" vertical="center" wrapText="1"/>
    </xf>
    <xf numFmtId="2" fontId="14" fillId="35" borderId="30" xfId="0" applyNumberFormat="1" applyFont="1" applyFill="1" applyBorder="1" applyAlignment="1">
      <alignment horizontal="center" vertical="center" wrapText="1"/>
    </xf>
    <xf numFmtId="2" fontId="14" fillId="35" borderId="32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14" fillId="0" borderId="13" xfId="0" applyFont="1" applyBorder="1" applyAlignment="1">
      <alignment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65" fillId="0" borderId="24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13" xfId="0" applyFont="1" applyBorder="1" applyAlignment="1">
      <alignment vertical="center" wrapText="1"/>
    </xf>
    <xf numFmtId="0" fontId="6" fillId="0" borderId="41" xfId="0" applyFont="1" applyBorder="1" applyAlignment="1">
      <alignment wrapText="1"/>
    </xf>
    <xf numFmtId="0" fontId="17" fillId="0" borderId="37" xfId="0" applyFont="1" applyBorder="1" applyAlignment="1">
      <alignment wrapText="1"/>
    </xf>
    <xf numFmtId="0" fontId="17" fillId="34" borderId="15" xfId="0" applyFont="1" applyFill="1" applyBorder="1" applyAlignment="1">
      <alignment vertical="top" wrapText="1"/>
    </xf>
    <xf numFmtId="0" fontId="6" fillId="0" borderId="18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0" fontId="15" fillId="0" borderId="19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5" fillId="34" borderId="19" xfId="0" applyFont="1" applyFill="1" applyBorder="1" applyAlignment="1">
      <alignment wrapText="1"/>
    </xf>
    <xf numFmtId="0" fontId="15" fillId="0" borderId="22" xfId="0" applyFont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49" fontId="15" fillId="0" borderId="19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4" fillId="0" borderId="19" xfId="0" applyFont="1" applyBorder="1" applyAlignment="1">
      <alignment horizontal="center"/>
    </xf>
    <xf numFmtId="49" fontId="15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left" wrapText="1"/>
    </xf>
    <xf numFmtId="0" fontId="15" fillId="0" borderId="35" xfId="0" applyFont="1" applyBorder="1" applyAlignment="1">
      <alignment horizontal="center" vertical="center" wrapText="1"/>
    </xf>
    <xf numFmtId="4" fontId="19" fillId="33" borderId="50" xfId="0" applyNumberFormat="1" applyFont="1" applyFill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 vertical="center" wrapText="1"/>
    </xf>
    <xf numFmtId="4" fontId="14" fillId="0" borderId="35" xfId="0" applyNumberFormat="1" applyFont="1" applyBorder="1" applyAlignment="1">
      <alignment horizontal="center" wrapText="1"/>
    </xf>
    <xf numFmtId="4" fontId="15" fillId="0" borderId="35" xfId="0" applyNumberFormat="1" applyFont="1" applyBorder="1" applyAlignment="1">
      <alignment horizontal="center" wrapText="1"/>
    </xf>
    <xf numFmtId="4" fontId="14" fillId="0" borderId="34" xfId="0" applyNumberFormat="1" applyFont="1" applyBorder="1" applyAlignment="1">
      <alignment horizontal="center" wrapText="1"/>
    </xf>
    <xf numFmtId="4" fontId="15" fillId="0" borderId="20" xfId="0" applyNumberFormat="1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0" fontId="14" fillId="34" borderId="13" xfId="0" applyFont="1" applyFill="1" applyBorder="1" applyAlignment="1">
      <alignment wrapText="1"/>
    </xf>
    <xf numFmtId="0" fontId="14" fillId="0" borderId="13" xfId="0" applyFont="1" applyBorder="1" applyAlignment="1">
      <alignment vertical="center"/>
    </xf>
    <xf numFmtId="4" fontId="14" fillId="0" borderId="20" xfId="0" applyNumberFormat="1" applyFont="1" applyBorder="1" applyAlignment="1">
      <alignment horizontal="center" wrapText="1"/>
    </xf>
    <xf numFmtId="4" fontId="15" fillId="0" borderId="20" xfId="0" applyNumberFormat="1" applyFont="1" applyBorder="1" applyAlignment="1">
      <alignment horizontal="center" wrapText="1"/>
    </xf>
    <xf numFmtId="0" fontId="16" fillId="34" borderId="13" xfId="0" applyFont="1" applyFill="1" applyBorder="1" applyAlignment="1">
      <alignment horizontal="left" vertical="top" wrapText="1"/>
    </xf>
    <xf numFmtId="0" fontId="17" fillId="34" borderId="13" xfId="0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vertical="top" wrapText="1"/>
    </xf>
    <xf numFmtId="0" fontId="67" fillId="0" borderId="13" xfId="0" applyFont="1" applyBorder="1" applyAlignment="1">
      <alignment vertical="top" wrapText="1"/>
    </xf>
    <xf numFmtId="0" fontId="15" fillId="0" borderId="13" xfId="0" applyFont="1" applyBorder="1" applyAlignment="1">
      <alignment/>
    </xf>
    <xf numFmtId="4" fontId="14" fillId="0" borderId="23" xfId="0" applyNumberFormat="1" applyFont="1" applyBorder="1" applyAlignment="1">
      <alignment horizontal="center" wrapText="1"/>
    </xf>
    <xf numFmtId="0" fontId="14" fillId="34" borderId="13" xfId="0" applyFont="1" applyFill="1" applyBorder="1" applyAlignment="1">
      <alignment horizontal="left" wrapText="1"/>
    </xf>
    <xf numFmtId="49" fontId="15" fillId="0" borderId="13" xfId="0" applyNumberFormat="1" applyFont="1" applyBorder="1" applyAlignment="1">
      <alignment horizontal="left" wrapText="1"/>
    </xf>
    <xf numFmtId="0" fontId="17" fillId="34" borderId="37" xfId="0" applyFont="1" applyFill="1" applyBorder="1" applyAlignment="1">
      <alignment vertical="top" wrapText="1"/>
    </xf>
    <xf numFmtId="0" fontId="14" fillId="34" borderId="41" xfId="0" applyFont="1" applyFill="1" applyBorder="1" applyAlignment="1">
      <alignment wrapText="1"/>
    </xf>
    <xf numFmtId="0" fontId="14" fillId="34" borderId="41" xfId="0" applyFont="1" applyFill="1" applyBorder="1" applyAlignment="1">
      <alignment horizontal="left" wrapText="1"/>
    </xf>
    <xf numFmtId="0" fontId="15" fillId="34" borderId="24" xfId="0" applyFont="1" applyFill="1" applyBorder="1" applyAlignment="1">
      <alignment wrapText="1"/>
    </xf>
    <xf numFmtId="0" fontId="67" fillId="0" borderId="13" xfId="56" applyFont="1" applyBorder="1" applyAlignment="1">
      <alignment vertical="top" wrapText="1"/>
      <protection/>
    </xf>
    <xf numFmtId="0" fontId="17" fillId="0" borderId="13" xfId="56" applyFont="1" applyFill="1" applyBorder="1" applyAlignment="1">
      <alignment vertical="top" wrapText="1"/>
      <protection/>
    </xf>
    <xf numFmtId="0" fontId="17" fillId="0" borderId="13" xfId="56" applyFont="1" applyBorder="1" applyAlignment="1">
      <alignment vertical="top" wrapText="1"/>
      <protection/>
    </xf>
    <xf numFmtId="0" fontId="68" fillId="0" borderId="13" xfId="0" applyFont="1" applyBorder="1" applyAlignment="1">
      <alignment vertical="top" wrapText="1"/>
    </xf>
    <xf numFmtId="0" fontId="16" fillId="34" borderId="13" xfId="0" applyFont="1" applyFill="1" applyBorder="1" applyAlignment="1">
      <alignment wrapText="1"/>
    </xf>
    <xf numFmtId="0" fontId="16" fillId="34" borderId="37" xfId="0" applyFont="1" applyFill="1" applyBorder="1" applyAlignment="1">
      <alignment wrapText="1"/>
    </xf>
    <xf numFmtId="0" fontId="14" fillId="34" borderId="26" xfId="0" applyFont="1" applyFill="1" applyBorder="1" applyAlignment="1">
      <alignment wrapText="1"/>
    </xf>
    <xf numFmtId="0" fontId="65" fillId="0" borderId="34" xfId="0" applyFont="1" applyBorder="1" applyAlignment="1">
      <alignment horizontal="center" vertical="center" wrapText="1"/>
    </xf>
    <xf numFmtId="49" fontId="65" fillId="0" borderId="22" xfId="0" applyNumberFormat="1" applyFont="1" applyBorder="1" applyAlignment="1">
      <alignment horizontal="center" vertical="center" wrapText="1"/>
    </xf>
    <xf numFmtId="0" fontId="16" fillId="38" borderId="35" xfId="0" applyFont="1" applyFill="1" applyBorder="1" applyAlignment="1">
      <alignment horizontal="center" vertical="center" wrapText="1"/>
    </xf>
    <xf numFmtId="49" fontId="16" fillId="38" borderId="19" xfId="0" applyNumberFormat="1" applyFont="1" applyFill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4" fontId="15" fillId="0" borderId="51" xfId="0" applyNumberFormat="1" applyFont="1" applyBorder="1" applyAlignment="1">
      <alignment horizontal="center"/>
    </xf>
    <xf numFmtId="0" fontId="6" fillId="0" borderId="41" xfId="0" applyFont="1" applyBorder="1" applyAlignment="1">
      <alignment/>
    </xf>
    <xf numFmtId="0" fontId="15" fillId="34" borderId="15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0" fontId="16" fillId="34" borderId="15" xfId="0" applyFont="1" applyFill="1" applyBorder="1" applyAlignment="1">
      <alignment vertical="top" wrapText="1"/>
    </xf>
    <xf numFmtId="49" fontId="15" fillId="0" borderId="15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15" fillId="34" borderId="26" xfId="0" applyNumberFormat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wrapText="1"/>
    </xf>
    <xf numFmtId="2" fontId="15" fillId="0" borderId="41" xfId="0" applyNumberFormat="1" applyFont="1" applyBorder="1" applyAlignment="1">
      <alignment wrapText="1"/>
    </xf>
    <xf numFmtId="0" fontId="17" fillId="38" borderId="13" xfId="0" applyFont="1" applyFill="1" applyBorder="1" applyAlignment="1">
      <alignment vertical="top" wrapText="1"/>
    </xf>
    <xf numFmtId="49" fontId="17" fillId="38" borderId="52" xfId="0" applyNumberFormat="1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vertical="top" wrapText="1"/>
    </xf>
    <xf numFmtId="0" fontId="17" fillId="0" borderId="37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vertical="center"/>
    </xf>
    <xf numFmtId="0" fontId="65" fillId="0" borderId="24" xfId="0" applyFont="1" applyBorder="1" applyAlignment="1">
      <alignment vertical="top" wrapText="1"/>
    </xf>
    <xf numFmtId="49" fontId="15" fillId="0" borderId="53" xfId="0" applyNumberFormat="1" applyFont="1" applyFill="1" applyBorder="1" applyAlignment="1">
      <alignment horizontal="left" wrapText="1"/>
    </xf>
    <xf numFmtId="0" fontId="14" fillId="34" borderId="15" xfId="0" applyFont="1" applyFill="1" applyBorder="1" applyAlignment="1">
      <alignment wrapText="1"/>
    </xf>
    <xf numFmtId="0" fontId="15" fillId="0" borderId="15" xfId="0" applyFont="1" applyFill="1" applyBorder="1" applyAlignment="1">
      <alignment/>
    </xf>
    <xf numFmtId="0" fontId="14" fillId="34" borderId="15" xfId="0" applyFont="1" applyFill="1" applyBorder="1" applyAlignment="1">
      <alignment horizontal="left" wrapText="1"/>
    </xf>
    <xf numFmtId="49" fontId="15" fillId="0" borderId="53" xfId="0" applyNumberFormat="1" applyFont="1" applyBorder="1" applyAlignment="1">
      <alignment horizontal="left" wrapText="1"/>
    </xf>
    <xf numFmtId="4" fontId="14" fillId="39" borderId="3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vertical="top" wrapText="1"/>
    </xf>
    <xf numFmtId="49" fontId="14" fillId="39" borderId="35" xfId="0" applyNumberFormat="1" applyFont="1" applyFill="1" applyBorder="1" applyAlignment="1">
      <alignment horizontal="center"/>
    </xf>
    <xf numFmtId="0" fontId="15" fillId="39" borderId="19" xfId="0" applyFont="1" applyFill="1" applyBorder="1" applyAlignment="1">
      <alignment horizontal="center"/>
    </xf>
    <xf numFmtId="4" fontId="14" fillId="39" borderId="35" xfId="0" applyNumberFormat="1" applyFont="1" applyFill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49" fontId="15" fillId="0" borderId="13" xfId="0" applyNumberFormat="1" applyFont="1" applyFill="1" applyBorder="1" applyAlignment="1">
      <alignment horizontal="left" wrapText="1"/>
    </xf>
    <xf numFmtId="4" fontId="14" fillId="39" borderId="20" xfId="0" applyNumberFormat="1" applyFont="1" applyFill="1" applyBorder="1" applyAlignment="1">
      <alignment horizontal="center"/>
    </xf>
    <xf numFmtId="0" fontId="14" fillId="40" borderId="27" xfId="0" applyFont="1" applyFill="1" applyBorder="1" applyAlignment="1">
      <alignment horizontal="center" wrapText="1"/>
    </xf>
    <xf numFmtId="49" fontId="14" fillId="40" borderId="29" xfId="0" applyNumberFormat="1" applyFont="1" applyFill="1" applyBorder="1" applyAlignment="1">
      <alignment horizontal="center" wrapText="1"/>
    </xf>
    <xf numFmtId="0" fontId="14" fillId="40" borderId="29" xfId="0" applyFont="1" applyFill="1" applyBorder="1" applyAlignment="1">
      <alignment horizontal="center" wrapText="1"/>
    </xf>
    <xf numFmtId="0" fontId="14" fillId="39" borderId="30" xfId="0" applyFont="1" applyFill="1" applyBorder="1" applyAlignment="1">
      <alignment wrapText="1"/>
    </xf>
    <xf numFmtId="49" fontId="15" fillId="39" borderId="32" xfId="0" applyNumberFormat="1" applyFont="1" applyFill="1" applyBorder="1" applyAlignment="1">
      <alignment horizontal="center" wrapText="1"/>
    </xf>
    <xf numFmtId="0" fontId="15" fillId="39" borderId="32" xfId="0" applyFont="1" applyFill="1" applyBorder="1" applyAlignment="1">
      <alignment horizontal="center" wrapText="1"/>
    </xf>
    <xf numFmtId="4" fontId="14" fillId="39" borderId="33" xfId="0" applyNumberFormat="1" applyFont="1" applyFill="1" applyBorder="1" applyAlignment="1">
      <alignment horizontal="center" wrapText="1"/>
    </xf>
    <xf numFmtId="4" fontId="14" fillId="39" borderId="31" xfId="0" applyNumberFormat="1" applyFont="1" applyFill="1" applyBorder="1" applyAlignment="1">
      <alignment horizontal="center" wrapText="1"/>
    </xf>
    <xf numFmtId="4" fontId="15" fillId="0" borderId="0" xfId="0" applyNumberFormat="1" applyFont="1" applyBorder="1" applyAlignment="1">
      <alignment horizontal="center"/>
    </xf>
    <xf numFmtId="0" fontId="15" fillId="0" borderId="37" xfId="0" applyFont="1" applyBorder="1" applyAlignment="1">
      <alignment vertical="top" wrapText="1"/>
    </xf>
    <xf numFmtId="4" fontId="15" fillId="0" borderId="36" xfId="0" applyNumberFormat="1" applyFont="1" applyBorder="1" applyAlignment="1">
      <alignment horizontal="center"/>
    </xf>
    <xf numFmtId="0" fontId="14" fillId="39" borderId="30" xfId="0" applyFont="1" applyFill="1" applyBorder="1" applyAlignment="1">
      <alignment/>
    </xf>
    <xf numFmtId="49" fontId="14" fillId="39" borderId="32" xfId="0" applyNumberFormat="1" applyFont="1" applyFill="1" applyBorder="1" applyAlignment="1">
      <alignment horizontal="center"/>
    </xf>
    <xf numFmtId="0" fontId="14" fillId="39" borderId="32" xfId="0" applyFont="1" applyFill="1" applyBorder="1" applyAlignment="1">
      <alignment horizontal="center"/>
    </xf>
    <xf numFmtId="4" fontId="14" fillId="39" borderId="33" xfId="0" applyNumberFormat="1" applyFont="1" applyFill="1" applyBorder="1" applyAlignment="1">
      <alignment horizontal="center"/>
    </xf>
    <xf numFmtId="4" fontId="15" fillId="0" borderId="25" xfId="0" applyNumberFormat="1" applyFont="1" applyFill="1" applyBorder="1" applyAlignment="1">
      <alignment horizontal="center" vertical="center" wrapText="1"/>
    </xf>
    <xf numFmtId="0" fontId="16" fillId="34" borderId="40" xfId="0" applyFont="1" applyFill="1" applyBorder="1" applyAlignment="1">
      <alignment vertical="top" wrapText="1"/>
    </xf>
    <xf numFmtId="0" fontId="15" fillId="0" borderId="15" xfId="0" applyFont="1" applyBorder="1" applyAlignment="1">
      <alignment wrapText="1"/>
    </xf>
    <xf numFmtId="4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5" fillId="0" borderId="51" xfId="0" applyNumberFormat="1" applyFont="1" applyFill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/>
    </xf>
    <xf numFmtId="49" fontId="15" fillId="0" borderId="15" xfId="0" applyNumberFormat="1" applyFont="1" applyFill="1" applyBorder="1" applyAlignment="1">
      <alignment horizontal="left" wrapText="1"/>
    </xf>
    <xf numFmtId="0" fontId="15" fillId="34" borderId="54" xfId="0" applyFont="1" applyFill="1" applyBorder="1" applyAlignment="1">
      <alignment wrapText="1"/>
    </xf>
    <xf numFmtId="0" fontId="17" fillId="0" borderId="55" xfId="0" applyFont="1" applyFill="1" applyBorder="1" applyAlignment="1">
      <alignment horizontal="center" vertical="center" wrapText="1"/>
    </xf>
    <xf numFmtId="49" fontId="15" fillId="0" borderId="56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Border="1" applyAlignment="1">
      <alignment horizontal="center" vertical="center" wrapText="1"/>
    </xf>
    <xf numFmtId="4" fontId="15" fillId="0" borderId="57" xfId="0" applyNumberFormat="1" applyFont="1" applyFill="1" applyBorder="1" applyAlignment="1">
      <alignment horizontal="center" vertical="center" wrapText="1"/>
    </xf>
    <xf numFmtId="4" fontId="15" fillId="41" borderId="20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vertical="top" wrapText="1"/>
    </xf>
    <xf numFmtId="49" fontId="14" fillId="19" borderId="35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9" fontId="14" fillId="19" borderId="19" xfId="0" applyNumberFormat="1" applyFont="1" applyFill="1" applyBorder="1" applyAlignment="1">
      <alignment horizontal="center" vertical="center" wrapText="1"/>
    </xf>
    <xf numFmtId="4" fontId="14" fillId="19" borderId="20" xfId="0" applyNumberFormat="1" applyFont="1" applyFill="1" applyBorder="1" applyAlignment="1">
      <alignment horizontal="center" vertical="center" wrapText="1"/>
    </xf>
    <xf numFmtId="0" fontId="16" fillId="19" borderId="24" xfId="0" applyFont="1" applyFill="1" applyBorder="1" applyAlignment="1">
      <alignment vertical="top" wrapText="1"/>
    </xf>
    <xf numFmtId="0" fontId="16" fillId="19" borderId="34" xfId="0" applyFont="1" applyFill="1" applyBorder="1" applyAlignment="1">
      <alignment horizontal="center" vertical="center" wrapText="1"/>
    </xf>
    <xf numFmtId="49" fontId="16" fillId="19" borderId="22" xfId="0" applyNumberFormat="1" applyFont="1" applyFill="1" applyBorder="1" applyAlignment="1">
      <alignment horizontal="center" vertical="center" wrapText="1"/>
    </xf>
    <xf numFmtId="49" fontId="14" fillId="19" borderId="22" xfId="0" applyNumberFormat="1" applyFont="1" applyFill="1" applyBorder="1" applyAlignment="1">
      <alignment horizontal="center" vertical="center" wrapText="1"/>
    </xf>
    <xf numFmtId="4" fontId="14" fillId="19" borderId="23" xfId="0" applyNumberFormat="1" applyFont="1" applyFill="1" applyBorder="1" applyAlignment="1">
      <alignment horizontal="center" vertical="center" wrapText="1"/>
    </xf>
    <xf numFmtId="0" fontId="16" fillId="19" borderId="35" xfId="0" applyFont="1" applyFill="1" applyBorder="1" applyAlignment="1">
      <alignment horizontal="center" vertical="center" wrapText="1"/>
    </xf>
    <xf numFmtId="49" fontId="14" fillId="19" borderId="19" xfId="0" applyNumberFormat="1" applyFont="1" applyFill="1" applyBorder="1" applyAlignment="1">
      <alignment horizontal="center" vertical="center"/>
    </xf>
    <xf numFmtId="4" fontId="14" fillId="19" borderId="20" xfId="0" applyNumberFormat="1" applyFont="1" applyFill="1" applyBorder="1" applyAlignment="1">
      <alignment horizontal="center" vertical="center"/>
    </xf>
    <xf numFmtId="0" fontId="15" fillId="19" borderId="19" xfId="0" applyFont="1" applyFill="1" applyBorder="1" applyAlignment="1">
      <alignment horizontal="center" vertical="center" wrapText="1"/>
    </xf>
    <xf numFmtId="0" fontId="65" fillId="19" borderId="13" xfId="0" applyFont="1" applyFill="1" applyBorder="1" applyAlignment="1">
      <alignment wrapText="1"/>
    </xf>
    <xf numFmtId="0" fontId="17" fillId="19" borderId="35" xfId="0" applyFont="1" applyFill="1" applyBorder="1" applyAlignment="1">
      <alignment horizontal="center" vertical="center" wrapText="1"/>
    </xf>
    <xf numFmtId="49" fontId="17" fillId="19" borderId="22" xfId="0" applyNumberFormat="1" applyFont="1" applyFill="1" applyBorder="1" applyAlignment="1">
      <alignment horizontal="center" vertical="center" wrapText="1"/>
    </xf>
    <xf numFmtId="49" fontId="15" fillId="19" borderId="22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3" xfId="0" applyNumberFormat="1" applyFont="1" applyFill="1" applyBorder="1" applyAlignment="1">
      <alignment horizontal="center" vertical="center" wrapText="1"/>
    </xf>
    <xf numFmtId="0" fontId="15" fillId="19" borderId="13" xfId="0" applyFont="1" applyFill="1" applyBorder="1" applyAlignment="1">
      <alignment vertical="top" wrapText="1"/>
    </xf>
    <xf numFmtId="49" fontId="16" fillId="36" borderId="31" xfId="0" applyNumberFormat="1" applyFont="1" applyFill="1" applyBorder="1" applyAlignment="1">
      <alignment horizontal="center" vertical="center" wrapText="1"/>
    </xf>
    <xf numFmtId="0" fontId="14" fillId="42" borderId="24" xfId="0" applyFont="1" applyFill="1" applyBorder="1" applyAlignment="1">
      <alignment wrapText="1"/>
    </xf>
    <xf numFmtId="0" fontId="16" fillId="42" borderId="35" xfId="0" applyFont="1" applyFill="1" applyBorder="1" applyAlignment="1">
      <alignment horizontal="center" vertical="center" wrapText="1"/>
    </xf>
    <xf numFmtId="49" fontId="14" fillId="42" borderId="22" xfId="0" applyNumberFormat="1" applyFont="1" applyFill="1" applyBorder="1" applyAlignment="1">
      <alignment horizontal="center" vertical="center" wrapText="1"/>
    </xf>
    <xf numFmtId="4" fontId="14" fillId="42" borderId="23" xfId="0" applyNumberFormat="1" applyFont="1" applyFill="1" applyBorder="1" applyAlignment="1">
      <alignment horizontal="center" vertical="center" wrapText="1"/>
    </xf>
    <xf numFmtId="0" fontId="16" fillId="42" borderId="13" xfId="0" applyFont="1" applyFill="1" applyBorder="1" applyAlignment="1">
      <alignment vertical="top" wrapText="1"/>
    </xf>
    <xf numFmtId="0" fontId="16" fillId="42" borderId="19" xfId="0" applyFont="1" applyFill="1" applyBorder="1" applyAlignment="1">
      <alignment horizontal="center" vertical="center" wrapText="1"/>
    </xf>
    <xf numFmtId="49" fontId="14" fillId="42" borderId="19" xfId="0" applyNumberFormat="1" applyFont="1" applyFill="1" applyBorder="1" applyAlignment="1">
      <alignment horizontal="center" vertical="center" wrapText="1"/>
    </xf>
    <xf numFmtId="49" fontId="14" fillId="42" borderId="35" xfId="0" applyNumberFormat="1" applyFont="1" applyFill="1" applyBorder="1" applyAlignment="1">
      <alignment horizontal="center" vertical="center" wrapText="1"/>
    </xf>
    <xf numFmtId="4" fontId="14" fillId="42" borderId="20" xfId="0" applyNumberFormat="1" applyFont="1" applyFill="1" applyBorder="1" applyAlignment="1">
      <alignment horizontal="center" vertical="center"/>
    </xf>
    <xf numFmtId="49" fontId="4" fillId="42" borderId="19" xfId="0" applyNumberFormat="1" applyFont="1" applyFill="1" applyBorder="1" applyAlignment="1">
      <alignment horizontal="center" vertical="center"/>
    </xf>
    <xf numFmtId="0" fontId="15" fillId="42" borderId="19" xfId="0" applyFont="1" applyFill="1" applyBorder="1" applyAlignment="1">
      <alignment horizontal="center" vertical="center" wrapText="1"/>
    </xf>
    <xf numFmtId="4" fontId="14" fillId="42" borderId="20" xfId="0" applyNumberFormat="1" applyFont="1" applyFill="1" applyBorder="1" applyAlignment="1">
      <alignment horizontal="center" vertical="center" wrapText="1"/>
    </xf>
    <xf numFmtId="0" fontId="14" fillId="42" borderId="19" xfId="0" applyFont="1" applyFill="1" applyBorder="1" applyAlignment="1">
      <alignment horizontal="center" vertical="center" wrapText="1"/>
    </xf>
    <xf numFmtId="0" fontId="67" fillId="42" borderId="13" xfId="56" applyFont="1" applyFill="1" applyBorder="1" applyAlignment="1">
      <alignment vertical="top" wrapText="1"/>
      <protection/>
    </xf>
    <xf numFmtId="0" fontId="17" fillId="42" borderId="19" xfId="0" applyFont="1" applyFill="1" applyBorder="1" applyAlignment="1">
      <alignment horizontal="center" vertical="center" wrapText="1"/>
    </xf>
    <xf numFmtId="49" fontId="15" fillId="42" borderId="19" xfId="0" applyNumberFormat="1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 wrapText="1"/>
    </xf>
    <xf numFmtId="0" fontId="16" fillId="43" borderId="13" xfId="0" applyFont="1" applyFill="1" applyBorder="1" applyAlignment="1">
      <alignment wrapText="1"/>
    </xf>
    <xf numFmtId="1" fontId="16" fillId="43" borderId="35" xfId="0" applyNumberFormat="1" applyFont="1" applyFill="1" applyBorder="1" applyAlignment="1">
      <alignment horizontal="center" vertical="center" wrapText="1"/>
    </xf>
    <xf numFmtId="2" fontId="16" fillId="43" borderId="19" xfId="0" applyNumberFormat="1" applyFont="1" applyFill="1" applyBorder="1" applyAlignment="1">
      <alignment horizontal="center" vertical="center" wrapText="1"/>
    </xf>
    <xf numFmtId="2" fontId="4" fillId="43" borderId="19" xfId="0" applyNumberFormat="1" applyFont="1" applyFill="1" applyBorder="1" applyAlignment="1">
      <alignment horizontal="center" vertical="center"/>
    </xf>
    <xf numFmtId="0" fontId="15" fillId="43" borderId="19" xfId="0" applyFont="1" applyFill="1" applyBorder="1" applyAlignment="1">
      <alignment horizontal="center" vertical="center" wrapText="1"/>
    </xf>
    <xf numFmtId="4" fontId="14" fillId="43" borderId="20" xfId="0" applyNumberFormat="1" applyFont="1" applyFill="1" applyBorder="1" applyAlignment="1">
      <alignment horizontal="center" vertical="center" wrapText="1"/>
    </xf>
    <xf numFmtId="0" fontId="17" fillId="43" borderId="24" xfId="0" applyFont="1" applyFill="1" applyBorder="1" applyAlignment="1">
      <alignment horizontal="left" vertical="center" wrapText="1"/>
    </xf>
    <xf numFmtId="1" fontId="17" fillId="43" borderId="35" xfId="0" applyNumberFormat="1" applyFont="1" applyFill="1" applyBorder="1" applyAlignment="1">
      <alignment horizontal="center" vertical="center" wrapText="1"/>
    </xf>
    <xf numFmtId="2" fontId="17" fillId="43" borderId="19" xfId="0" applyNumberFormat="1" applyFont="1" applyFill="1" applyBorder="1" applyAlignment="1">
      <alignment horizontal="center" vertical="center" wrapText="1"/>
    </xf>
    <xf numFmtId="2" fontId="6" fillId="43" borderId="19" xfId="0" applyNumberFormat="1" applyFont="1" applyFill="1" applyBorder="1" applyAlignment="1">
      <alignment horizontal="center" vertical="center"/>
    </xf>
    <xf numFmtId="0" fontId="15" fillId="43" borderId="22" xfId="0" applyFont="1" applyFill="1" applyBorder="1" applyAlignment="1">
      <alignment horizontal="center" vertical="center" wrapText="1"/>
    </xf>
    <xf numFmtId="4" fontId="15" fillId="43" borderId="23" xfId="0" applyNumberFormat="1" applyFont="1" applyFill="1" applyBorder="1" applyAlignment="1">
      <alignment horizontal="center" vertical="center"/>
    </xf>
    <xf numFmtId="49" fontId="6" fillId="43" borderId="19" xfId="0" applyNumberFormat="1" applyFont="1" applyFill="1" applyBorder="1" applyAlignment="1">
      <alignment horizontal="center" vertical="center"/>
    </xf>
    <xf numFmtId="0" fontId="17" fillId="43" borderId="13" xfId="0" applyFont="1" applyFill="1" applyBorder="1" applyAlignment="1">
      <alignment vertical="top" wrapText="1"/>
    </xf>
    <xf numFmtId="49" fontId="4" fillId="44" borderId="0" xfId="0" applyNumberFormat="1" applyFont="1" applyFill="1" applyBorder="1" applyAlignment="1">
      <alignment horizontal="center" vertical="center"/>
    </xf>
    <xf numFmtId="49" fontId="14" fillId="44" borderId="19" xfId="0" applyNumberFormat="1" applyFont="1" applyFill="1" applyBorder="1" applyAlignment="1">
      <alignment horizontal="center" vertical="center" wrapText="1"/>
    </xf>
    <xf numFmtId="49" fontId="15" fillId="44" borderId="19" xfId="0" applyNumberFormat="1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0" fontId="24" fillId="34" borderId="13" xfId="0" applyFont="1" applyFill="1" applyBorder="1" applyAlignment="1">
      <alignment vertical="top" wrapText="1"/>
    </xf>
    <xf numFmtId="4" fontId="15" fillId="0" borderId="20" xfId="0" applyNumberFormat="1" applyFont="1" applyFill="1" applyBorder="1" applyAlignment="1">
      <alignment horizontal="center" wrapText="1"/>
    </xf>
    <xf numFmtId="0" fontId="14" fillId="0" borderId="41" xfId="0" applyFont="1" applyFill="1" applyBorder="1" applyAlignment="1">
      <alignment wrapText="1"/>
    </xf>
    <xf numFmtId="0" fontId="22" fillId="0" borderId="41" xfId="0" applyFont="1" applyFill="1" applyBorder="1" applyAlignment="1">
      <alignment/>
    </xf>
    <xf numFmtId="0" fontId="24" fillId="0" borderId="13" xfId="0" applyFont="1" applyFill="1" applyBorder="1" applyAlignment="1">
      <alignment vertical="top" wrapText="1"/>
    </xf>
    <xf numFmtId="4" fontId="14" fillId="0" borderId="20" xfId="0" applyNumberFormat="1" applyFont="1" applyFill="1" applyBorder="1" applyAlignment="1">
      <alignment horizontal="center" wrapText="1"/>
    </xf>
    <xf numFmtId="49" fontId="14" fillId="0" borderId="19" xfId="0" applyNumberFormat="1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65" fillId="0" borderId="37" xfId="0" applyFont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wrapText="1"/>
    </xf>
    <xf numFmtId="4" fontId="13" fillId="0" borderId="20" xfId="0" applyNumberFormat="1" applyFont="1" applyFill="1" applyBorder="1" applyAlignment="1">
      <alignment horizontal="center" wrapText="1"/>
    </xf>
    <xf numFmtId="0" fontId="14" fillId="0" borderId="19" xfId="0" applyFont="1" applyBorder="1" applyAlignment="1">
      <alignment wrapText="1"/>
    </xf>
    <xf numFmtId="0" fontId="65" fillId="0" borderId="13" xfId="0" applyFont="1" applyFill="1" applyBorder="1" applyAlignment="1">
      <alignment/>
    </xf>
    <xf numFmtId="0" fontId="16" fillId="45" borderId="13" xfId="0" applyFont="1" applyFill="1" applyBorder="1" applyAlignment="1">
      <alignment vertical="top" wrapText="1"/>
    </xf>
    <xf numFmtId="0" fontId="16" fillId="45" borderId="19" xfId="0" applyFont="1" applyFill="1" applyBorder="1" applyAlignment="1">
      <alignment horizontal="center" vertical="center" wrapText="1"/>
    </xf>
    <xf numFmtId="4" fontId="14" fillId="45" borderId="20" xfId="0" applyNumberFormat="1" applyFont="1" applyFill="1" applyBorder="1" applyAlignment="1">
      <alignment horizontal="center" vertical="center" wrapText="1"/>
    </xf>
    <xf numFmtId="49" fontId="16" fillId="45" borderId="19" xfId="0" applyNumberFormat="1" applyFont="1" applyFill="1" applyBorder="1" applyAlignment="1">
      <alignment horizontal="center" vertical="center" wrapText="1"/>
    </xf>
    <xf numFmtId="49" fontId="4" fillId="45" borderId="19" xfId="0" applyNumberFormat="1" applyFont="1" applyFill="1" applyBorder="1" applyAlignment="1">
      <alignment horizontal="center" vertical="center"/>
    </xf>
    <xf numFmtId="0" fontId="15" fillId="45" borderId="19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wrapText="1"/>
    </xf>
    <xf numFmtId="49" fontId="25" fillId="0" borderId="15" xfId="0" applyNumberFormat="1" applyFont="1" applyBorder="1" applyAlignment="1">
      <alignment horizontal="left" wrapText="1"/>
    </xf>
    <xf numFmtId="0" fontId="66" fillId="0" borderId="13" xfId="0" applyFont="1" applyFill="1" applyBorder="1" applyAlignment="1">
      <alignment wrapText="1"/>
    </xf>
    <xf numFmtId="0" fontId="14" fillId="0" borderId="19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wrapText="1"/>
    </xf>
    <xf numFmtId="0" fontId="24" fillId="0" borderId="19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/>
    </xf>
    <xf numFmtId="0" fontId="65" fillId="2" borderId="13" xfId="0" applyFont="1" applyFill="1" applyBorder="1" applyAlignment="1">
      <alignment wrapText="1"/>
    </xf>
    <xf numFmtId="0" fontId="17" fillId="2" borderId="19" xfId="0" applyFont="1" applyFill="1" applyBorder="1" applyAlignment="1">
      <alignment horizontal="center" vertical="center" wrapText="1"/>
    </xf>
    <xf numFmtId="49" fontId="17" fillId="2" borderId="19" xfId="0" applyNumberFormat="1" applyFont="1" applyFill="1" applyBorder="1" applyAlignment="1">
      <alignment horizontal="center" vertical="center" wrapText="1"/>
    </xf>
    <xf numFmtId="49" fontId="15" fillId="2" borderId="19" xfId="0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4" fontId="15" fillId="2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0" fontId="26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center" wrapText="1"/>
    </xf>
    <xf numFmtId="0" fontId="14" fillId="46" borderId="0" xfId="0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0" fontId="10" fillId="0" borderId="19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7"/>
  <sheetViews>
    <sheetView tabSelected="1" zoomScale="80" zoomScaleNormal="80" zoomScaleSheetLayoutView="80" zoomScalePageLayoutView="0" workbookViewId="0" topLeftCell="A1">
      <selection activeCell="A13" sqref="A13"/>
    </sheetView>
  </sheetViews>
  <sheetFormatPr defaultColWidth="9.00390625" defaultRowHeight="12.75"/>
  <cols>
    <col min="1" max="1" width="80.75390625" style="216" customWidth="1"/>
    <col min="2" max="2" width="7.625" style="15" customWidth="1"/>
    <col min="3" max="3" width="6.75390625" style="7" customWidth="1"/>
    <col min="4" max="4" width="7.00390625" style="7" customWidth="1"/>
    <col min="5" max="5" width="15.625" style="7" customWidth="1"/>
    <col min="6" max="6" width="6.125" style="7" customWidth="1"/>
    <col min="7" max="7" width="19.375" style="19" customWidth="1"/>
    <col min="8" max="8" width="17.75390625" style="19" hidden="1" customWidth="1"/>
    <col min="9" max="9" width="19.25390625" style="19" hidden="1" customWidth="1"/>
    <col min="10" max="10" width="14.875" style="0" bestFit="1" customWidth="1"/>
    <col min="11" max="11" width="12.75390625" style="0" bestFit="1" customWidth="1"/>
  </cols>
  <sheetData>
    <row r="1" ht="16.5">
      <c r="B1" s="471" t="s">
        <v>751</v>
      </c>
    </row>
    <row r="2" ht="16.5">
      <c r="B2" s="471" t="s">
        <v>743</v>
      </c>
    </row>
    <row r="3" ht="16.5">
      <c r="B3" s="471" t="s">
        <v>748</v>
      </c>
    </row>
    <row r="4" ht="16.5">
      <c r="B4" s="471" t="s">
        <v>648</v>
      </c>
    </row>
    <row r="5" ht="16.5">
      <c r="B5" s="471" t="s">
        <v>653</v>
      </c>
    </row>
    <row r="6" ht="16.5">
      <c r="B6" s="471" t="s">
        <v>649</v>
      </c>
    </row>
    <row r="7" ht="16.5">
      <c r="B7" s="471" t="s">
        <v>749</v>
      </c>
    </row>
    <row r="8" spans="2:9" ht="16.5">
      <c r="B8" s="12" t="s">
        <v>752</v>
      </c>
      <c r="C8" s="12"/>
      <c r="D8" s="12"/>
      <c r="E8" s="12"/>
      <c r="F8" s="12"/>
      <c r="G8" s="12"/>
      <c r="H8" s="12"/>
      <c r="I8" s="12"/>
    </row>
    <row r="9" spans="2:9" ht="16.5">
      <c r="B9" s="12" t="s">
        <v>743</v>
      </c>
      <c r="C9" s="12"/>
      <c r="D9" s="12"/>
      <c r="E9" s="12"/>
      <c r="F9" s="12"/>
      <c r="G9" s="12"/>
      <c r="H9" s="12"/>
      <c r="I9" s="12"/>
    </row>
    <row r="10" spans="2:9" ht="16.5">
      <c r="B10" s="12" t="s">
        <v>140</v>
      </c>
      <c r="C10" s="12"/>
      <c r="D10" s="12"/>
      <c r="E10" s="12"/>
      <c r="F10" s="12"/>
      <c r="G10" s="12"/>
      <c r="H10" s="12"/>
      <c r="I10" s="12"/>
    </row>
    <row r="11" spans="2:9" ht="16.5">
      <c r="B11" s="12" t="s">
        <v>648</v>
      </c>
      <c r="C11" s="12"/>
      <c r="D11" s="12"/>
      <c r="E11" s="12"/>
      <c r="F11" s="12"/>
      <c r="G11" s="12"/>
      <c r="H11" s="12"/>
      <c r="I11" s="12"/>
    </row>
    <row r="12" spans="2:9" ht="16.5">
      <c r="B12" s="12" t="s">
        <v>653</v>
      </c>
      <c r="C12" s="12"/>
      <c r="D12" s="12"/>
      <c r="E12" s="12"/>
      <c r="F12" s="12"/>
      <c r="G12" s="12"/>
      <c r="H12" s="12"/>
      <c r="I12" s="12"/>
    </row>
    <row r="13" spans="2:9" ht="16.5">
      <c r="B13" s="12" t="s">
        <v>649</v>
      </c>
      <c r="C13" s="12"/>
      <c r="D13" s="12"/>
      <c r="E13" s="12"/>
      <c r="F13" s="12"/>
      <c r="G13" s="12"/>
      <c r="H13" s="12"/>
      <c r="I13" s="12"/>
    </row>
    <row r="14" spans="2:9" ht="16.5">
      <c r="B14" s="472" t="s">
        <v>745</v>
      </c>
      <c r="C14" s="12"/>
      <c r="D14" s="12"/>
      <c r="E14" s="12"/>
      <c r="F14" s="12"/>
      <c r="G14" s="12"/>
      <c r="H14" s="12"/>
      <c r="I14" s="12"/>
    </row>
    <row r="15" spans="2:9" ht="12" customHeight="1">
      <c r="B15" s="12" t="s">
        <v>741</v>
      </c>
      <c r="C15" s="12"/>
      <c r="D15" s="12"/>
      <c r="E15" s="12"/>
      <c r="F15" s="12"/>
      <c r="G15" s="12"/>
      <c r="H15" s="12"/>
      <c r="I15" s="12"/>
    </row>
    <row r="16" spans="1:9" ht="11.25" customHeight="1">
      <c r="A16"/>
      <c r="B16" s="164"/>
      <c r="C16" s="8"/>
      <c r="D16" s="8"/>
      <c r="E16" s="8"/>
      <c r="F16"/>
      <c r="G16"/>
      <c r="H16"/>
      <c r="I16"/>
    </row>
    <row r="17" spans="1:9" ht="18.75">
      <c r="A17" s="474" t="s">
        <v>62</v>
      </c>
      <c r="B17" s="474"/>
      <c r="C17" s="474"/>
      <c r="D17" s="474"/>
      <c r="E17" s="474"/>
      <c r="F17" s="474"/>
      <c r="G17" s="474"/>
      <c r="H17" s="474"/>
      <c r="I17" s="474"/>
    </row>
    <row r="18" spans="1:9" ht="16.5">
      <c r="A18" s="475" t="s">
        <v>650</v>
      </c>
      <c r="B18" s="475"/>
      <c r="C18" s="475"/>
      <c r="D18" s="475"/>
      <c r="E18" s="475"/>
      <c r="F18" s="475"/>
      <c r="G18" s="475"/>
      <c r="H18" s="475"/>
      <c r="I18" s="475"/>
    </row>
    <row r="19" spans="1:9" ht="18.75">
      <c r="A19" s="476" t="s">
        <v>342</v>
      </c>
      <c r="B19" s="476"/>
      <c r="C19" s="476"/>
      <c r="D19" s="476"/>
      <c r="E19" s="476"/>
      <c r="F19" s="476"/>
      <c r="G19" s="476"/>
      <c r="H19" s="476"/>
      <c r="I19" s="476"/>
    </row>
    <row r="20" spans="2:9" ht="15" customHeight="1" thickBot="1">
      <c r="B20" s="13"/>
      <c r="C20" s="6" t="s">
        <v>22</v>
      </c>
      <c r="D20" s="5"/>
      <c r="E20" s="5"/>
      <c r="F20" s="5"/>
      <c r="G20" s="18" t="s">
        <v>0</v>
      </c>
      <c r="H20" s="18"/>
      <c r="I20" s="18" t="s">
        <v>0</v>
      </c>
    </row>
    <row r="21" spans="1:9" ht="37.5" customHeight="1" thickBot="1">
      <c r="A21" s="83" t="s">
        <v>23</v>
      </c>
      <c r="B21" s="84"/>
      <c r="C21" s="85" t="s">
        <v>24</v>
      </c>
      <c r="D21" s="85" t="s">
        <v>25</v>
      </c>
      <c r="E21" s="85" t="s">
        <v>26</v>
      </c>
      <c r="F21" s="85" t="s">
        <v>27</v>
      </c>
      <c r="G21" s="206" t="s">
        <v>269</v>
      </c>
      <c r="H21" s="261" t="s">
        <v>302</v>
      </c>
      <c r="I21" s="206" t="s">
        <v>340</v>
      </c>
    </row>
    <row r="22" spans="1:9" ht="24" customHeight="1" hidden="1" thickBot="1">
      <c r="A22" s="86" t="s">
        <v>129</v>
      </c>
      <c r="B22" s="87">
        <v>901</v>
      </c>
      <c r="C22" s="88"/>
      <c r="D22" s="88"/>
      <c r="E22" s="88"/>
      <c r="F22" s="88"/>
      <c r="G22" s="89">
        <f>G23+G40</f>
        <v>0</v>
      </c>
      <c r="H22" s="89">
        <f>H23+H40</f>
        <v>4228800</v>
      </c>
      <c r="I22" s="89">
        <f>I23+I40</f>
        <v>4228800</v>
      </c>
    </row>
    <row r="23" spans="1:9" ht="17.25" hidden="1" thickBot="1">
      <c r="A23" s="59" t="s">
        <v>64</v>
      </c>
      <c r="B23" s="90">
        <v>901</v>
      </c>
      <c r="C23" s="61" t="s">
        <v>9</v>
      </c>
      <c r="D23" s="61"/>
      <c r="E23" s="61"/>
      <c r="F23" s="61"/>
      <c r="G23" s="91">
        <f>G24+G33</f>
        <v>0</v>
      </c>
      <c r="H23" s="91">
        <f>H24+H33</f>
        <v>4228400</v>
      </c>
      <c r="I23" s="91">
        <f>I24+I33</f>
        <v>4228400</v>
      </c>
    </row>
    <row r="24" spans="1:9" ht="8.25" customHeight="1" hidden="1" thickBot="1">
      <c r="A24" s="44" t="s">
        <v>143</v>
      </c>
      <c r="B24" s="92">
        <v>901</v>
      </c>
      <c r="C24" s="45" t="s">
        <v>9</v>
      </c>
      <c r="D24" s="46" t="s">
        <v>18</v>
      </c>
      <c r="E24" s="46"/>
      <c r="F24" s="46"/>
      <c r="G24" s="47">
        <f aca="true" t="shared" si="0" ref="G24:I25">G25</f>
        <v>0</v>
      </c>
      <c r="H24" s="47">
        <f t="shared" si="0"/>
        <v>3186700</v>
      </c>
      <c r="I24" s="47">
        <f t="shared" si="0"/>
        <v>3186700</v>
      </c>
    </row>
    <row r="25" spans="1:9" s="128" customFormat="1" ht="50.25" hidden="1" thickBot="1">
      <c r="A25" s="44" t="s">
        <v>292</v>
      </c>
      <c r="B25" s="92">
        <v>901</v>
      </c>
      <c r="C25" s="45" t="s">
        <v>9</v>
      </c>
      <c r="D25" s="46" t="s">
        <v>18</v>
      </c>
      <c r="E25" s="256" t="s">
        <v>310</v>
      </c>
      <c r="F25" s="250"/>
      <c r="G25" s="47">
        <f t="shared" si="0"/>
        <v>0</v>
      </c>
      <c r="H25" s="47">
        <f t="shared" si="0"/>
        <v>3186700</v>
      </c>
      <c r="I25" s="47">
        <f t="shared" si="0"/>
        <v>3186700</v>
      </c>
    </row>
    <row r="26" spans="1:9" s="128" customFormat="1" ht="33.75" hidden="1" thickBot="1">
      <c r="A26" s="44" t="s">
        <v>254</v>
      </c>
      <c r="B26" s="92">
        <v>901</v>
      </c>
      <c r="C26" s="45" t="s">
        <v>9</v>
      </c>
      <c r="D26" s="46" t="s">
        <v>18</v>
      </c>
      <c r="E26" s="46" t="s">
        <v>311</v>
      </c>
      <c r="F26" s="250"/>
      <c r="G26" s="47">
        <f>G27+G29</f>
        <v>0</v>
      </c>
      <c r="H26" s="47">
        <f>H27+H29</f>
        <v>3186700</v>
      </c>
      <c r="I26" s="47">
        <f>I27+I29</f>
        <v>3186700</v>
      </c>
    </row>
    <row r="27" spans="1:9" s="128" customFormat="1" ht="33.75" hidden="1" thickBot="1">
      <c r="A27" s="44" t="s">
        <v>172</v>
      </c>
      <c r="B27" s="92">
        <v>901</v>
      </c>
      <c r="C27" s="45" t="s">
        <v>9</v>
      </c>
      <c r="D27" s="46" t="s">
        <v>18</v>
      </c>
      <c r="E27" s="46" t="s">
        <v>312</v>
      </c>
      <c r="F27" s="250"/>
      <c r="G27" s="47">
        <f>G28</f>
        <v>0</v>
      </c>
      <c r="H27" s="47">
        <f>H28</f>
        <v>1274600</v>
      </c>
      <c r="I27" s="47">
        <f>I28</f>
        <v>1274600</v>
      </c>
    </row>
    <row r="28" spans="1:9" s="128" customFormat="1" ht="17.25" hidden="1" thickBot="1">
      <c r="A28" s="40" t="s">
        <v>173</v>
      </c>
      <c r="B28" s="93">
        <v>901</v>
      </c>
      <c r="C28" s="41" t="s">
        <v>9</v>
      </c>
      <c r="D28" s="42" t="s">
        <v>18</v>
      </c>
      <c r="E28" s="42" t="s">
        <v>312</v>
      </c>
      <c r="F28" s="42" t="s">
        <v>174</v>
      </c>
      <c r="G28" s="68"/>
      <c r="H28" s="68">
        <f>1192600+82000</f>
        <v>1274600</v>
      </c>
      <c r="I28" s="68">
        <f>1192600+82000</f>
        <v>1274600</v>
      </c>
    </row>
    <row r="29" spans="1:9" s="128" customFormat="1" ht="17.25" hidden="1" thickBot="1">
      <c r="A29" s="44" t="s">
        <v>175</v>
      </c>
      <c r="B29" s="92">
        <v>901</v>
      </c>
      <c r="C29" s="45" t="s">
        <v>9</v>
      </c>
      <c r="D29" s="46" t="s">
        <v>18</v>
      </c>
      <c r="E29" s="46" t="s">
        <v>313</v>
      </c>
      <c r="F29" s="42"/>
      <c r="G29" s="73">
        <f>G30+G31+G32</f>
        <v>0</v>
      </c>
      <c r="H29" s="73">
        <f>H30+H31+H32</f>
        <v>1912100</v>
      </c>
      <c r="I29" s="73">
        <f>I30+I31+I32</f>
        <v>1912100</v>
      </c>
    </row>
    <row r="30" spans="1:9" s="128" customFormat="1" ht="17.25" hidden="1" thickBot="1">
      <c r="A30" s="40" t="s">
        <v>173</v>
      </c>
      <c r="B30" s="93">
        <v>901</v>
      </c>
      <c r="C30" s="41" t="s">
        <v>9</v>
      </c>
      <c r="D30" s="42" t="s">
        <v>18</v>
      </c>
      <c r="E30" s="42" t="s">
        <v>313</v>
      </c>
      <c r="F30" s="42" t="s">
        <v>174</v>
      </c>
      <c r="G30" s="68"/>
      <c r="H30" s="68">
        <f>955000+288400+10000+85500</f>
        <v>1338900</v>
      </c>
      <c r="I30" s="68">
        <f>955000+288400+10000+85500</f>
        <v>1338900</v>
      </c>
    </row>
    <row r="31" spans="1:9" s="128" customFormat="1" ht="33.75" hidden="1" thickBot="1">
      <c r="A31" s="188" t="s">
        <v>176</v>
      </c>
      <c r="B31" s="93">
        <v>901</v>
      </c>
      <c r="C31" s="41" t="s">
        <v>9</v>
      </c>
      <c r="D31" s="42" t="s">
        <v>18</v>
      </c>
      <c r="E31" s="42" t="s">
        <v>313</v>
      </c>
      <c r="F31" s="42" t="s">
        <v>177</v>
      </c>
      <c r="G31" s="68"/>
      <c r="H31" s="68">
        <v>564900</v>
      </c>
      <c r="I31" s="68">
        <v>564900</v>
      </c>
    </row>
    <row r="32" spans="1:9" s="128" customFormat="1" ht="17.25" hidden="1" thickBot="1">
      <c r="A32" s="189" t="s">
        <v>178</v>
      </c>
      <c r="B32" s="93">
        <v>901</v>
      </c>
      <c r="C32" s="41" t="s">
        <v>9</v>
      </c>
      <c r="D32" s="42" t="s">
        <v>18</v>
      </c>
      <c r="E32" s="42" t="s">
        <v>313</v>
      </c>
      <c r="F32" s="42" t="s">
        <v>179</v>
      </c>
      <c r="G32" s="68"/>
      <c r="H32" s="68">
        <v>8300</v>
      </c>
      <c r="I32" s="68">
        <v>8300</v>
      </c>
    </row>
    <row r="33" spans="1:9" ht="33.75" hidden="1" thickBot="1">
      <c r="A33" s="44" t="s">
        <v>77</v>
      </c>
      <c r="B33" s="95">
        <v>901</v>
      </c>
      <c r="C33" s="45" t="s">
        <v>9</v>
      </c>
      <c r="D33" s="45" t="s">
        <v>15</v>
      </c>
      <c r="E33" s="46"/>
      <c r="F33" s="46"/>
      <c r="G33" s="73">
        <f aca="true" t="shared" si="1" ref="G33:I34">G34</f>
        <v>0</v>
      </c>
      <c r="H33" s="73">
        <f t="shared" si="1"/>
        <v>1041700</v>
      </c>
      <c r="I33" s="73">
        <f t="shared" si="1"/>
        <v>1041700</v>
      </c>
    </row>
    <row r="34" spans="1:9" ht="36" customHeight="1" hidden="1" thickBot="1">
      <c r="A34" s="40" t="s">
        <v>292</v>
      </c>
      <c r="B34" s="93">
        <v>901</v>
      </c>
      <c r="C34" s="41" t="s">
        <v>9</v>
      </c>
      <c r="D34" s="41" t="s">
        <v>15</v>
      </c>
      <c r="E34" s="248" t="s">
        <v>310</v>
      </c>
      <c r="F34" s="42"/>
      <c r="G34" s="68">
        <f t="shared" si="1"/>
        <v>0</v>
      </c>
      <c r="H34" s="68">
        <f t="shared" si="1"/>
        <v>1041700</v>
      </c>
      <c r="I34" s="68">
        <f t="shared" si="1"/>
        <v>1041700</v>
      </c>
    </row>
    <row r="35" spans="1:9" s="244" customFormat="1" ht="33.75" hidden="1" thickBot="1">
      <c r="A35" s="44" t="s">
        <v>253</v>
      </c>
      <c r="B35" s="92">
        <v>901</v>
      </c>
      <c r="C35" s="45" t="s">
        <v>9</v>
      </c>
      <c r="D35" s="45" t="s">
        <v>15</v>
      </c>
      <c r="E35" s="72" t="s">
        <v>316</v>
      </c>
      <c r="F35" s="46"/>
      <c r="G35" s="73">
        <f>G36+G38</f>
        <v>0</v>
      </c>
      <c r="H35" s="73">
        <f>H36+H38</f>
        <v>1041700</v>
      </c>
      <c r="I35" s="73">
        <f>I36+I38</f>
        <v>1041700</v>
      </c>
    </row>
    <row r="36" spans="1:9" s="128" customFormat="1" ht="23.25" customHeight="1" hidden="1" thickBot="1">
      <c r="A36" s="40" t="s">
        <v>180</v>
      </c>
      <c r="B36" s="93">
        <v>901</v>
      </c>
      <c r="C36" s="41" t="s">
        <v>9</v>
      </c>
      <c r="D36" s="41" t="s">
        <v>15</v>
      </c>
      <c r="E36" s="52" t="s">
        <v>317</v>
      </c>
      <c r="F36" s="41"/>
      <c r="G36" s="68">
        <f>G37</f>
        <v>0</v>
      </c>
      <c r="H36" s="68">
        <f>H37</f>
        <v>667100</v>
      </c>
      <c r="I36" s="68">
        <f>I37</f>
        <v>667100</v>
      </c>
    </row>
    <row r="37" spans="1:9" s="128" customFormat="1" ht="17.25" hidden="1" thickBot="1">
      <c r="A37" s="40" t="s">
        <v>173</v>
      </c>
      <c r="B37" s="93">
        <v>901</v>
      </c>
      <c r="C37" s="41" t="s">
        <v>9</v>
      </c>
      <c r="D37" s="41" t="s">
        <v>15</v>
      </c>
      <c r="E37" s="52" t="s">
        <v>317</v>
      </c>
      <c r="F37" s="42" t="s">
        <v>174</v>
      </c>
      <c r="G37" s="68"/>
      <c r="H37" s="68">
        <f>624200+42900</f>
        <v>667100</v>
      </c>
      <c r="I37" s="68">
        <f>624200+42900</f>
        <v>667100</v>
      </c>
    </row>
    <row r="38" spans="1:9" s="128" customFormat="1" ht="17.25" hidden="1" thickBot="1">
      <c r="A38" s="40" t="s">
        <v>175</v>
      </c>
      <c r="B38" s="93">
        <v>901</v>
      </c>
      <c r="C38" s="41" t="s">
        <v>9</v>
      </c>
      <c r="D38" s="41" t="s">
        <v>15</v>
      </c>
      <c r="E38" s="52" t="s">
        <v>607</v>
      </c>
      <c r="F38" s="41"/>
      <c r="G38" s="68">
        <f>G39</f>
        <v>0</v>
      </c>
      <c r="H38" s="68">
        <f>H39</f>
        <v>374600</v>
      </c>
      <c r="I38" s="68">
        <f>I39</f>
        <v>374600</v>
      </c>
    </row>
    <row r="39" spans="1:9" s="128" customFormat="1" ht="17.25" hidden="1" thickBot="1">
      <c r="A39" s="40" t="s">
        <v>173</v>
      </c>
      <c r="B39" s="93">
        <v>901</v>
      </c>
      <c r="C39" s="41" t="s">
        <v>9</v>
      </c>
      <c r="D39" s="41" t="s">
        <v>15</v>
      </c>
      <c r="E39" s="52" t="s">
        <v>607</v>
      </c>
      <c r="F39" s="42" t="s">
        <v>174</v>
      </c>
      <c r="G39" s="68"/>
      <c r="H39" s="68">
        <f>350500+24100</f>
        <v>374600</v>
      </c>
      <c r="I39" s="68">
        <f>350500+24100</f>
        <v>374600</v>
      </c>
    </row>
    <row r="40" spans="1:9" ht="3" customHeight="1" hidden="1" thickBot="1">
      <c r="A40" s="44" t="s">
        <v>28</v>
      </c>
      <c r="B40" s="92">
        <v>901</v>
      </c>
      <c r="C40" s="46" t="s">
        <v>8</v>
      </c>
      <c r="D40" s="46"/>
      <c r="E40" s="52"/>
      <c r="F40" s="52"/>
      <c r="G40" s="149">
        <f aca="true" t="shared" si="2" ref="G40:I44">G41</f>
        <v>0</v>
      </c>
      <c r="H40" s="149">
        <f t="shared" si="2"/>
        <v>400</v>
      </c>
      <c r="I40" s="149">
        <f t="shared" si="2"/>
        <v>400</v>
      </c>
    </row>
    <row r="41" spans="1:9" ht="33.75" hidden="1" thickBot="1">
      <c r="A41" s="185" t="s">
        <v>164</v>
      </c>
      <c r="B41" s="92">
        <v>901</v>
      </c>
      <c r="C41" s="46" t="s">
        <v>8</v>
      </c>
      <c r="D41" s="46" t="s">
        <v>13</v>
      </c>
      <c r="E41" s="72"/>
      <c r="F41" s="72"/>
      <c r="G41" s="149">
        <f t="shared" si="2"/>
        <v>0</v>
      </c>
      <c r="H41" s="149">
        <f t="shared" si="2"/>
        <v>400</v>
      </c>
      <c r="I41" s="149">
        <f t="shared" si="2"/>
        <v>400</v>
      </c>
    </row>
    <row r="42" spans="1:9" s="128" customFormat="1" ht="50.25" hidden="1" thickBot="1">
      <c r="A42" s="292" t="s">
        <v>363</v>
      </c>
      <c r="B42" s="92">
        <v>901</v>
      </c>
      <c r="C42" s="46" t="s">
        <v>8</v>
      </c>
      <c r="D42" s="46" t="s">
        <v>13</v>
      </c>
      <c r="E42" s="308" t="s">
        <v>339</v>
      </c>
      <c r="F42" s="232"/>
      <c r="G42" s="149">
        <f t="shared" si="2"/>
        <v>0</v>
      </c>
      <c r="H42" s="149">
        <f t="shared" si="2"/>
        <v>400</v>
      </c>
      <c r="I42" s="149">
        <f t="shared" si="2"/>
        <v>400</v>
      </c>
    </row>
    <row r="43" spans="1:9" s="128" customFormat="1" ht="33.75" hidden="1" thickBot="1">
      <c r="A43" s="223" t="s">
        <v>609</v>
      </c>
      <c r="B43" s="93">
        <v>901</v>
      </c>
      <c r="C43" s="42" t="s">
        <v>8</v>
      </c>
      <c r="D43" s="42" t="s">
        <v>13</v>
      </c>
      <c r="E43" s="298" t="s">
        <v>610</v>
      </c>
      <c r="F43" s="250"/>
      <c r="G43" s="197">
        <f t="shared" si="2"/>
        <v>0</v>
      </c>
      <c r="H43" s="197">
        <f t="shared" si="2"/>
        <v>400</v>
      </c>
      <c r="I43" s="197">
        <f t="shared" si="2"/>
        <v>400</v>
      </c>
    </row>
    <row r="44" spans="1:9" s="128" customFormat="1" ht="33.75" hidden="1" thickBot="1">
      <c r="A44" s="223" t="s">
        <v>634</v>
      </c>
      <c r="B44" s="93">
        <v>901</v>
      </c>
      <c r="C44" s="42" t="s">
        <v>8</v>
      </c>
      <c r="D44" s="42" t="s">
        <v>13</v>
      </c>
      <c r="E44" s="298" t="s">
        <v>611</v>
      </c>
      <c r="F44" s="250"/>
      <c r="G44" s="197">
        <f t="shared" si="2"/>
        <v>0</v>
      </c>
      <c r="H44" s="197">
        <f t="shared" si="2"/>
        <v>400</v>
      </c>
      <c r="I44" s="197">
        <f t="shared" si="2"/>
        <v>400</v>
      </c>
    </row>
    <row r="45" spans="1:9" s="128" customFormat="1" ht="33.75" hidden="1" thickBot="1">
      <c r="A45" s="282" t="s">
        <v>176</v>
      </c>
      <c r="B45" s="93">
        <v>901</v>
      </c>
      <c r="C45" s="42" t="s">
        <v>8</v>
      </c>
      <c r="D45" s="42" t="s">
        <v>13</v>
      </c>
      <c r="E45" s="298" t="s">
        <v>611</v>
      </c>
      <c r="F45" s="250">
        <v>240</v>
      </c>
      <c r="G45" s="197"/>
      <c r="H45" s="197">
        <v>400</v>
      </c>
      <c r="I45" s="197">
        <v>400</v>
      </c>
    </row>
    <row r="46" spans="1:9" ht="25.5" customHeight="1" thickBot="1">
      <c r="A46" s="86" t="s">
        <v>128</v>
      </c>
      <c r="B46" s="389" t="s">
        <v>656</v>
      </c>
      <c r="C46" s="88"/>
      <c r="D46" s="88"/>
      <c r="E46" s="88"/>
      <c r="F46" s="88"/>
      <c r="G46" s="89"/>
      <c r="H46" s="89">
        <f>H47+H112+H124+H147+H173+H185+H196+H232</f>
        <v>39226000</v>
      </c>
      <c r="I46" s="89">
        <f>I47+I112+I124+I147+I173+I185+I196+I232</f>
        <v>39008000</v>
      </c>
    </row>
    <row r="47" spans="1:9" ht="16.5">
      <c r="A47" s="59" t="s">
        <v>64</v>
      </c>
      <c r="B47" s="94" t="s">
        <v>656</v>
      </c>
      <c r="C47" s="61" t="s">
        <v>9</v>
      </c>
      <c r="D47" s="61"/>
      <c r="E47" s="61"/>
      <c r="F47" s="61"/>
      <c r="G47" s="120">
        <f>G48+G53+G78</f>
        <v>2799168</v>
      </c>
      <c r="H47" s="120">
        <f>H48+H53+H71+H78+H83</f>
        <v>29283100</v>
      </c>
      <c r="I47" s="120">
        <f>I48+I53+I71+I78+I83</f>
        <v>29039600</v>
      </c>
    </row>
    <row r="48" spans="1:9" ht="39" customHeight="1">
      <c r="A48" s="44" t="s">
        <v>31</v>
      </c>
      <c r="B48" s="95" t="s">
        <v>656</v>
      </c>
      <c r="C48" s="45" t="s">
        <v>9</v>
      </c>
      <c r="D48" s="46" t="s">
        <v>14</v>
      </c>
      <c r="E48" s="46"/>
      <c r="F48" s="46"/>
      <c r="G48" s="73">
        <f aca="true" t="shared" si="3" ref="G48:I51">G49</f>
        <v>898000</v>
      </c>
      <c r="H48" s="73">
        <f t="shared" si="3"/>
        <v>1553000</v>
      </c>
      <c r="I48" s="73">
        <f t="shared" si="3"/>
        <v>1553000</v>
      </c>
    </row>
    <row r="49" spans="1:9" s="1" customFormat="1" ht="60.75" customHeight="1">
      <c r="A49" s="44" t="s">
        <v>292</v>
      </c>
      <c r="B49" s="92" t="s">
        <v>656</v>
      </c>
      <c r="C49" s="45" t="s">
        <v>9</v>
      </c>
      <c r="D49" s="45" t="s">
        <v>14</v>
      </c>
      <c r="E49" s="256" t="s">
        <v>310</v>
      </c>
      <c r="F49" s="46"/>
      <c r="G49" s="73">
        <f t="shared" si="3"/>
        <v>898000</v>
      </c>
      <c r="H49" s="73">
        <f t="shared" si="3"/>
        <v>1553000</v>
      </c>
      <c r="I49" s="73">
        <f t="shared" si="3"/>
        <v>1553000</v>
      </c>
    </row>
    <row r="50" spans="1:9" s="244" customFormat="1" ht="19.5" customHeight="1">
      <c r="A50" s="44" t="s">
        <v>255</v>
      </c>
      <c r="B50" s="92" t="s">
        <v>656</v>
      </c>
      <c r="C50" s="45" t="s">
        <v>9</v>
      </c>
      <c r="D50" s="45" t="s">
        <v>14</v>
      </c>
      <c r="E50" s="46" t="s">
        <v>308</v>
      </c>
      <c r="F50" s="46"/>
      <c r="G50" s="73">
        <f t="shared" si="3"/>
        <v>898000</v>
      </c>
      <c r="H50" s="73">
        <f t="shared" si="3"/>
        <v>1553000</v>
      </c>
      <c r="I50" s="73">
        <f t="shared" si="3"/>
        <v>1553000</v>
      </c>
    </row>
    <row r="51" spans="1:9" s="128" customFormat="1" ht="16.5">
      <c r="A51" s="40" t="s">
        <v>76</v>
      </c>
      <c r="B51" s="93" t="s">
        <v>656</v>
      </c>
      <c r="C51" s="41" t="s">
        <v>9</v>
      </c>
      <c r="D51" s="41" t="s">
        <v>14</v>
      </c>
      <c r="E51" s="42" t="s">
        <v>309</v>
      </c>
      <c r="F51" s="42"/>
      <c r="G51" s="68">
        <f t="shared" si="3"/>
        <v>898000</v>
      </c>
      <c r="H51" s="68">
        <f t="shared" si="3"/>
        <v>1553000</v>
      </c>
      <c r="I51" s="68">
        <f t="shared" si="3"/>
        <v>1553000</v>
      </c>
    </row>
    <row r="52" spans="1:9" s="128" customFormat="1" ht="16.5">
      <c r="A52" s="40" t="s">
        <v>173</v>
      </c>
      <c r="B52" s="93" t="s">
        <v>656</v>
      </c>
      <c r="C52" s="41" t="s">
        <v>9</v>
      </c>
      <c r="D52" s="41" t="s">
        <v>14</v>
      </c>
      <c r="E52" s="42" t="s">
        <v>309</v>
      </c>
      <c r="F52" s="42" t="s">
        <v>174</v>
      </c>
      <c r="G52" s="68">
        <v>898000</v>
      </c>
      <c r="H52" s="68">
        <f>1453000+100000</f>
        <v>1553000</v>
      </c>
      <c r="I52" s="68">
        <f>1453000+100000</f>
        <v>1553000</v>
      </c>
    </row>
    <row r="53" spans="1:9" ht="49.5">
      <c r="A53" s="44" t="s">
        <v>93</v>
      </c>
      <c r="B53" s="126" t="s">
        <v>656</v>
      </c>
      <c r="C53" s="60" t="s">
        <v>9</v>
      </c>
      <c r="D53" s="101" t="s">
        <v>12</v>
      </c>
      <c r="E53" s="101"/>
      <c r="F53" s="101"/>
      <c r="G53" s="76">
        <f>G54+G61</f>
        <v>1865168</v>
      </c>
      <c r="H53" s="76">
        <f>H54+H61</f>
        <v>20043100</v>
      </c>
      <c r="I53" s="76">
        <f>I54+I61</f>
        <v>20043100</v>
      </c>
    </row>
    <row r="54" spans="1:9" ht="60.75" customHeight="1">
      <c r="A54" s="44" t="s">
        <v>292</v>
      </c>
      <c r="B54" s="92" t="s">
        <v>656</v>
      </c>
      <c r="C54" s="45" t="s">
        <v>9</v>
      </c>
      <c r="D54" s="45" t="s">
        <v>12</v>
      </c>
      <c r="E54" s="256" t="s">
        <v>310</v>
      </c>
      <c r="F54" s="42"/>
      <c r="G54" s="73">
        <f aca="true" t="shared" si="4" ref="G54:I55">G55</f>
        <v>1865168</v>
      </c>
      <c r="H54" s="73">
        <f t="shared" si="4"/>
        <v>19005100</v>
      </c>
      <c r="I54" s="73">
        <f t="shared" si="4"/>
        <v>19005100</v>
      </c>
    </row>
    <row r="55" spans="1:9" s="1" customFormat="1" ht="20.25" customHeight="1">
      <c r="A55" s="44" t="s">
        <v>256</v>
      </c>
      <c r="B55" s="92" t="s">
        <v>656</v>
      </c>
      <c r="C55" s="45" t="s">
        <v>9</v>
      </c>
      <c r="D55" s="45" t="s">
        <v>12</v>
      </c>
      <c r="E55" s="72" t="s">
        <v>314</v>
      </c>
      <c r="F55" s="46"/>
      <c r="G55" s="149">
        <f t="shared" si="4"/>
        <v>1865168</v>
      </c>
      <c r="H55" s="149">
        <f t="shared" si="4"/>
        <v>19005100</v>
      </c>
      <c r="I55" s="149">
        <f t="shared" si="4"/>
        <v>19005100</v>
      </c>
    </row>
    <row r="56" spans="1:9" s="128" customFormat="1" ht="16.5">
      <c r="A56" s="40" t="s">
        <v>175</v>
      </c>
      <c r="B56" s="93" t="s">
        <v>656</v>
      </c>
      <c r="C56" s="41" t="s">
        <v>9</v>
      </c>
      <c r="D56" s="41" t="s">
        <v>12</v>
      </c>
      <c r="E56" s="52" t="s">
        <v>315</v>
      </c>
      <c r="F56" s="42"/>
      <c r="G56" s="68">
        <f>G57+G58+G59+G60</f>
        <v>1865168</v>
      </c>
      <c r="H56" s="68">
        <f>H57+H58+H59+H60</f>
        <v>19005100</v>
      </c>
      <c r="I56" s="68">
        <f>I57+I58+I59+I60</f>
        <v>19005100</v>
      </c>
    </row>
    <row r="57" spans="1:9" s="128" customFormat="1" ht="16.5">
      <c r="A57" s="40" t="s">
        <v>173</v>
      </c>
      <c r="B57" s="93" t="s">
        <v>656</v>
      </c>
      <c r="C57" s="41" t="s">
        <v>9</v>
      </c>
      <c r="D57" s="41" t="s">
        <v>12</v>
      </c>
      <c r="E57" s="52" t="s">
        <v>315</v>
      </c>
      <c r="F57" s="42" t="s">
        <v>174</v>
      </c>
      <c r="G57" s="68">
        <v>1056068</v>
      </c>
      <c r="H57" s="68">
        <f>9884200+2985000+51200+885100</f>
        <v>13805500</v>
      </c>
      <c r="I57" s="68">
        <f>9884200+2985000+51200+885100</f>
        <v>13805500</v>
      </c>
    </row>
    <row r="58" spans="1:9" s="128" customFormat="1" ht="33">
      <c r="A58" s="188" t="s">
        <v>176</v>
      </c>
      <c r="B58" s="93" t="s">
        <v>656</v>
      </c>
      <c r="C58" s="41" t="s">
        <v>9</v>
      </c>
      <c r="D58" s="41" t="s">
        <v>12</v>
      </c>
      <c r="E58" s="52" t="s">
        <v>315</v>
      </c>
      <c r="F58" s="42" t="s">
        <v>177</v>
      </c>
      <c r="G58" s="68">
        <v>793100</v>
      </c>
      <c r="H58" s="68">
        <v>5116600</v>
      </c>
      <c r="I58" s="68">
        <v>5116600</v>
      </c>
    </row>
    <row r="59" spans="1:9" s="128" customFormat="1" ht="18.75" customHeight="1">
      <c r="A59" s="189" t="s">
        <v>282</v>
      </c>
      <c r="B59" s="93" t="s">
        <v>656</v>
      </c>
      <c r="C59" s="41" t="s">
        <v>9</v>
      </c>
      <c r="D59" s="41" t="s">
        <v>12</v>
      </c>
      <c r="E59" s="52" t="s">
        <v>315</v>
      </c>
      <c r="F59" s="42" t="s">
        <v>281</v>
      </c>
      <c r="G59" s="68">
        <v>2000</v>
      </c>
      <c r="H59" s="68"/>
      <c r="I59" s="68"/>
    </row>
    <row r="60" spans="1:9" s="128" customFormat="1" ht="15.75" customHeight="1">
      <c r="A60" s="189" t="s">
        <v>178</v>
      </c>
      <c r="B60" s="93" t="s">
        <v>656</v>
      </c>
      <c r="C60" s="41" t="s">
        <v>9</v>
      </c>
      <c r="D60" s="41" t="s">
        <v>12</v>
      </c>
      <c r="E60" s="52" t="s">
        <v>315</v>
      </c>
      <c r="F60" s="42" t="s">
        <v>179</v>
      </c>
      <c r="G60" s="68">
        <v>14000</v>
      </c>
      <c r="H60" s="68">
        <v>83000</v>
      </c>
      <c r="I60" s="68">
        <v>83000</v>
      </c>
    </row>
    <row r="61" spans="1:9" s="128" customFormat="1" ht="57" customHeight="1" hidden="1">
      <c r="A61" s="270" t="s">
        <v>363</v>
      </c>
      <c r="B61" s="92" t="s">
        <v>656</v>
      </c>
      <c r="C61" s="45" t="s">
        <v>9</v>
      </c>
      <c r="D61" s="45" t="s">
        <v>12</v>
      </c>
      <c r="E61" s="249" t="s">
        <v>339</v>
      </c>
      <c r="F61" s="229"/>
      <c r="G61" s="149">
        <f>G62</f>
        <v>0</v>
      </c>
      <c r="H61" s="149">
        <f>H62</f>
        <v>1038000</v>
      </c>
      <c r="I61" s="149">
        <f>I62</f>
        <v>1038000</v>
      </c>
    </row>
    <row r="62" spans="1:9" s="128" customFormat="1" ht="33" hidden="1">
      <c r="A62" s="221" t="s">
        <v>625</v>
      </c>
      <c r="B62" s="93" t="s">
        <v>656</v>
      </c>
      <c r="C62" s="41" t="s">
        <v>9</v>
      </c>
      <c r="D62" s="41" t="s">
        <v>12</v>
      </c>
      <c r="E62" s="248" t="s">
        <v>453</v>
      </c>
      <c r="F62" s="250"/>
      <c r="G62" s="68">
        <f>G63+G65+G67+G69</f>
        <v>0</v>
      </c>
      <c r="H62" s="68">
        <f>H63+H65+H67+H69</f>
        <v>1038000</v>
      </c>
      <c r="I62" s="68">
        <f>I63+I65+I67+I69</f>
        <v>1038000</v>
      </c>
    </row>
    <row r="63" spans="1:9" s="128" customFormat="1" ht="49.5" hidden="1">
      <c r="A63" s="221" t="s">
        <v>450</v>
      </c>
      <c r="B63" s="93" t="s">
        <v>656</v>
      </c>
      <c r="C63" s="41" t="s">
        <v>9</v>
      </c>
      <c r="D63" s="41" t="s">
        <v>12</v>
      </c>
      <c r="E63" s="248" t="s">
        <v>454</v>
      </c>
      <c r="F63" s="250"/>
      <c r="G63" s="68">
        <f>G64</f>
        <v>0</v>
      </c>
      <c r="H63" s="68">
        <f>H64</f>
        <v>308000</v>
      </c>
      <c r="I63" s="68">
        <f>I64</f>
        <v>308000</v>
      </c>
    </row>
    <row r="64" spans="1:9" s="128" customFormat="1" ht="16.5" hidden="1">
      <c r="A64" s="105" t="s">
        <v>173</v>
      </c>
      <c r="B64" s="93" t="s">
        <v>656</v>
      </c>
      <c r="C64" s="41" t="s">
        <v>9</v>
      </c>
      <c r="D64" s="41" t="s">
        <v>12</v>
      </c>
      <c r="E64" s="248" t="s">
        <v>454</v>
      </c>
      <c r="F64" s="250">
        <v>120</v>
      </c>
      <c r="G64" s="68"/>
      <c r="H64" s="68">
        <v>308000</v>
      </c>
      <c r="I64" s="68">
        <v>308000</v>
      </c>
    </row>
    <row r="65" spans="1:9" s="128" customFormat="1" ht="33" hidden="1">
      <c r="A65" s="221" t="s">
        <v>452</v>
      </c>
      <c r="B65" s="93" t="s">
        <v>656</v>
      </c>
      <c r="C65" s="41" t="s">
        <v>9</v>
      </c>
      <c r="D65" s="41" t="s">
        <v>12</v>
      </c>
      <c r="E65" s="248" t="s">
        <v>457</v>
      </c>
      <c r="F65" s="250"/>
      <c r="G65" s="68">
        <f>G66</f>
        <v>0</v>
      </c>
      <c r="H65" s="68">
        <f>H66</f>
        <v>307000</v>
      </c>
      <c r="I65" s="68">
        <f>I66</f>
        <v>307000</v>
      </c>
    </row>
    <row r="66" spans="1:9" s="128" customFormat="1" ht="16.5" hidden="1">
      <c r="A66" s="105" t="s">
        <v>173</v>
      </c>
      <c r="B66" s="93" t="s">
        <v>656</v>
      </c>
      <c r="C66" s="41" t="s">
        <v>9</v>
      </c>
      <c r="D66" s="41" t="s">
        <v>12</v>
      </c>
      <c r="E66" s="248" t="s">
        <v>457</v>
      </c>
      <c r="F66" s="250">
        <v>120</v>
      </c>
      <c r="G66" s="68"/>
      <c r="H66" s="68">
        <v>307000</v>
      </c>
      <c r="I66" s="68">
        <v>307000</v>
      </c>
    </row>
    <row r="67" spans="1:9" s="128" customFormat="1" ht="49.5" hidden="1">
      <c r="A67" s="221" t="s">
        <v>451</v>
      </c>
      <c r="B67" s="93" t="s">
        <v>656</v>
      </c>
      <c r="C67" s="41" t="s">
        <v>9</v>
      </c>
      <c r="D67" s="41" t="s">
        <v>12</v>
      </c>
      <c r="E67" s="248" t="s">
        <v>455</v>
      </c>
      <c r="F67" s="250"/>
      <c r="G67" s="68">
        <f>G68</f>
        <v>0</v>
      </c>
      <c r="H67" s="68">
        <f>H68</f>
        <v>361000</v>
      </c>
      <c r="I67" s="68">
        <f>I68</f>
        <v>361000</v>
      </c>
    </row>
    <row r="68" spans="1:9" s="128" customFormat="1" ht="16.5" hidden="1">
      <c r="A68" s="105" t="s">
        <v>173</v>
      </c>
      <c r="B68" s="93" t="s">
        <v>656</v>
      </c>
      <c r="C68" s="41" t="s">
        <v>9</v>
      </c>
      <c r="D68" s="41" t="s">
        <v>12</v>
      </c>
      <c r="E68" s="248" t="s">
        <v>455</v>
      </c>
      <c r="F68" s="250">
        <v>120</v>
      </c>
      <c r="G68" s="68"/>
      <c r="H68" s="68">
        <v>361000</v>
      </c>
      <c r="I68" s="68">
        <v>361000</v>
      </c>
    </row>
    <row r="69" spans="1:9" s="128" customFormat="1" ht="49.5" hidden="1">
      <c r="A69" s="221" t="s">
        <v>298</v>
      </c>
      <c r="B69" s="93" t="s">
        <v>656</v>
      </c>
      <c r="C69" s="41" t="s">
        <v>9</v>
      </c>
      <c r="D69" s="41" t="s">
        <v>12</v>
      </c>
      <c r="E69" s="248" t="s">
        <v>456</v>
      </c>
      <c r="F69" s="250"/>
      <c r="G69" s="68">
        <f>G70</f>
        <v>0</v>
      </c>
      <c r="H69" s="68">
        <f>H70</f>
        <v>62000</v>
      </c>
      <c r="I69" s="68">
        <f>I70</f>
        <v>62000</v>
      </c>
    </row>
    <row r="70" spans="1:9" s="128" customFormat="1" ht="33" hidden="1">
      <c r="A70" s="105" t="s">
        <v>176</v>
      </c>
      <c r="B70" s="93" t="s">
        <v>656</v>
      </c>
      <c r="C70" s="41" t="s">
        <v>9</v>
      </c>
      <c r="D70" s="41" t="s">
        <v>12</v>
      </c>
      <c r="E70" s="248" t="s">
        <v>456</v>
      </c>
      <c r="F70" s="250">
        <v>240</v>
      </c>
      <c r="G70" s="68"/>
      <c r="H70" s="68">
        <v>62000</v>
      </c>
      <c r="I70" s="68">
        <v>62000</v>
      </c>
    </row>
    <row r="71" spans="1:9" ht="16.5" hidden="1">
      <c r="A71" s="271" t="s">
        <v>43</v>
      </c>
      <c r="B71" s="92" t="s">
        <v>656</v>
      </c>
      <c r="C71" s="45" t="s">
        <v>9</v>
      </c>
      <c r="D71" s="45" t="s">
        <v>8</v>
      </c>
      <c r="E71" s="46"/>
      <c r="F71" s="46"/>
      <c r="G71" s="73">
        <f aca="true" t="shared" si="5" ref="G71:I72">G72</f>
        <v>0</v>
      </c>
      <c r="H71" s="73">
        <f t="shared" si="5"/>
        <v>300000</v>
      </c>
      <c r="I71" s="73">
        <f t="shared" si="5"/>
        <v>0</v>
      </c>
    </row>
    <row r="72" spans="1:9" s="1" customFormat="1" ht="54.75" customHeight="1" hidden="1">
      <c r="A72" s="44" t="s">
        <v>292</v>
      </c>
      <c r="B72" s="92" t="s">
        <v>656</v>
      </c>
      <c r="C72" s="45" t="s">
        <v>9</v>
      </c>
      <c r="D72" s="45" t="s">
        <v>8</v>
      </c>
      <c r="E72" s="256" t="s">
        <v>310</v>
      </c>
      <c r="F72" s="46"/>
      <c r="G72" s="73">
        <f t="shared" si="5"/>
        <v>0</v>
      </c>
      <c r="H72" s="73">
        <f t="shared" si="5"/>
        <v>300000</v>
      </c>
      <c r="I72" s="73">
        <f t="shared" si="5"/>
        <v>0</v>
      </c>
    </row>
    <row r="73" spans="1:9" s="244" customFormat="1" ht="33" hidden="1">
      <c r="A73" s="44" t="s">
        <v>293</v>
      </c>
      <c r="B73" s="92" t="s">
        <v>656</v>
      </c>
      <c r="C73" s="45" t="s">
        <v>9</v>
      </c>
      <c r="D73" s="45" t="s">
        <v>8</v>
      </c>
      <c r="E73" s="72" t="s">
        <v>318</v>
      </c>
      <c r="F73" s="252"/>
      <c r="G73" s="73">
        <f>G74+G76</f>
        <v>0</v>
      </c>
      <c r="H73" s="73">
        <f>H74+H76</f>
        <v>300000</v>
      </c>
      <c r="I73" s="73">
        <f>I74+I76</f>
        <v>0</v>
      </c>
    </row>
    <row r="74" spans="1:9" s="128" customFormat="1" ht="33" hidden="1">
      <c r="A74" s="40" t="s">
        <v>297</v>
      </c>
      <c r="B74" s="93" t="s">
        <v>656</v>
      </c>
      <c r="C74" s="41" t="s">
        <v>9</v>
      </c>
      <c r="D74" s="41" t="s">
        <v>8</v>
      </c>
      <c r="E74" s="52" t="s">
        <v>319</v>
      </c>
      <c r="F74" s="250"/>
      <c r="G74" s="68">
        <f>G75</f>
        <v>0</v>
      </c>
      <c r="H74" s="68">
        <f>H75</f>
        <v>300000</v>
      </c>
      <c r="I74" s="68">
        <f>I75</f>
        <v>0</v>
      </c>
    </row>
    <row r="75" spans="1:9" s="128" customFormat="1" ht="33" hidden="1">
      <c r="A75" s="188" t="s">
        <v>176</v>
      </c>
      <c r="B75" s="93" t="s">
        <v>656</v>
      </c>
      <c r="C75" s="41" t="s">
        <v>9</v>
      </c>
      <c r="D75" s="41" t="s">
        <v>8</v>
      </c>
      <c r="E75" s="52" t="s">
        <v>319</v>
      </c>
      <c r="F75" s="42" t="s">
        <v>177</v>
      </c>
      <c r="G75" s="68">
        <v>0</v>
      </c>
      <c r="H75" s="68">
        <v>300000</v>
      </c>
      <c r="I75" s="68">
        <v>0</v>
      </c>
    </row>
    <row r="76" spans="1:9" s="128" customFormat="1" ht="16.5" hidden="1">
      <c r="A76" s="40" t="s">
        <v>294</v>
      </c>
      <c r="B76" s="93" t="s">
        <v>656</v>
      </c>
      <c r="C76" s="41" t="s">
        <v>9</v>
      </c>
      <c r="D76" s="41" t="s">
        <v>8</v>
      </c>
      <c r="E76" s="52" t="s">
        <v>320</v>
      </c>
      <c r="F76" s="42"/>
      <c r="G76" s="68">
        <f>G77</f>
        <v>0</v>
      </c>
      <c r="H76" s="68">
        <f>H77</f>
        <v>0</v>
      </c>
      <c r="I76" s="68">
        <f>I77</f>
        <v>0</v>
      </c>
    </row>
    <row r="77" spans="1:9" s="128" customFormat="1" ht="33" hidden="1">
      <c r="A77" s="188" t="s">
        <v>176</v>
      </c>
      <c r="B77" s="93" t="s">
        <v>656</v>
      </c>
      <c r="C77" s="41" t="s">
        <v>9</v>
      </c>
      <c r="D77" s="41" t="s">
        <v>8</v>
      </c>
      <c r="E77" s="52" t="s">
        <v>320</v>
      </c>
      <c r="F77" s="42" t="s">
        <v>177</v>
      </c>
      <c r="G77" s="68"/>
      <c r="H77" s="68">
        <v>0</v>
      </c>
      <c r="I77" s="68">
        <v>0</v>
      </c>
    </row>
    <row r="78" spans="1:9" s="162" customFormat="1" ht="18.75">
      <c r="A78" s="161" t="s">
        <v>137</v>
      </c>
      <c r="B78" s="92" t="s">
        <v>656</v>
      </c>
      <c r="C78" s="253" t="s">
        <v>9</v>
      </c>
      <c r="D78" s="253" t="s">
        <v>17</v>
      </c>
      <c r="E78" s="253"/>
      <c r="F78" s="253"/>
      <c r="G78" s="149">
        <f aca="true" t="shared" si="6" ref="G78:I81">G79</f>
        <v>36000</v>
      </c>
      <c r="H78" s="149">
        <f t="shared" si="6"/>
        <v>300000</v>
      </c>
      <c r="I78" s="149">
        <f t="shared" si="6"/>
        <v>300000</v>
      </c>
    </row>
    <row r="79" spans="1:9" s="128" customFormat="1" ht="66.75" customHeight="1">
      <c r="A79" s="270" t="s">
        <v>731</v>
      </c>
      <c r="B79" s="92" t="s">
        <v>656</v>
      </c>
      <c r="C79" s="253" t="s">
        <v>9</v>
      </c>
      <c r="D79" s="253" t="s">
        <v>17</v>
      </c>
      <c r="E79" s="425" t="s">
        <v>666</v>
      </c>
      <c r="F79" s="229"/>
      <c r="G79" s="149">
        <f t="shared" si="6"/>
        <v>36000</v>
      </c>
      <c r="H79" s="149">
        <f t="shared" si="6"/>
        <v>300000</v>
      </c>
      <c r="I79" s="149">
        <f t="shared" si="6"/>
        <v>300000</v>
      </c>
    </row>
    <row r="80" spans="1:9" s="128" customFormat="1" ht="18.75">
      <c r="A80" s="221" t="s">
        <v>425</v>
      </c>
      <c r="B80" s="93" t="s">
        <v>656</v>
      </c>
      <c r="C80" s="254" t="s">
        <v>9</v>
      </c>
      <c r="D80" s="254" t="s">
        <v>17</v>
      </c>
      <c r="E80" s="301" t="s">
        <v>667</v>
      </c>
      <c r="F80" s="250"/>
      <c r="G80" s="68">
        <f t="shared" si="6"/>
        <v>36000</v>
      </c>
      <c r="H80" s="68">
        <f t="shared" si="6"/>
        <v>300000</v>
      </c>
      <c r="I80" s="68">
        <f t="shared" si="6"/>
        <v>300000</v>
      </c>
    </row>
    <row r="81" spans="1:9" s="128" customFormat="1" ht="19.5" customHeight="1">
      <c r="A81" s="221" t="s">
        <v>138</v>
      </c>
      <c r="B81" s="93" t="s">
        <v>656</v>
      </c>
      <c r="C81" s="254" t="s">
        <v>9</v>
      </c>
      <c r="D81" s="254" t="s">
        <v>17</v>
      </c>
      <c r="E81" s="301" t="s">
        <v>668</v>
      </c>
      <c r="F81" s="250"/>
      <c r="G81" s="68">
        <f t="shared" si="6"/>
        <v>36000</v>
      </c>
      <c r="H81" s="68">
        <f t="shared" si="6"/>
        <v>300000</v>
      </c>
      <c r="I81" s="68">
        <f t="shared" si="6"/>
        <v>300000</v>
      </c>
    </row>
    <row r="82" spans="1:9" s="128" customFormat="1" ht="14.25" customHeight="1">
      <c r="A82" s="189" t="s">
        <v>183</v>
      </c>
      <c r="B82" s="93" t="s">
        <v>656</v>
      </c>
      <c r="C82" s="254" t="s">
        <v>9</v>
      </c>
      <c r="D82" s="254" t="s">
        <v>17</v>
      </c>
      <c r="E82" s="301" t="s">
        <v>668</v>
      </c>
      <c r="F82" s="250">
        <v>870</v>
      </c>
      <c r="G82" s="68">
        <v>36000</v>
      </c>
      <c r="H82" s="68">
        <v>300000</v>
      </c>
      <c r="I82" s="68">
        <v>300000</v>
      </c>
    </row>
    <row r="83" spans="1:9" ht="0.75" customHeight="1" hidden="1">
      <c r="A83" s="44" t="s">
        <v>65</v>
      </c>
      <c r="B83" s="92" t="s">
        <v>656</v>
      </c>
      <c r="C83" s="45" t="s">
        <v>9</v>
      </c>
      <c r="D83" s="45" t="s">
        <v>19</v>
      </c>
      <c r="E83" s="72"/>
      <c r="F83" s="46"/>
      <c r="G83" s="73">
        <f>G84+G89+G99+G94+G105</f>
        <v>187100</v>
      </c>
      <c r="H83" s="73">
        <f>H84+H89+H99+H94+H105</f>
        <v>7087000</v>
      </c>
      <c r="I83" s="73">
        <f>I84+I89+I99+I94+I105</f>
        <v>7143500</v>
      </c>
    </row>
    <row r="84" spans="1:9" s="128" customFormat="1" ht="51.75" customHeight="1" hidden="1">
      <c r="A84" s="108" t="s">
        <v>356</v>
      </c>
      <c r="B84" s="92" t="s">
        <v>656</v>
      </c>
      <c r="C84" s="45" t="s">
        <v>9</v>
      </c>
      <c r="D84" s="45" t="s">
        <v>19</v>
      </c>
      <c r="E84" s="249" t="s">
        <v>330</v>
      </c>
      <c r="F84" s="229"/>
      <c r="G84" s="149">
        <f aca="true" t="shared" si="7" ref="G84:I85">G85</f>
        <v>0</v>
      </c>
      <c r="H84" s="149">
        <f t="shared" si="7"/>
        <v>1162100</v>
      </c>
      <c r="I84" s="149">
        <f t="shared" si="7"/>
        <v>1162100</v>
      </c>
    </row>
    <row r="85" spans="1:9" s="128" customFormat="1" ht="16.5" hidden="1">
      <c r="A85" s="105" t="s">
        <v>425</v>
      </c>
      <c r="B85" s="93" t="s">
        <v>656</v>
      </c>
      <c r="C85" s="254" t="s">
        <v>9</v>
      </c>
      <c r="D85" s="254" t="s">
        <v>19</v>
      </c>
      <c r="E85" s="42" t="s">
        <v>426</v>
      </c>
      <c r="F85" s="229"/>
      <c r="G85" s="197">
        <f t="shared" si="7"/>
        <v>0</v>
      </c>
      <c r="H85" s="197">
        <f t="shared" si="7"/>
        <v>1162100</v>
      </c>
      <c r="I85" s="197">
        <f t="shared" si="7"/>
        <v>1162100</v>
      </c>
    </row>
    <row r="86" spans="1:9" s="128" customFormat="1" ht="33" hidden="1">
      <c r="A86" s="105" t="s">
        <v>184</v>
      </c>
      <c r="B86" s="93" t="s">
        <v>656</v>
      </c>
      <c r="C86" s="254" t="s">
        <v>9</v>
      </c>
      <c r="D86" s="254" t="s">
        <v>19</v>
      </c>
      <c r="E86" s="42" t="s">
        <v>427</v>
      </c>
      <c r="F86" s="229"/>
      <c r="G86" s="197">
        <f>G87+G88</f>
        <v>0</v>
      </c>
      <c r="H86" s="197">
        <f>H87+H88</f>
        <v>1162100</v>
      </c>
      <c r="I86" s="197">
        <f>I87+I88</f>
        <v>1162100</v>
      </c>
    </row>
    <row r="87" spans="1:9" s="128" customFormat="1" ht="16.5" hidden="1">
      <c r="A87" s="105" t="s">
        <v>173</v>
      </c>
      <c r="B87" s="93" t="s">
        <v>656</v>
      </c>
      <c r="C87" s="254" t="s">
        <v>9</v>
      </c>
      <c r="D87" s="254" t="s">
        <v>19</v>
      </c>
      <c r="E87" s="42" t="s">
        <v>427</v>
      </c>
      <c r="F87" s="229">
        <v>120</v>
      </c>
      <c r="G87" s="197"/>
      <c r="H87" s="197">
        <f>831500+251100+74500</f>
        <v>1157100</v>
      </c>
      <c r="I87" s="197">
        <f>831500+251100+74500</f>
        <v>1157100</v>
      </c>
    </row>
    <row r="88" spans="1:9" s="128" customFormat="1" ht="33" hidden="1">
      <c r="A88" s="105" t="s">
        <v>176</v>
      </c>
      <c r="B88" s="93" t="s">
        <v>656</v>
      </c>
      <c r="C88" s="254" t="s">
        <v>9</v>
      </c>
      <c r="D88" s="254" t="s">
        <v>19</v>
      </c>
      <c r="E88" s="42" t="s">
        <v>427</v>
      </c>
      <c r="F88" s="229">
        <v>240</v>
      </c>
      <c r="G88" s="197"/>
      <c r="H88" s="197">
        <v>5000</v>
      </c>
      <c r="I88" s="197">
        <v>5000</v>
      </c>
    </row>
    <row r="89" spans="1:9" s="128" customFormat="1" ht="33" hidden="1">
      <c r="A89" s="108" t="s">
        <v>186</v>
      </c>
      <c r="B89" s="92" t="s">
        <v>656</v>
      </c>
      <c r="C89" s="45" t="s">
        <v>9</v>
      </c>
      <c r="D89" s="45" t="s">
        <v>19</v>
      </c>
      <c r="E89" s="305" t="s">
        <v>321</v>
      </c>
      <c r="F89" s="229"/>
      <c r="G89" s="149">
        <f aca="true" t="shared" si="8" ref="G89:I92">G90</f>
        <v>0</v>
      </c>
      <c r="H89" s="149">
        <f t="shared" si="8"/>
        <v>208200</v>
      </c>
      <c r="I89" s="149">
        <f t="shared" si="8"/>
        <v>346700</v>
      </c>
    </row>
    <row r="90" spans="1:9" s="244" customFormat="1" ht="16.5" hidden="1">
      <c r="A90" s="270" t="s">
        <v>357</v>
      </c>
      <c r="B90" s="92" t="s">
        <v>656</v>
      </c>
      <c r="C90" s="45" t="s">
        <v>9</v>
      </c>
      <c r="D90" s="45" t="s">
        <v>19</v>
      </c>
      <c r="E90" s="46" t="s">
        <v>379</v>
      </c>
      <c r="F90" s="255"/>
      <c r="G90" s="149">
        <f t="shared" si="8"/>
        <v>0</v>
      </c>
      <c r="H90" s="149">
        <f t="shared" si="8"/>
        <v>208200</v>
      </c>
      <c r="I90" s="149">
        <f t="shared" si="8"/>
        <v>346700</v>
      </c>
    </row>
    <row r="91" spans="1:9" s="128" customFormat="1" ht="16.5" hidden="1">
      <c r="A91" s="220" t="s">
        <v>510</v>
      </c>
      <c r="B91" s="93" t="s">
        <v>656</v>
      </c>
      <c r="C91" s="254" t="s">
        <v>9</v>
      </c>
      <c r="D91" s="254" t="s">
        <v>19</v>
      </c>
      <c r="E91" s="42" t="s">
        <v>511</v>
      </c>
      <c r="F91" s="229"/>
      <c r="G91" s="197">
        <f t="shared" si="8"/>
        <v>0</v>
      </c>
      <c r="H91" s="197">
        <f t="shared" si="8"/>
        <v>208200</v>
      </c>
      <c r="I91" s="197">
        <f t="shared" si="8"/>
        <v>346700</v>
      </c>
    </row>
    <row r="92" spans="1:9" s="128" customFormat="1" ht="33" hidden="1">
      <c r="A92" s="102" t="s">
        <v>189</v>
      </c>
      <c r="B92" s="93" t="s">
        <v>656</v>
      </c>
      <c r="C92" s="254" t="s">
        <v>9</v>
      </c>
      <c r="D92" s="254" t="s">
        <v>19</v>
      </c>
      <c r="E92" s="42" t="s">
        <v>512</v>
      </c>
      <c r="F92" s="229"/>
      <c r="G92" s="197">
        <f t="shared" si="8"/>
        <v>0</v>
      </c>
      <c r="H92" s="197">
        <f t="shared" si="8"/>
        <v>208200</v>
      </c>
      <c r="I92" s="197">
        <f t="shared" si="8"/>
        <v>346700</v>
      </c>
    </row>
    <row r="93" spans="1:9" s="128" customFormat="1" ht="33" hidden="1">
      <c r="A93" s="105" t="s">
        <v>176</v>
      </c>
      <c r="B93" s="93" t="s">
        <v>656</v>
      </c>
      <c r="C93" s="254" t="s">
        <v>9</v>
      </c>
      <c r="D93" s="254" t="s">
        <v>19</v>
      </c>
      <c r="E93" s="42" t="s">
        <v>512</v>
      </c>
      <c r="F93" s="229">
        <v>240</v>
      </c>
      <c r="G93" s="197"/>
      <c r="H93" s="197">
        <v>208200</v>
      </c>
      <c r="I93" s="197">
        <v>346700</v>
      </c>
    </row>
    <row r="94" spans="1:9" s="128" customFormat="1" ht="49.5" hidden="1">
      <c r="A94" s="108" t="s">
        <v>190</v>
      </c>
      <c r="B94" s="95" t="s">
        <v>656</v>
      </c>
      <c r="C94" s="60" t="s">
        <v>9</v>
      </c>
      <c r="D94" s="60" t="s">
        <v>19</v>
      </c>
      <c r="E94" s="249" t="s">
        <v>322</v>
      </c>
      <c r="F94" s="229"/>
      <c r="G94" s="149">
        <f>G95</f>
        <v>0</v>
      </c>
      <c r="H94" s="149">
        <f aca="true" t="shared" si="9" ref="H94:I97">H95</f>
        <v>315000</v>
      </c>
      <c r="I94" s="149">
        <f t="shared" si="9"/>
        <v>233000</v>
      </c>
    </row>
    <row r="95" spans="1:9" s="244" customFormat="1" ht="33" hidden="1">
      <c r="A95" s="108" t="s">
        <v>197</v>
      </c>
      <c r="B95" s="92" t="s">
        <v>656</v>
      </c>
      <c r="C95" s="45" t="s">
        <v>9</v>
      </c>
      <c r="D95" s="46" t="s">
        <v>19</v>
      </c>
      <c r="E95" s="46" t="s">
        <v>323</v>
      </c>
      <c r="F95" s="255"/>
      <c r="G95" s="149">
        <f>G96</f>
        <v>0</v>
      </c>
      <c r="H95" s="149">
        <f t="shared" si="9"/>
        <v>315000</v>
      </c>
      <c r="I95" s="149">
        <f t="shared" si="9"/>
        <v>233000</v>
      </c>
    </row>
    <row r="96" spans="1:9" s="128" customFormat="1" ht="16.5" hidden="1">
      <c r="A96" s="105" t="s">
        <v>572</v>
      </c>
      <c r="B96" s="93" t="s">
        <v>656</v>
      </c>
      <c r="C96" s="254" t="s">
        <v>9</v>
      </c>
      <c r="D96" s="254" t="s">
        <v>19</v>
      </c>
      <c r="E96" s="42" t="s">
        <v>325</v>
      </c>
      <c r="F96" s="229"/>
      <c r="G96" s="197">
        <f>G97</f>
        <v>0</v>
      </c>
      <c r="H96" s="197">
        <f t="shared" si="9"/>
        <v>315000</v>
      </c>
      <c r="I96" s="197">
        <f t="shared" si="9"/>
        <v>233000</v>
      </c>
    </row>
    <row r="97" spans="1:9" s="128" customFormat="1" ht="33" hidden="1">
      <c r="A97" s="105" t="s">
        <v>198</v>
      </c>
      <c r="B97" s="93" t="s">
        <v>656</v>
      </c>
      <c r="C97" s="254" t="s">
        <v>9</v>
      </c>
      <c r="D97" s="254" t="s">
        <v>19</v>
      </c>
      <c r="E97" s="42" t="s">
        <v>324</v>
      </c>
      <c r="F97" s="229"/>
      <c r="G97" s="197">
        <f>G98</f>
        <v>0</v>
      </c>
      <c r="H97" s="197">
        <f t="shared" si="9"/>
        <v>315000</v>
      </c>
      <c r="I97" s="197">
        <f t="shared" si="9"/>
        <v>233000</v>
      </c>
    </row>
    <row r="98" spans="1:9" s="128" customFormat="1" ht="33" hidden="1">
      <c r="A98" s="105" t="s">
        <v>176</v>
      </c>
      <c r="B98" s="93" t="s">
        <v>656</v>
      </c>
      <c r="C98" s="254" t="s">
        <v>9</v>
      </c>
      <c r="D98" s="254" t="s">
        <v>19</v>
      </c>
      <c r="E98" s="42" t="s">
        <v>324</v>
      </c>
      <c r="F98" s="229">
        <v>240</v>
      </c>
      <c r="G98" s="197"/>
      <c r="H98" s="197">
        <v>315000</v>
      </c>
      <c r="I98" s="197">
        <v>233000</v>
      </c>
    </row>
    <row r="99" spans="1:9" s="128" customFormat="1" ht="0.75" customHeight="1" hidden="1">
      <c r="A99" s="270" t="s">
        <v>363</v>
      </c>
      <c r="B99" s="92" t="s">
        <v>656</v>
      </c>
      <c r="C99" s="45" t="s">
        <v>9</v>
      </c>
      <c r="D99" s="45" t="s">
        <v>19</v>
      </c>
      <c r="E99" s="249" t="s">
        <v>339</v>
      </c>
      <c r="F99" s="229"/>
      <c r="G99" s="149">
        <f aca="true" t="shared" si="10" ref="G99:I100">G100</f>
        <v>0</v>
      </c>
      <c r="H99" s="149">
        <f t="shared" si="10"/>
        <v>4969700</v>
      </c>
      <c r="I99" s="149">
        <f t="shared" si="10"/>
        <v>4969700</v>
      </c>
    </row>
    <row r="100" spans="1:9" s="128" customFormat="1" ht="16.5" hidden="1">
      <c r="A100" s="221" t="s">
        <v>446</v>
      </c>
      <c r="B100" s="93" t="s">
        <v>656</v>
      </c>
      <c r="C100" s="254" t="s">
        <v>9</v>
      </c>
      <c r="D100" s="254" t="s">
        <v>19</v>
      </c>
      <c r="E100" s="248" t="s">
        <v>448</v>
      </c>
      <c r="F100" s="250"/>
      <c r="G100" s="68">
        <f t="shared" si="10"/>
        <v>0</v>
      </c>
      <c r="H100" s="68">
        <f t="shared" si="10"/>
        <v>4969700</v>
      </c>
      <c r="I100" s="68">
        <f t="shared" si="10"/>
        <v>4969700</v>
      </c>
    </row>
    <row r="101" spans="1:9" s="128" customFormat="1" ht="40.5" customHeight="1" hidden="1">
      <c r="A101" s="221" t="s">
        <v>307</v>
      </c>
      <c r="B101" s="93" t="s">
        <v>656</v>
      </c>
      <c r="C101" s="254" t="s">
        <v>9</v>
      </c>
      <c r="D101" s="254" t="s">
        <v>19</v>
      </c>
      <c r="E101" s="248" t="s">
        <v>449</v>
      </c>
      <c r="F101" s="250"/>
      <c r="G101" s="68">
        <f>G102+G103+G104</f>
        <v>0</v>
      </c>
      <c r="H101" s="68">
        <f>H102+H103+H104</f>
        <v>4969700</v>
      </c>
      <c r="I101" s="68">
        <f>I102+I103+I104</f>
        <v>4969700</v>
      </c>
    </row>
    <row r="102" spans="1:9" s="128" customFormat="1" ht="16.5" hidden="1">
      <c r="A102" s="189" t="s">
        <v>185</v>
      </c>
      <c r="B102" s="93" t="s">
        <v>656</v>
      </c>
      <c r="C102" s="254" t="s">
        <v>9</v>
      </c>
      <c r="D102" s="254" t="s">
        <v>19</v>
      </c>
      <c r="E102" s="248" t="s">
        <v>449</v>
      </c>
      <c r="F102" s="229">
        <v>110</v>
      </c>
      <c r="G102" s="68"/>
      <c r="H102" s="68">
        <f>3139600+937100+20000+280400</f>
        <v>4377100</v>
      </c>
      <c r="I102" s="68">
        <f>3139600+937100+20000+280400</f>
        <v>4377100</v>
      </c>
    </row>
    <row r="103" spans="1:9" s="128" customFormat="1" ht="33" hidden="1">
      <c r="A103" s="105" t="s">
        <v>176</v>
      </c>
      <c r="B103" s="93" t="s">
        <v>656</v>
      </c>
      <c r="C103" s="254" t="s">
        <v>9</v>
      </c>
      <c r="D103" s="254" t="s">
        <v>19</v>
      </c>
      <c r="E103" s="248" t="s">
        <v>449</v>
      </c>
      <c r="F103" s="229">
        <v>240</v>
      </c>
      <c r="G103" s="68"/>
      <c r="H103" s="68">
        <v>570100</v>
      </c>
      <c r="I103" s="68">
        <v>570100</v>
      </c>
    </row>
    <row r="104" spans="1:9" s="128" customFormat="1" ht="14.25" customHeight="1" hidden="1">
      <c r="A104" s="105" t="s">
        <v>178</v>
      </c>
      <c r="B104" s="93" t="s">
        <v>656</v>
      </c>
      <c r="C104" s="254" t="s">
        <v>9</v>
      </c>
      <c r="D104" s="254" t="s">
        <v>19</v>
      </c>
      <c r="E104" s="248" t="s">
        <v>449</v>
      </c>
      <c r="F104" s="229">
        <v>850</v>
      </c>
      <c r="G104" s="68"/>
      <c r="H104" s="68">
        <v>22500</v>
      </c>
      <c r="I104" s="68">
        <v>22500</v>
      </c>
    </row>
    <row r="105" spans="1:9" s="1" customFormat="1" ht="18" customHeight="1">
      <c r="A105" s="44" t="s">
        <v>98</v>
      </c>
      <c r="B105" s="92" t="s">
        <v>656</v>
      </c>
      <c r="C105" s="45" t="s">
        <v>14</v>
      </c>
      <c r="D105" s="45"/>
      <c r="E105" s="256"/>
      <c r="F105" s="46"/>
      <c r="G105" s="73">
        <f aca="true" t="shared" si="11" ref="G105:I106">G106</f>
        <v>187100</v>
      </c>
      <c r="H105" s="73">
        <f t="shared" si="11"/>
        <v>432000</v>
      </c>
      <c r="I105" s="73">
        <f t="shared" si="11"/>
        <v>432000</v>
      </c>
    </row>
    <row r="106" spans="1:9" ht="17.25" customHeight="1">
      <c r="A106" s="44" t="s">
        <v>99</v>
      </c>
      <c r="B106" s="92" t="s">
        <v>656</v>
      </c>
      <c r="C106" s="46" t="s">
        <v>14</v>
      </c>
      <c r="D106" s="46" t="s">
        <v>18</v>
      </c>
      <c r="E106" s="72"/>
      <c r="F106" s="229"/>
      <c r="G106" s="73">
        <f t="shared" si="11"/>
        <v>187100</v>
      </c>
      <c r="H106" s="73">
        <f t="shared" si="11"/>
        <v>432000</v>
      </c>
      <c r="I106" s="73">
        <f t="shared" si="11"/>
        <v>432000</v>
      </c>
    </row>
    <row r="107" spans="1:9" ht="50.25" customHeight="1">
      <c r="A107" s="188" t="s">
        <v>292</v>
      </c>
      <c r="B107" s="96" t="s">
        <v>656</v>
      </c>
      <c r="C107" s="42" t="s">
        <v>14</v>
      </c>
      <c r="D107" s="42" t="s">
        <v>18</v>
      </c>
      <c r="E107" s="42" t="s">
        <v>310</v>
      </c>
      <c r="F107" s="42"/>
      <c r="G107" s="68">
        <f>G108</f>
        <v>187100</v>
      </c>
      <c r="H107" s="68">
        <f>H108+H109+H110</f>
        <v>432000</v>
      </c>
      <c r="I107" s="68">
        <f>I108+I109+I110</f>
        <v>432000</v>
      </c>
    </row>
    <row r="108" spans="1:9" ht="18" customHeight="1">
      <c r="A108" s="105" t="s">
        <v>65</v>
      </c>
      <c r="B108" s="96" t="s">
        <v>656</v>
      </c>
      <c r="C108" s="42" t="s">
        <v>14</v>
      </c>
      <c r="D108" s="42" t="s">
        <v>18</v>
      </c>
      <c r="E108" s="42" t="s">
        <v>608</v>
      </c>
      <c r="F108" s="42"/>
      <c r="G108" s="68">
        <f>G109</f>
        <v>187100</v>
      </c>
      <c r="H108" s="68"/>
      <c r="I108" s="68"/>
    </row>
    <row r="109" spans="1:9" ht="34.5" customHeight="1">
      <c r="A109" s="188" t="s">
        <v>100</v>
      </c>
      <c r="B109" s="96" t="s">
        <v>656</v>
      </c>
      <c r="C109" s="42" t="s">
        <v>14</v>
      </c>
      <c r="D109" s="42" t="s">
        <v>18</v>
      </c>
      <c r="E109" s="42" t="s">
        <v>608</v>
      </c>
      <c r="F109" s="42"/>
      <c r="G109" s="68">
        <f>G110+G111</f>
        <v>187100</v>
      </c>
      <c r="H109" s="68">
        <v>340000</v>
      </c>
      <c r="I109" s="68">
        <v>340000</v>
      </c>
    </row>
    <row r="110" spans="1:9" ht="14.25" customHeight="1">
      <c r="A110" s="445" t="s">
        <v>173</v>
      </c>
      <c r="B110" s="97" t="s">
        <v>656</v>
      </c>
      <c r="C110" s="52" t="s">
        <v>14</v>
      </c>
      <c r="D110" s="52" t="s">
        <v>18</v>
      </c>
      <c r="E110" s="52" t="s">
        <v>608</v>
      </c>
      <c r="F110" s="52" t="s">
        <v>174</v>
      </c>
      <c r="G110" s="68">
        <v>185100</v>
      </c>
      <c r="H110" s="68">
        <v>92000</v>
      </c>
      <c r="I110" s="68">
        <v>92000</v>
      </c>
    </row>
    <row r="111" spans="1:9" ht="34.5" customHeight="1">
      <c r="A111" s="208" t="s">
        <v>176</v>
      </c>
      <c r="B111" s="97" t="s">
        <v>656</v>
      </c>
      <c r="C111" s="52" t="s">
        <v>14</v>
      </c>
      <c r="D111" s="52" t="s">
        <v>18</v>
      </c>
      <c r="E111" s="52" t="s">
        <v>608</v>
      </c>
      <c r="F111" s="52" t="s">
        <v>177</v>
      </c>
      <c r="G111" s="68">
        <v>2000</v>
      </c>
      <c r="H111" s="68"/>
      <c r="I111" s="68"/>
    </row>
    <row r="112" spans="1:9" ht="16.5">
      <c r="A112" s="44" t="s">
        <v>41</v>
      </c>
      <c r="B112" s="95" t="s">
        <v>656</v>
      </c>
      <c r="C112" s="46" t="s">
        <v>18</v>
      </c>
      <c r="D112" s="46"/>
      <c r="E112" s="72"/>
      <c r="F112" s="46"/>
      <c r="G112" s="149">
        <f>G113+G119</f>
        <v>93650</v>
      </c>
      <c r="H112" s="149">
        <f>H113+H119</f>
        <v>87000</v>
      </c>
      <c r="I112" s="149">
        <f>I113+I119</f>
        <v>102000</v>
      </c>
    </row>
    <row r="113" spans="1:9" ht="16.5">
      <c r="A113" s="59" t="s">
        <v>42</v>
      </c>
      <c r="B113" s="95" t="s">
        <v>656</v>
      </c>
      <c r="C113" s="60" t="s">
        <v>18</v>
      </c>
      <c r="D113" s="60" t="s">
        <v>14</v>
      </c>
      <c r="E113" s="75"/>
      <c r="F113" s="61"/>
      <c r="G113" s="76">
        <f aca="true" t="shared" si="12" ref="G113:I117">G114</f>
        <v>11500</v>
      </c>
      <c r="H113" s="76">
        <f t="shared" si="12"/>
        <v>5000</v>
      </c>
      <c r="I113" s="76">
        <f t="shared" si="12"/>
        <v>30000</v>
      </c>
    </row>
    <row r="114" spans="1:9" s="128" customFormat="1" ht="49.5">
      <c r="A114" s="108" t="s">
        <v>732</v>
      </c>
      <c r="B114" s="95" t="s">
        <v>656</v>
      </c>
      <c r="C114" s="60" t="s">
        <v>18</v>
      </c>
      <c r="D114" s="60" t="s">
        <v>14</v>
      </c>
      <c r="E114" s="425" t="s">
        <v>669</v>
      </c>
      <c r="F114" s="229"/>
      <c r="G114" s="149">
        <f t="shared" si="12"/>
        <v>11500</v>
      </c>
      <c r="H114" s="149">
        <f t="shared" si="12"/>
        <v>5000</v>
      </c>
      <c r="I114" s="149">
        <f t="shared" si="12"/>
        <v>30000</v>
      </c>
    </row>
    <row r="115" spans="1:9" s="244" customFormat="1" ht="33">
      <c r="A115" s="274" t="s">
        <v>192</v>
      </c>
      <c r="B115" s="95" t="s">
        <v>656</v>
      </c>
      <c r="C115" s="60" t="s">
        <v>18</v>
      </c>
      <c r="D115" s="60" t="s">
        <v>14</v>
      </c>
      <c r="E115" s="72" t="s">
        <v>670</v>
      </c>
      <c r="F115" s="255"/>
      <c r="G115" s="149">
        <f t="shared" si="12"/>
        <v>11500</v>
      </c>
      <c r="H115" s="149">
        <f t="shared" si="12"/>
        <v>5000</v>
      </c>
      <c r="I115" s="149">
        <f t="shared" si="12"/>
        <v>30000</v>
      </c>
    </row>
    <row r="116" spans="1:9" s="128" customFormat="1" ht="16.5">
      <c r="A116" s="275" t="s">
        <v>565</v>
      </c>
      <c r="B116" s="96" t="s">
        <v>656</v>
      </c>
      <c r="C116" s="112" t="s">
        <v>18</v>
      </c>
      <c r="D116" s="112" t="s">
        <v>14</v>
      </c>
      <c r="E116" s="52" t="s">
        <v>671</v>
      </c>
      <c r="F116" s="229"/>
      <c r="G116" s="197">
        <f t="shared" si="12"/>
        <v>11500</v>
      </c>
      <c r="H116" s="197">
        <f t="shared" si="12"/>
        <v>5000</v>
      </c>
      <c r="I116" s="197">
        <f t="shared" si="12"/>
        <v>30000</v>
      </c>
    </row>
    <row r="117" spans="1:9" s="128" customFormat="1" ht="34.5" customHeight="1">
      <c r="A117" s="275" t="s">
        <v>657</v>
      </c>
      <c r="B117" s="96" t="s">
        <v>656</v>
      </c>
      <c r="C117" s="112" t="s">
        <v>18</v>
      </c>
      <c r="D117" s="112" t="s">
        <v>14</v>
      </c>
      <c r="E117" s="52" t="s">
        <v>672</v>
      </c>
      <c r="F117" s="229"/>
      <c r="G117" s="197">
        <f t="shared" si="12"/>
        <v>11500</v>
      </c>
      <c r="H117" s="197">
        <f t="shared" si="12"/>
        <v>5000</v>
      </c>
      <c r="I117" s="197">
        <f t="shared" si="12"/>
        <v>30000</v>
      </c>
    </row>
    <row r="118" spans="1:9" s="128" customFormat="1" ht="33">
      <c r="A118" s="105" t="s">
        <v>176</v>
      </c>
      <c r="B118" s="96" t="s">
        <v>656</v>
      </c>
      <c r="C118" s="41" t="s">
        <v>18</v>
      </c>
      <c r="D118" s="41" t="s">
        <v>14</v>
      </c>
      <c r="E118" s="52" t="s">
        <v>672</v>
      </c>
      <c r="F118" s="229">
        <v>240</v>
      </c>
      <c r="G118" s="197">
        <v>11500</v>
      </c>
      <c r="H118" s="197">
        <v>5000</v>
      </c>
      <c r="I118" s="197">
        <v>30000</v>
      </c>
    </row>
    <row r="119" spans="1:9" ht="38.25" customHeight="1">
      <c r="A119" s="44" t="s">
        <v>94</v>
      </c>
      <c r="B119" s="95" t="s">
        <v>656</v>
      </c>
      <c r="C119" s="45" t="s">
        <v>18</v>
      </c>
      <c r="D119" s="45" t="s">
        <v>10</v>
      </c>
      <c r="E119" s="218"/>
      <c r="F119" s="64"/>
      <c r="G119" s="196">
        <f aca="true" t="shared" si="13" ref="G119:I122">G120</f>
        <v>82150</v>
      </c>
      <c r="H119" s="196">
        <f t="shared" si="13"/>
        <v>82000</v>
      </c>
      <c r="I119" s="196">
        <f t="shared" si="13"/>
        <v>72000</v>
      </c>
    </row>
    <row r="120" spans="1:9" s="128" customFormat="1" ht="66.75" customHeight="1">
      <c r="A120" s="108" t="s">
        <v>731</v>
      </c>
      <c r="B120" s="95" t="s">
        <v>656</v>
      </c>
      <c r="C120" s="45" t="s">
        <v>18</v>
      </c>
      <c r="D120" s="45" t="s">
        <v>10</v>
      </c>
      <c r="E120" s="425" t="s">
        <v>666</v>
      </c>
      <c r="F120" s="229"/>
      <c r="G120" s="149">
        <f t="shared" si="13"/>
        <v>82150</v>
      </c>
      <c r="H120" s="149">
        <f t="shared" si="13"/>
        <v>82000</v>
      </c>
      <c r="I120" s="149">
        <f t="shared" si="13"/>
        <v>72000</v>
      </c>
    </row>
    <row r="121" spans="1:9" s="128" customFormat="1" ht="16.5">
      <c r="A121" s="105" t="s">
        <v>425</v>
      </c>
      <c r="B121" s="96" t="s">
        <v>656</v>
      </c>
      <c r="C121" s="41" t="s">
        <v>18</v>
      </c>
      <c r="D121" s="41" t="s">
        <v>10</v>
      </c>
      <c r="E121" s="52" t="s">
        <v>667</v>
      </c>
      <c r="F121" s="229"/>
      <c r="G121" s="197">
        <f t="shared" si="13"/>
        <v>82150</v>
      </c>
      <c r="H121" s="197">
        <f t="shared" si="13"/>
        <v>82000</v>
      </c>
      <c r="I121" s="197">
        <f t="shared" si="13"/>
        <v>72000</v>
      </c>
    </row>
    <row r="122" spans="1:9" s="128" customFormat="1" ht="49.5">
      <c r="A122" s="105" t="s">
        <v>658</v>
      </c>
      <c r="B122" s="96" t="s">
        <v>656</v>
      </c>
      <c r="C122" s="41" t="s">
        <v>18</v>
      </c>
      <c r="D122" s="41" t="s">
        <v>10</v>
      </c>
      <c r="E122" s="52" t="s">
        <v>673</v>
      </c>
      <c r="F122" s="229"/>
      <c r="G122" s="197">
        <f t="shared" si="13"/>
        <v>82150</v>
      </c>
      <c r="H122" s="197">
        <f t="shared" si="13"/>
        <v>82000</v>
      </c>
      <c r="I122" s="197">
        <f t="shared" si="13"/>
        <v>72000</v>
      </c>
    </row>
    <row r="123" spans="1:9" s="128" customFormat="1" ht="33">
      <c r="A123" s="105" t="s">
        <v>176</v>
      </c>
      <c r="B123" s="96" t="s">
        <v>656</v>
      </c>
      <c r="C123" s="41" t="s">
        <v>18</v>
      </c>
      <c r="D123" s="41" t="s">
        <v>10</v>
      </c>
      <c r="E123" s="52" t="s">
        <v>673</v>
      </c>
      <c r="F123" s="229">
        <v>240</v>
      </c>
      <c r="G123" s="197">
        <v>82150</v>
      </c>
      <c r="H123" s="197">
        <v>82000</v>
      </c>
      <c r="I123" s="197">
        <v>72000</v>
      </c>
    </row>
    <row r="124" spans="1:9" ht="16.5">
      <c r="A124" s="44" t="s">
        <v>66</v>
      </c>
      <c r="B124" s="92" t="s">
        <v>656</v>
      </c>
      <c r="C124" s="46" t="s">
        <v>12</v>
      </c>
      <c r="D124" s="46"/>
      <c r="E124" s="72"/>
      <c r="F124" s="46"/>
      <c r="G124" s="149">
        <f>G130+G125</f>
        <v>4665400.24</v>
      </c>
      <c r="H124" s="149">
        <f>H130</f>
        <v>530000</v>
      </c>
      <c r="I124" s="149">
        <f>I130</f>
        <v>540000</v>
      </c>
    </row>
    <row r="125" spans="1:9" ht="16.5">
      <c r="A125" s="44" t="s">
        <v>89</v>
      </c>
      <c r="B125" s="92" t="s">
        <v>656</v>
      </c>
      <c r="C125" s="46" t="s">
        <v>12</v>
      </c>
      <c r="D125" s="46" t="s">
        <v>10</v>
      </c>
      <c r="E125" s="72"/>
      <c r="F125" s="46"/>
      <c r="G125" s="120">
        <f>G126</f>
        <v>2533509.24</v>
      </c>
      <c r="H125" s="120"/>
      <c r="I125" s="120"/>
    </row>
    <row r="126" spans="1:9" ht="33">
      <c r="A126" s="44" t="s">
        <v>733</v>
      </c>
      <c r="B126" s="92" t="s">
        <v>656</v>
      </c>
      <c r="C126" s="46" t="s">
        <v>12</v>
      </c>
      <c r="D126" s="46" t="s">
        <v>10</v>
      </c>
      <c r="E126" s="72" t="s">
        <v>674</v>
      </c>
      <c r="F126" s="46"/>
      <c r="G126" s="120">
        <f>G127</f>
        <v>2533509.24</v>
      </c>
      <c r="H126" s="120"/>
      <c r="I126" s="120"/>
    </row>
    <row r="127" spans="1:9" ht="33">
      <c r="A127" s="40" t="s">
        <v>492</v>
      </c>
      <c r="B127" s="93" t="s">
        <v>656</v>
      </c>
      <c r="C127" s="42" t="s">
        <v>12</v>
      </c>
      <c r="D127" s="42" t="s">
        <v>10</v>
      </c>
      <c r="E127" s="52" t="s">
        <v>675</v>
      </c>
      <c r="F127" s="42"/>
      <c r="G127" s="119">
        <f>G128</f>
        <v>2533509.24</v>
      </c>
      <c r="H127" s="120"/>
      <c r="I127" s="120"/>
    </row>
    <row r="128" spans="1:9" ht="33">
      <c r="A128" s="40" t="s">
        <v>241</v>
      </c>
      <c r="B128" s="93" t="s">
        <v>656</v>
      </c>
      <c r="C128" s="42" t="s">
        <v>12</v>
      </c>
      <c r="D128" s="42" t="s">
        <v>10</v>
      </c>
      <c r="E128" s="52" t="s">
        <v>676</v>
      </c>
      <c r="F128" s="42"/>
      <c r="G128" s="119">
        <f>G129</f>
        <v>2533509.24</v>
      </c>
      <c r="H128" s="120"/>
      <c r="I128" s="120"/>
    </row>
    <row r="129" spans="1:9" ht="33">
      <c r="A129" s="40" t="s">
        <v>176</v>
      </c>
      <c r="B129" s="93" t="s">
        <v>656</v>
      </c>
      <c r="C129" s="42" t="s">
        <v>12</v>
      </c>
      <c r="D129" s="42" t="s">
        <v>10</v>
      </c>
      <c r="E129" s="52" t="s">
        <v>676</v>
      </c>
      <c r="F129" s="42">
        <v>240</v>
      </c>
      <c r="G129" s="119">
        <v>2533509.24</v>
      </c>
      <c r="H129" s="120"/>
      <c r="I129" s="120"/>
    </row>
    <row r="130" spans="1:9" ht="21" customHeight="1">
      <c r="A130" s="44" t="s">
        <v>20</v>
      </c>
      <c r="B130" s="95" t="s">
        <v>656</v>
      </c>
      <c r="C130" s="46" t="s">
        <v>12</v>
      </c>
      <c r="D130" s="46" t="s">
        <v>34</v>
      </c>
      <c r="E130" s="72"/>
      <c r="F130" s="46"/>
      <c r="G130" s="120">
        <f>G131+G141</f>
        <v>2131891</v>
      </c>
      <c r="H130" s="120">
        <f>H131+H140</f>
        <v>530000</v>
      </c>
      <c r="I130" s="120">
        <f>I131+I140</f>
        <v>540000</v>
      </c>
    </row>
    <row r="131" spans="1:9" s="128" customFormat="1" ht="35.25" customHeight="1">
      <c r="A131" s="108" t="s">
        <v>734</v>
      </c>
      <c r="B131" s="95" t="s">
        <v>656</v>
      </c>
      <c r="C131" s="46" t="s">
        <v>12</v>
      </c>
      <c r="D131" s="46" t="s">
        <v>34</v>
      </c>
      <c r="E131" s="425" t="s">
        <v>677</v>
      </c>
      <c r="F131" s="229"/>
      <c r="G131" s="149">
        <f>G132</f>
        <v>113500</v>
      </c>
      <c r="H131" s="149">
        <f>H132</f>
        <v>460000</v>
      </c>
      <c r="I131" s="149">
        <f>I132</f>
        <v>470000</v>
      </c>
    </row>
    <row r="132" spans="1:9" s="128" customFormat="1" ht="18.75">
      <c r="A132" s="105" t="s">
        <v>393</v>
      </c>
      <c r="B132" s="96" t="s">
        <v>656</v>
      </c>
      <c r="C132" s="42" t="s">
        <v>12</v>
      </c>
      <c r="D132" s="42" t="s">
        <v>34</v>
      </c>
      <c r="E132" s="301" t="s">
        <v>678</v>
      </c>
      <c r="F132" s="229"/>
      <c r="G132" s="197">
        <f>G133+G138</f>
        <v>113500</v>
      </c>
      <c r="H132" s="197">
        <f>H133+H138</f>
        <v>460000</v>
      </c>
      <c r="I132" s="197">
        <f>I133+I138</f>
        <v>470000</v>
      </c>
    </row>
    <row r="133" spans="1:9" s="128" customFormat="1" ht="34.5" customHeight="1">
      <c r="A133" s="67" t="s">
        <v>345</v>
      </c>
      <c r="B133" s="96" t="s">
        <v>656</v>
      </c>
      <c r="C133" s="42" t="s">
        <v>12</v>
      </c>
      <c r="D133" s="42" t="s">
        <v>34</v>
      </c>
      <c r="E133" s="301" t="s">
        <v>679</v>
      </c>
      <c r="F133" s="229"/>
      <c r="G133" s="197">
        <f>G134</f>
        <v>13500</v>
      </c>
      <c r="H133" s="197">
        <f>H134</f>
        <v>90000</v>
      </c>
      <c r="I133" s="197">
        <f>I134</f>
        <v>90000</v>
      </c>
    </row>
    <row r="134" spans="1:9" s="128" customFormat="1" ht="33">
      <c r="A134" s="105" t="s">
        <v>176</v>
      </c>
      <c r="B134" s="96" t="s">
        <v>656</v>
      </c>
      <c r="C134" s="42" t="s">
        <v>12</v>
      </c>
      <c r="D134" s="42" t="s">
        <v>34</v>
      </c>
      <c r="E134" s="301" t="s">
        <v>679</v>
      </c>
      <c r="F134" s="229">
        <v>240</v>
      </c>
      <c r="G134" s="197">
        <v>13500</v>
      </c>
      <c r="H134" s="197">
        <v>90000</v>
      </c>
      <c r="I134" s="197">
        <v>90000</v>
      </c>
    </row>
    <row r="135" spans="1:9" s="128" customFormat="1" ht="33">
      <c r="A135" s="108" t="s">
        <v>723</v>
      </c>
      <c r="B135" s="95" t="s">
        <v>656</v>
      </c>
      <c r="C135" s="46" t="s">
        <v>12</v>
      </c>
      <c r="D135" s="46" t="s">
        <v>34</v>
      </c>
      <c r="E135" s="425" t="s">
        <v>680</v>
      </c>
      <c r="F135" s="255"/>
      <c r="G135" s="149">
        <f>G136</f>
        <v>100000</v>
      </c>
      <c r="H135" s="197"/>
      <c r="I135" s="197"/>
    </row>
    <row r="136" spans="1:9" s="128" customFormat="1" ht="33">
      <c r="A136" s="108" t="s">
        <v>720</v>
      </c>
      <c r="B136" s="95" t="s">
        <v>656</v>
      </c>
      <c r="C136" s="46" t="s">
        <v>12</v>
      </c>
      <c r="D136" s="46" t="s">
        <v>34</v>
      </c>
      <c r="E136" s="425" t="s">
        <v>699</v>
      </c>
      <c r="F136" s="255"/>
      <c r="G136" s="149">
        <f>G137</f>
        <v>100000</v>
      </c>
      <c r="H136" s="197"/>
      <c r="I136" s="197"/>
    </row>
    <row r="137" spans="1:9" s="128" customFormat="1" ht="33">
      <c r="A137" s="105" t="s">
        <v>703</v>
      </c>
      <c r="B137" s="96" t="s">
        <v>656</v>
      </c>
      <c r="C137" s="42" t="s">
        <v>12</v>
      </c>
      <c r="D137" s="42" t="s">
        <v>34</v>
      </c>
      <c r="E137" s="301" t="s">
        <v>705</v>
      </c>
      <c r="F137" s="229"/>
      <c r="G137" s="197">
        <f>G138</f>
        <v>100000</v>
      </c>
      <c r="H137" s="197"/>
      <c r="I137" s="197"/>
    </row>
    <row r="138" spans="1:9" s="128" customFormat="1" ht="20.25" customHeight="1">
      <c r="A138" s="105" t="s">
        <v>704</v>
      </c>
      <c r="B138" s="96" t="s">
        <v>656</v>
      </c>
      <c r="C138" s="42" t="s">
        <v>12</v>
      </c>
      <c r="D138" s="42" t="s">
        <v>34</v>
      </c>
      <c r="E138" s="251" t="s">
        <v>705</v>
      </c>
      <c r="F138" s="229"/>
      <c r="G138" s="197">
        <f>G139</f>
        <v>100000</v>
      </c>
      <c r="H138" s="197">
        <f>H139</f>
        <v>370000</v>
      </c>
      <c r="I138" s="197">
        <f>I139</f>
        <v>380000</v>
      </c>
    </row>
    <row r="139" spans="1:9" s="128" customFormat="1" ht="39.75" customHeight="1">
      <c r="A139" s="105" t="s">
        <v>176</v>
      </c>
      <c r="B139" s="96" t="s">
        <v>656</v>
      </c>
      <c r="C139" s="42" t="s">
        <v>12</v>
      </c>
      <c r="D139" s="42" t="s">
        <v>34</v>
      </c>
      <c r="E139" s="251" t="s">
        <v>705</v>
      </c>
      <c r="F139" s="229">
        <v>240</v>
      </c>
      <c r="G139" s="197">
        <v>100000</v>
      </c>
      <c r="H139" s="197">
        <v>370000</v>
      </c>
      <c r="I139" s="197">
        <v>380000</v>
      </c>
    </row>
    <row r="140" spans="1:9" s="128" customFormat="1" ht="17.25" customHeight="1">
      <c r="A140" s="108" t="s">
        <v>20</v>
      </c>
      <c r="B140" s="95" t="s">
        <v>656</v>
      </c>
      <c r="C140" s="46" t="s">
        <v>12</v>
      </c>
      <c r="D140" s="46" t="s">
        <v>34</v>
      </c>
      <c r="E140" s="249"/>
      <c r="F140" s="255"/>
      <c r="G140" s="149">
        <f>G141</f>
        <v>2018391</v>
      </c>
      <c r="H140" s="149">
        <f>H141</f>
        <v>70000</v>
      </c>
      <c r="I140" s="149">
        <f>I141</f>
        <v>70000</v>
      </c>
    </row>
    <row r="141" spans="1:9" s="128" customFormat="1" ht="49.5" customHeight="1">
      <c r="A141" s="108" t="s">
        <v>659</v>
      </c>
      <c r="B141" s="95" t="s">
        <v>656</v>
      </c>
      <c r="C141" s="46" t="s">
        <v>12</v>
      </c>
      <c r="D141" s="46" t="s">
        <v>34</v>
      </c>
      <c r="E141" s="72" t="s">
        <v>310</v>
      </c>
      <c r="F141" s="255"/>
      <c r="G141" s="149">
        <f>G142</f>
        <v>2018391</v>
      </c>
      <c r="H141" s="197">
        <f>H142+H144</f>
        <v>70000</v>
      </c>
      <c r="I141" s="197">
        <f>I142+I144</f>
        <v>70000</v>
      </c>
    </row>
    <row r="142" spans="1:9" s="128" customFormat="1" ht="19.5" customHeight="1">
      <c r="A142" s="105" t="s">
        <v>65</v>
      </c>
      <c r="B142" s="96" t="s">
        <v>656</v>
      </c>
      <c r="C142" s="42" t="s">
        <v>12</v>
      </c>
      <c r="D142" s="42" t="s">
        <v>34</v>
      </c>
      <c r="E142" s="52" t="s">
        <v>326</v>
      </c>
      <c r="F142" s="229"/>
      <c r="G142" s="197">
        <f>G143</f>
        <v>2018391</v>
      </c>
      <c r="H142" s="197">
        <f>H143</f>
        <v>50000</v>
      </c>
      <c r="I142" s="197">
        <f>I143</f>
        <v>50000</v>
      </c>
    </row>
    <row r="143" spans="1:9" s="128" customFormat="1" ht="21.75" customHeight="1">
      <c r="A143" s="105" t="s">
        <v>660</v>
      </c>
      <c r="B143" s="96" t="s">
        <v>656</v>
      </c>
      <c r="C143" s="42" t="s">
        <v>12</v>
      </c>
      <c r="D143" s="42" t="s">
        <v>34</v>
      </c>
      <c r="E143" s="52" t="s">
        <v>661</v>
      </c>
      <c r="F143" s="229"/>
      <c r="G143" s="197">
        <f>G144+G145+G146</f>
        <v>2018391</v>
      </c>
      <c r="H143" s="197">
        <v>50000</v>
      </c>
      <c r="I143" s="197">
        <v>50000</v>
      </c>
    </row>
    <row r="144" spans="1:9" s="128" customFormat="1" ht="22.5" customHeight="1">
      <c r="A144" s="105" t="s">
        <v>173</v>
      </c>
      <c r="B144" s="96" t="s">
        <v>656</v>
      </c>
      <c r="C144" s="42" t="s">
        <v>12</v>
      </c>
      <c r="D144" s="42" t="s">
        <v>34</v>
      </c>
      <c r="E144" s="52" t="s">
        <v>661</v>
      </c>
      <c r="F144" s="229">
        <v>120</v>
      </c>
      <c r="G144" s="197">
        <v>1991391</v>
      </c>
      <c r="H144" s="197">
        <f>H145</f>
        <v>20000</v>
      </c>
      <c r="I144" s="197">
        <f>I145</f>
        <v>20000</v>
      </c>
    </row>
    <row r="145" spans="1:9" s="128" customFormat="1" ht="33" customHeight="1">
      <c r="A145" s="67" t="s">
        <v>176</v>
      </c>
      <c r="B145" s="96" t="s">
        <v>656</v>
      </c>
      <c r="C145" s="42" t="s">
        <v>12</v>
      </c>
      <c r="D145" s="42" t="s">
        <v>34</v>
      </c>
      <c r="E145" s="52" t="s">
        <v>661</v>
      </c>
      <c r="F145" s="229">
        <v>240</v>
      </c>
      <c r="G145" s="197">
        <v>26000</v>
      </c>
      <c r="H145" s="197">
        <v>20000</v>
      </c>
      <c r="I145" s="197">
        <v>20000</v>
      </c>
    </row>
    <row r="146" spans="1:9" s="128" customFormat="1" ht="20.25" customHeight="1">
      <c r="A146" s="67" t="s">
        <v>178</v>
      </c>
      <c r="B146" s="96" t="s">
        <v>656</v>
      </c>
      <c r="C146" s="42" t="s">
        <v>12</v>
      </c>
      <c r="D146" s="42" t="s">
        <v>34</v>
      </c>
      <c r="E146" s="52" t="s">
        <v>661</v>
      </c>
      <c r="F146" s="229">
        <v>850</v>
      </c>
      <c r="G146" s="197">
        <v>1000</v>
      </c>
      <c r="H146" s="197"/>
      <c r="I146" s="197"/>
    </row>
    <row r="147" spans="1:9" s="1" customFormat="1" ht="16.5">
      <c r="A147" s="69" t="s">
        <v>68</v>
      </c>
      <c r="B147" s="125" t="s">
        <v>656</v>
      </c>
      <c r="C147" s="72" t="s">
        <v>13</v>
      </c>
      <c r="D147" s="72"/>
      <c r="E147" s="72"/>
      <c r="F147" s="72"/>
      <c r="G147" s="149">
        <f aca="true" t="shared" si="14" ref="G147:I151">G148</f>
        <v>830200</v>
      </c>
      <c r="H147" s="149">
        <f t="shared" si="14"/>
        <v>30000</v>
      </c>
      <c r="I147" s="149">
        <f t="shared" si="14"/>
        <v>30000</v>
      </c>
    </row>
    <row r="148" spans="1:9" ht="19.5" customHeight="1">
      <c r="A148" s="454" t="s">
        <v>29</v>
      </c>
      <c r="B148" s="125" t="s">
        <v>656</v>
      </c>
      <c r="C148" s="71" t="s">
        <v>13</v>
      </c>
      <c r="D148" s="71" t="s">
        <v>18</v>
      </c>
      <c r="E148" s="154"/>
      <c r="F148" s="52"/>
      <c r="G148" s="149">
        <f>G150+G157+G166</f>
        <v>830200</v>
      </c>
      <c r="H148" s="149">
        <f>H149</f>
        <v>30000</v>
      </c>
      <c r="I148" s="149">
        <f>I149</f>
        <v>30000</v>
      </c>
    </row>
    <row r="149" spans="1:9" s="128" customFormat="1" ht="21" customHeight="1" hidden="1">
      <c r="A149" s="446" t="s">
        <v>70</v>
      </c>
      <c r="B149" s="447" t="s">
        <v>656</v>
      </c>
      <c r="C149" s="449" t="s">
        <v>13</v>
      </c>
      <c r="D149" s="449" t="s">
        <v>18</v>
      </c>
      <c r="E149" s="450" t="s">
        <v>336</v>
      </c>
      <c r="F149" s="451"/>
      <c r="G149" s="448"/>
      <c r="H149" s="149">
        <f t="shared" si="14"/>
        <v>30000</v>
      </c>
      <c r="I149" s="149">
        <f t="shared" si="14"/>
        <v>30000</v>
      </c>
    </row>
    <row r="150" spans="1:9" s="128" customFormat="1" ht="39.75" customHeight="1">
      <c r="A150" s="69" t="s">
        <v>721</v>
      </c>
      <c r="B150" s="97" t="s">
        <v>656</v>
      </c>
      <c r="C150" s="70" t="s">
        <v>13</v>
      </c>
      <c r="D150" s="70" t="s">
        <v>18</v>
      </c>
      <c r="E150" s="301" t="s">
        <v>726</v>
      </c>
      <c r="F150" s="230"/>
      <c r="G150" s="197">
        <f t="shared" si="14"/>
        <v>85000</v>
      </c>
      <c r="H150" s="197">
        <f t="shared" si="14"/>
        <v>30000</v>
      </c>
      <c r="I150" s="197">
        <f t="shared" si="14"/>
        <v>30000</v>
      </c>
    </row>
    <row r="151" spans="1:9" s="128" customFormat="1" ht="33">
      <c r="A151" s="49" t="s">
        <v>428</v>
      </c>
      <c r="B151" s="97" t="s">
        <v>656</v>
      </c>
      <c r="C151" s="70" t="s">
        <v>13</v>
      </c>
      <c r="D151" s="70" t="s">
        <v>18</v>
      </c>
      <c r="E151" s="254" t="s">
        <v>706</v>
      </c>
      <c r="F151" s="230"/>
      <c r="G151" s="197">
        <f>G152+G155</f>
        <v>85000</v>
      </c>
      <c r="H151" s="197">
        <f t="shared" si="14"/>
        <v>30000</v>
      </c>
      <c r="I151" s="197">
        <f t="shared" si="14"/>
        <v>30000</v>
      </c>
    </row>
    <row r="152" spans="1:9" s="128" customFormat="1" ht="35.25" customHeight="1">
      <c r="A152" s="49" t="s">
        <v>291</v>
      </c>
      <c r="B152" s="97" t="s">
        <v>656</v>
      </c>
      <c r="C152" s="70" t="s">
        <v>13</v>
      </c>
      <c r="D152" s="70" t="s">
        <v>18</v>
      </c>
      <c r="E152" s="254" t="s">
        <v>706</v>
      </c>
      <c r="F152" s="230"/>
      <c r="G152" s="197">
        <f>G153</f>
        <v>40000</v>
      </c>
      <c r="H152" s="197">
        <v>30000</v>
      </c>
      <c r="I152" s="197">
        <v>30000</v>
      </c>
    </row>
    <row r="153" spans="1:9" s="128" customFormat="1" ht="35.25" customHeight="1">
      <c r="A153" s="208" t="s">
        <v>176</v>
      </c>
      <c r="B153" s="97" t="s">
        <v>656</v>
      </c>
      <c r="C153" s="70" t="s">
        <v>13</v>
      </c>
      <c r="D153" s="70" t="s">
        <v>18</v>
      </c>
      <c r="E153" s="254" t="s">
        <v>706</v>
      </c>
      <c r="F153" s="230">
        <v>240</v>
      </c>
      <c r="G153" s="197">
        <v>40000</v>
      </c>
      <c r="H153" s="197"/>
      <c r="I153" s="197"/>
    </row>
    <row r="154" spans="1:9" s="128" customFormat="1" ht="33" customHeight="1">
      <c r="A154" s="208" t="s">
        <v>428</v>
      </c>
      <c r="B154" s="97" t="s">
        <v>656</v>
      </c>
      <c r="C154" s="70" t="s">
        <v>13</v>
      </c>
      <c r="D154" s="70" t="s">
        <v>18</v>
      </c>
      <c r="E154" s="254" t="s">
        <v>707</v>
      </c>
      <c r="F154" s="230"/>
      <c r="G154" s="197">
        <f>G155</f>
        <v>45000</v>
      </c>
      <c r="H154" s="197"/>
      <c r="I154" s="197"/>
    </row>
    <row r="155" spans="1:9" s="128" customFormat="1" ht="33" customHeight="1">
      <c r="A155" s="462" t="s">
        <v>729</v>
      </c>
      <c r="B155" s="463" t="s">
        <v>656</v>
      </c>
      <c r="C155" s="464" t="s">
        <v>13</v>
      </c>
      <c r="D155" s="464" t="s">
        <v>18</v>
      </c>
      <c r="E155" s="465" t="s">
        <v>707</v>
      </c>
      <c r="F155" s="466"/>
      <c r="G155" s="467">
        <f>G156</f>
        <v>45000</v>
      </c>
      <c r="H155" s="197"/>
      <c r="I155" s="197"/>
    </row>
    <row r="156" spans="1:9" s="128" customFormat="1" ht="35.25" customHeight="1">
      <c r="A156" s="208" t="s">
        <v>176</v>
      </c>
      <c r="B156" s="97" t="s">
        <v>656</v>
      </c>
      <c r="C156" s="70" t="s">
        <v>13</v>
      </c>
      <c r="D156" s="70" t="s">
        <v>18</v>
      </c>
      <c r="E156" s="254" t="s">
        <v>707</v>
      </c>
      <c r="F156" s="230">
        <v>240</v>
      </c>
      <c r="G156" s="197">
        <v>45000</v>
      </c>
      <c r="H156" s="197"/>
      <c r="I156" s="197"/>
    </row>
    <row r="157" spans="1:9" s="128" customFormat="1" ht="51.75" customHeight="1">
      <c r="A157" s="454" t="s">
        <v>732</v>
      </c>
      <c r="B157" s="125" t="s">
        <v>656</v>
      </c>
      <c r="C157" s="71" t="s">
        <v>13</v>
      </c>
      <c r="D157" s="71" t="s">
        <v>18</v>
      </c>
      <c r="E157" s="253" t="s">
        <v>669</v>
      </c>
      <c r="F157" s="455"/>
      <c r="G157" s="149">
        <f>G158+G162</f>
        <v>35500</v>
      </c>
      <c r="H157" s="197"/>
      <c r="I157" s="197"/>
    </row>
    <row r="158" spans="1:9" s="128" customFormat="1" ht="35.25" customHeight="1">
      <c r="A158" s="454" t="s">
        <v>197</v>
      </c>
      <c r="B158" s="125" t="s">
        <v>656</v>
      </c>
      <c r="C158" s="71" t="s">
        <v>13</v>
      </c>
      <c r="D158" s="71" t="s">
        <v>18</v>
      </c>
      <c r="E158" s="253" t="s">
        <v>681</v>
      </c>
      <c r="F158" s="455"/>
      <c r="G158" s="149">
        <f>G159</f>
        <v>25500</v>
      </c>
      <c r="H158" s="197"/>
      <c r="I158" s="197"/>
    </row>
    <row r="159" spans="1:9" s="128" customFormat="1" ht="18" customHeight="1">
      <c r="A159" s="208" t="s">
        <v>572</v>
      </c>
      <c r="B159" s="97" t="s">
        <v>656</v>
      </c>
      <c r="C159" s="70" t="s">
        <v>13</v>
      </c>
      <c r="D159" s="70" t="s">
        <v>18</v>
      </c>
      <c r="E159" s="254" t="s">
        <v>682</v>
      </c>
      <c r="F159" s="230"/>
      <c r="G159" s="197">
        <f>G160</f>
        <v>25500</v>
      </c>
      <c r="H159" s="197"/>
      <c r="I159" s="197"/>
    </row>
    <row r="160" spans="1:9" s="128" customFormat="1" ht="34.5" customHeight="1">
      <c r="A160" s="208" t="s">
        <v>198</v>
      </c>
      <c r="B160" s="97" t="s">
        <v>656</v>
      </c>
      <c r="C160" s="70" t="s">
        <v>13</v>
      </c>
      <c r="D160" s="70" t="s">
        <v>18</v>
      </c>
      <c r="E160" s="254" t="s">
        <v>683</v>
      </c>
      <c r="F160" s="230"/>
      <c r="G160" s="197">
        <f>G161</f>
        <v>25500</v>
      </c>
      <c r="H160" s="197"/>
      <c r="I160" s="197"/>
    </row>
    <row r="161" spans="1:9" s="128" customFormat="1" ht="35.25" customHeight="1">
      <c r="A161" s="208" t="s">
        <v>176</v>
      </c>
      <c r="B161" s="97" t="s">
        <v>656</v>
      </c>
      <c r="C161" s="70" t="s">
        <v>13</v>
      </c>
      <c r="D161" s="70" t="s">
        <v>18</v>
      </c>
      <c r="E161" s="254" t="s">
        <v>683</v>
      </c>
      <c r="F161" s="230">
        <v>240</v>
      </c>
      <c r="G161" s="197">
        <v>25500</v>
      </c>
      <c r="H161" s="197"/>
      <c r="I161" s="197"/>
    </row>
    <row r="162" spans="1:9" s="128" customFormat="1" ht="54" customHeight="1">
      <c r="A162" s="454" t="s">
        <v>684</v>
      </c>
      <c r="B162" s="125" t="s">
        <v>656</v>
      </c>
      <c r="C162" s="71" t="s">
        <v>13</v>
      </c>
      <c r="D162" s="71" t="s">
        <v>18</v>
      </c>
      <c r="E162" s="253" t="s">
        <v>685</v>
      </c>
      <c r="F162" s="455"/>
      <c r="G162" s="149">
        <f>G163</f>
        <v>10000</v>
      </c>
      <c r="H162" s="197"/>
      <c r="I162" s="197"/>
    </row>
    <row r="163" spans="1:9" s="128" customFormat="1" ht="21.75" customHeight="1">
      <c r="A163" s="208" t="s">
        <v>662</v>
      </c>
      <c r="B163" s="97" t="s">
        <v>656</v>
      </c>
      <c r="C163" s="70" t="s">
        <v>13</v>
      </c>
      <c r="D163" s="70" t="s">
        <v>18</v>
      </c>
      <c r="E163" s="254" t="s">
        <v>686</v>
      </c>
      <c r="F163" s="230"/>
      <c r="G163" s="197">
        <f>G164</f>
        <v>10000</v>
      </c>
      <c r="H163" s="197"/>
      <c r="I163" s="197"/>
    </row>
    <row r="164" spans="1:9" s="128" customFormat="1" ht="35.25" customHeight="1">
      <c r="A164" s="208" t="s">
        <v>229</v>
      </c>
      <c r="B164" s="97" t="s">
        <v>656</v>
      </c>
      <c r="C164" s="70" t="s">
        <v>13</v>
      </c>
      <c r="D164" s="70" t="s">
        <v>18</v>
      </c>
      <c r="E164" s="254" t="s">
        <v>687</v>
      </c>
      <c r="F164" s="230"/>
      <c r="G164" s="197">
        <f>G165</f>
        <v>10000</v>
      </c>
      <c r="H164" s="197"/>
      <c r="I164" s="197"/>
    </row>
    <row r="165" spans="1:9" s="128" customFormat="1" ht="36.75" customHeight="1">
      <c r="A165" s="208" t="s">
        <v>176</v>
      </c>
      <c r="B165" s="97" t="s">
        <v>656</v>
      </c>
      <c r="C165" s="70" t="s">
        <v>13</v>
      </c>
      <c r="D165" s="70" t="s">
        <v>18</v>
      </c>
      <c r="E165" s="254" t="s">
        <v>687</v>
      </c>
      <c r="F165" s="230">
        <v>240</v>
      </c>
      <c r="G165" s="197">
        <v>10000</v>
      </c>
      <c r="H165" s="197"/>
      <c r="I165" s="197"/>
    </row>
    <row r="166" spans="1:9" s="128" customFormat="1" ht="33" customHeight="1">
      <c r="A166" s="454" t="s">
        <v>727</v>
      </c>
      <c r="B166" s="125" t="s">
        <v>656</v>
      </c>
      <c r="C166" s="71" t="s">
        <v>13</v>
      </c>
      <c r="D166" s="71" t="s">
        <v>18</v>
      </c>
      <c r="E166" s="253" t="s">
        <v>728</v>
      </c>
      <c r="F166" s="455"/>
      <c r="G166" s="149">
        <f>G167+G169+G171</f>
        <v>709700</v>
      </c>
      <c r="H166" s="197"/>
      <c r="I166" s="197"/>
    </row>
    <row r="167" spans="1:9" s="128" customFormat="1" ht="32.25" customHeight="1">
      <c r="A167" s="456" t="s">
        <v>695</v>
      </c>
      <c r="B167" s="457" t="s">
        <v>656</v>
      </c>
      <c r="C167" s="458" t="s">
        <v>13</v>
      </c>
      <c r="D167" s="458" t="s">
        <v>18</v>
      </c>
      <c r="E167" s="459" t="s">
        <v>709</v>
      </c>
      <c r="F167" s="460"/>
      <c r="G167" s="461">
        <f>G168</f>
        <v>539700</v>
      </c>
      <c r="H167" s="197"/>
      <c r="I167" s="197"/>
    </row>
    <row r="168" spans="1:9" s="128" customFormat="1" ht="37.5" customHeight="1">
      <c r="A168" s="208" t="s">
        <v>176</v>
      </c>
      <c r="B168" s="97" t="s">
        <v>656</v>
      </c>
      <c r="C168" s="70" t="s">
        <v>13</v>
      </c>
      <c r="D168" s="70" t="s">
        <v>18</v>
      </c>
      <c r="E168" s="254" t="s">
        <v>709</v>
      </c>
      <c r="F168" s="230">
        <v>240</v>
      </c>
      <c r="G168" s="197">
        <v>539700</v>
      </c>
      <c r="H168" s="197"/>
      <c r="I168" s="197"/>
    </row>
    <row r="169" spans="1:9" s="128" customFormat="1" ht="37.5" customHeight="1">
      <c r="A169" s="456" t="s">
        <v>696</v>
      </c>
      <c r="B169" s="97" t="s">
        <v>656</v>
      </c>
      <c r="C169" s="70" t="s">
        <v>13</v>
      </c>
      <c r="D169" s="70" t="s">
        <v>18</v>
      </c>
      <c r="E169" s="254" t="s">
        <v>710</v>
      </c>
      <c r="F169" s="230"/>
      <c r="G169" s="197">
        <f>G170</f>
        <v>70000</v>
      </c>
      <c r="H169" s="197"/>
      <c r="I169" s="197"/>
    </row>
    <row r="170" spans="1:9" s="128" customFormat="1" ht="29.25" customHeight="1">
      <c r="A170" s="208" t="s">
        <v>176</v>
      </c>
      <c r="B170" s="97" t="s">
        <v>656</v>
      </c>
      <c r="C170" s="70" t="s">
        <v>13</v>
      </c>
      <c r="D170" s="70" t="s">
        <v>18</v>
      </c>
      <c r="E170" s="254" t="s">
        <v>710</v>
      </c>
      <c r="F170" s="230">
        <v>240</v>
      </c>
      <c r="G170" s="197">
        <v>70000</v>
      </c>
      <c r="H170" s="197"/>
      <c r="I170" s="197"/>
    </row>
    <row r="171" spans="1:9" s="128" customFormat="1" ht="19.5" customHeight="1">
      <c r="A171" s="456" t="s">
        <v>697</v>
      </c>
      <c r="B171" s="97" t="s">
        <v>656</v>
      </c>
      <c r="C171" s="70" t="s">
        <v>13</v>
      </c>
      <c r="D171" s="70" t="s">
        <v>18</v>
      </c>
      <c r="E171" s="254" t="s">
        <v>711</v>
      </c>
      <c r="F171" s="230"/>
      <c r="G171" s="197">
        <f>G172</f>
        <v>100000</v>
      </c>
      <c r="H171" s="197"/>
      <c r="I171" s="197"/>
    </row>
    <row r="172" spans="1:9" s="128" customFormat="1" ht="33" customHeight="1">
      <c r="A172" s="208" t="s">
        <v>176</v>
      </c>
      <c r="B172" s="97" t="s">
        <v>656</v>
      </c>
      <c r="C172" s="70" t="s">
        <v>13</v>
      </c>
      <c r="D172" s="70" t="s">
        <v>18</v>
      </c>
      <c r="E172" s="254" t="s">
        <v>711</v>
      </c>
      <c r="F172" s="230">
        <v>240</v>
      </c>
      <c r="G172" s="197">
        <v>100000</v>
      </c>
      <c r="H172" s="197"/>
      <c r="I172" s="197"/>
    </row>
    <row r="173" spans="1:9" ht="16.5">
      <c r="A173" s="44" t="s">
        <v>28</v>
      </c>
      <c r="B173" s="95" t="s">
        <v>656</v>
      </c>
      <c r="C173" s="46" t="s">
        <v>8</v>
      </c>
      <c r="D173" s="46"/>
      <c r="E173" s="52"/>
      <c r="F173" s="52"/>
      <c r="G173" s="149">
        <f>G174</f>
        <v>25000</v>
      </c>
      <c r="H173" s="149">
        <f>H174+H179</f>
        <v>800</v>
      </c>
      <c r="I173" s="149">
        <f>I174+I179</f>
        <v>800</v>
      </c>
    </row>
    <row r="174" spans="1:9" ht="33">
      <c r="A174" s="185" t="s">
        <v>164</v>
      </c>
      <c r="B174" s="95" t="s">
        <v>656</v>
      </c>
      <c r="C174" s="46" t="s">
        <v>8</v>
      </c>
      <c r="D174" s="46" t="s">
        <v>13</v>
      </c>
      <c r="E174" s="72"/>
      <c r="F174" s="72"/>
      <c r="G174" s="149">
        <f aca="true" t="shared" si="15" ref="G174:I177">G175</f>
        <v>25000</v>
      </c>
      <c r="H174" s="149">
        <f t="shared" si="15"/>
        <v>800</v>
      </c>
      <c r="I174" s="149">
        <f t="shared" si="15"/>
        <v>800</v>
      </c>
    </row>
    <row r="175" spans="1:9" s="128" customFormat="1" ht="49.5">
      <c r="A175" s="292" t="s">
        <v>735</v>
      </c>
      <c r="B175" s="95" t="s">
        <v>656</v>
      </c>
      <c r="C175" s="46" t="s">
        <v>8</v>
      </c>
      <c r="D175" s="46" t="s">
        <v>13</v>
      </c>
      <c r="E175" s="308" t="s">
        <v>693</v>
      </c>
      <c r="F175" s="232"/>
      <c r="G175" s="149">
        <f t="shared" si="15"/>
        <v>25000</v>
      </c>
      <c r="H175" s="149">
        <f t="shared" si="15"/>
        <v>800</v>
      </c>
      <c r="I175" s="149">
        <f t="shared" si="15"/>
        <v>800</v>
      </c>
    </row>
    <row r="176" spans="1:9" s="128" customFormat="1" ht="33">
      <c r="A176" s="223" t="s">
        <v>609</v>
      </c>
      <c r="B176" s="96" t="s">
        <v>656</v>
      </c>
      <c r="C176" s="42" t="s">
        <v>8</v>
      </c>
      <c r="D176" s="42" t="s">
        <v>13</v>
      </c>
      <c r="E176" s="298" t="s">
        <v>694</v>
      </c>
      <c r="F176" s="250"/>
      <c r="G176" s="197">
        <f t="shared" si="15"/>
        <v>25000</v>
      </c>
      <c r="H176" s="197">
        <f t="shared" si="15"/>
        <v>800</v>
      </c>
      <c r="I176" s="197">
        <f t="shared" si="15"/>
        <v>800</v>
      </c>
    </row>
    <row r="177" spans="1:9" s="128" customFormat="1" ht="33">
      <c r="A177" s="223" t="s">
        <v>663</v>
      </c>
      <c r="B177" s="96" t="s">
        <v>656</v>
      </c>
      <c r="C177" s="42" t="s">
        <v>8</v>
      </c>
      <c r="D177" s="42" t="s">
        <v>13</v>
      </c>
      <c r="E177" s="298" t="s">
        <v>701</v>
      </c>
      <c r="F177" s="250"/>
      <c r="G177" s="197">
        <f t="shared" si="15"/>
        <v>25000</v>
      </c>
      <c r="H177" s="197">
        <f t="shared" si="15"/>
        <v>800</v>
      </c>
      <c r="I177" s="197">
        <f t="shared" si="15"/>
        <v>800</v>
      </c>
    </row>
    <row r="178" spans="1:9" s="128" customFormat="1" ht="34.5" customHeight="1">
      <c r="A178" s="282" t="s">
        <v>176</v>
      </c>
      <c r="B178" s="96" t="s">
        <v>656</v>
      </c>
      <c r="C178" s="42" t="s">
        <v>8</v>
      </c>
      <c r="D178" s="42" t="s">
        <v>13</v>
      </c>
      <c r="E178" s="298" t="s">
        <v>701</v>
      </c>
      <c r="F178" s="250">
        <v>240</v>
      </c>
      <c r="G178" s="197">
        <v>25000</v>
      </c>
      <c r="H178" s="197">
        <v>800</v>
      </c>
      <c r="I178" s="197">
        <v>800</v>
      </c>
    </row>
    <row r="179" spans="1:9" ht="15" customHeight="1" hidden="1">
      <c r="A179" s="69" t="s">
        <v>75</v>
      </c>
      <c r="B179" s="104" t="s">
        <v>656</v>
      </c>
      <c r="C179" s="71" t="s">
        <v>8</v>
      </c>
      <c r="D179" s="72" t="s">
        <v>10</v>
      </c>
      <c r="E179" s="71"/>
      <c r="F179" s="52"/>
      <c r="G179" s="149">
        <f aca="true" t="shared" si="16" ref="G179:I183">G180</f>
        <v>0</v>
      </c>
      <c r="H179" s="149">
        <f t="shared" si="16"/>
        <v>0</v>
      </c>
      <c r="I179" s="149">
        <f t="shared" si="16"/>
        <v>0</v>
      </c>
    </row>
    <row r="180" spans="1:9" s="128" customFormat="1" ht="49.5" hidden="1">
      <c r="A180" s="108" t="s">
        <v>190</v>
      </c>
      <c r="B180" s="104" t="s">
        <v>656</v>
      </c>
      <c r="C180" s="71" t="s">
        <v>8</v>
      </c>
      <c r="D180" s="72" t="s">
        <v>10</v>
      </c>
      <c r="E180" s="249" t="s">
        <v>322</v>
      </c>
      <c r="F180" s="229"/>
      <c r="G180" s="149">
        <f t="shared" si="16"/>
        <v>0</v>
      </c>
      <c r="H180" s="149">
        <f t="shared" si="16"/>
        <v>0</v>
      </c>
      <c r="I180" s="149">
        <f t="shared" si="16"/>
        <v>0</v>
      </c>
    </row>
    <row r="181" spans="1:9" s="244" customFormat="1" ht="33" hidden="1">
      <c r="A181" s="108" t="s">
        <v>197</v>
      </c>
      <c r="B181" s="104" t="s">
        <v>656</v>
      </c>
      <c r="C181" s="71" t="s">
        <v>8</v>
      </c>
      <c r="D181" s="72" t="s">
        <v>10</v>
      </c>
      <c r="E181" s="46" t="s">
        <v>323</v>
      </c>
      <c r="F181" s="255"/>
      <c r="G181" s="149">
        <f t="shared" si="16"/>
        <v>0</v>
      </c>
      <c r="H181" s="149">
        <f t="shared" si="16"/>
        <v>0</v>
      </c>
      <c r="I181" s="149">
        <f t="shared" si="16"/>
        <v>0</v>
      </c>
    </row>
    <row r="182" spans="1:9" s="128" customFormat="1" ht="16.5" hidden="1">
      <c r="A182" s="105" t="s">
        <v>572</v>
      </c>
      <c r="B182" s="103" t="s">
        <v>656</v>
      </c>
      <c r="C182" s="70" t="s">
        <v>8</v>
      </c>
      <c r="D182" s="52" t="s">
        <v>10</v>
      </c>
      <c r="E182" s="42" t="s">
        <v>325</v>
      </c>
      <c r="F182" s="229"/>
      <c r="G182" s="197">
        <f t="shared" si="16"/>
        <v>0</v>
      </c>
      <c r="H182" s="197">
        <f t="shared" si="16"/>
        <v>0</v>
      </c>
      <c r="I182" s="197">
        <f t="shared" si="16"/>
        <v>0</v>
      </c>
    </row>
    <row r="183" spans="1:9" s="128" customFormat="1" ht="27" customHeight="1" hidden="1">
      <c r="A183" s="105" t="s">
        <v>198</v>
      </c>
      <c r="B183" s="103" t="s">
        <v>656</v>
      </c>
      <c r="C183" s="70" t="s">
        <v>8</v>
      </c>
      <c r="D183" s="52" t="s">
        <v>10</v>
      </c>
      <c r="E183" s="42" t="s">
        <v>324</v>
      </c>
      <c r="F183" s="229"/>
      <c r="G183" s="197">
        <f t="shared" si="16"/>
        <v>0</v>
      </c>
      <c r="H183" s="197">
        <f t="shared" si="16"/>
        <v>0</v>
      </c>
      <c r="I183" s="197">
        <f t="shared" si="16"/>
        <v>0</v>
      </c>
    </row>
    <row r="184" spans="1:9" s="128" customFormat="1" ht="33" hidden="1">
      <c r="A184" s="105" t="s">
        <v>176</v>
      </c>
      <c r="B184" s="103" t="s">
        <v>656</v>
      </c>
      <c r="C184" s="70" t="s">
        <v>8</v>
      </c>
      <c r="D184" s="52" t="s">
        <v>10</v>
      </c>
      <c r="E184" s="42" t="s">
        <v>324</v>
      </c>
      <c r="F184" s="229">
        <v>240</v>
      </c>
      <c r="G184" s="197"/>
      <c r="H184" s="197"/>
      <c r="I184" s="197"/>
    </row>
    <row r="185" spans="1:9" ht="16.5" hidden="1">
      <c r="A185" s="69" t="s">
        <v>95</v>
      </c>
      <c r="B185" s="125">
        <v>902</v>
      </c>
      <c r="C185" s="72" t="s">
        <v>10</v>
      </c>
      <c r="D185" s="52"/>
      <c r="E185" s="52"/>
      <c r="F185" s="52"/>
      <c r="G185" s="73">
        <f aca="true" t="shared" si="17" ref="G185:I186">G186</f>
        <v>0</v>
      </c>
      <c r="H185" s="73">
        <f t="shared" si="17"/>
        <v>785000</v>
      </c>
      <c r="I185" s="73">
        <f t="shared" si="17"/>
        <v>785000</v>
      </c>
    </row>
    <row r="186" spans="1:9" ht="16.5" hidden="1">
      <c r="A186" s="69" t="s">
        <v>96</v>
      </c>
      <c r="B186" s="104">
        <v>902</v>
      </c>
      <c r="C186" s="72" t="s">
        <v>10</v>
      </c>
      <c r="D186" s="72" t="s">
        <v>10</v>
      </c>
      <c r="E186" s="72"/>
      <c r="F186" s="72"/>
      <c r="G186" s="149">
        <f t="shared" si="17"/>
        <v>0</v>
      </c>
      <c r="H186" s="149">
        <f t="shared" si="17"/>
        <v>785000</v>
      </c>
      <c r="I186" s="149">
        <f t="shared" si="17"/>
        <v>785000</v>
      </c>
    </row>
    <row r="187" spans="1:9" s="128" customFormat="1" ht="33" hidden="1">
      <c r="A187" s="276" t="s">
        <v>360</v>
      </c>
      <c r="B187" s="104">
        <v>902</v>
      </c>
      <c r="C187" s="72" t="s">
        <v>10</v>
      </c>
      <c r="D187" s="72" t="s">
        <v>10</v>
      </c>
      <c r="E187" s="249" t="s">
        <v>335</v>
      </c>
      <c r="F187" s="229"/>
      <c r="G187" s="149">
        <f>G188+G193</f>
        <v>0</v>
      </c>
      <c r="H187" s="149">
        <f>H188+H193</f>
        <v>785000</v>
      </c>
      <c r="I187" s="149">
        <f>I188+I193</f>
        <v>785000</v>
      </c>
    </row>
    <row r="188" spans="1:9" s="128" customFormat="1" ht="16.5" hidden="1">
      <c r="A188" s="277" t="s">
        <v>481</v>
      </c>
      <c r="B188" s="103">
        <v>902</v>
      </c>
      <c r="C188" s="52" t="s">
        <v>10</v>
      </c>
      <c r="D188" s="52" t="s">
        <v>10</v>
      </c>
      <c r="E188" s="248" t="s">
        <v>482</v>
      </c>
      <c r="F188" s="229"/>
      <c r="G188" s="197">
        <f>G189+G191</f>
        <v>0</v>
      </c>
      <c r="H188" s="197">
        <f>H189+H191</f>
        <v>785000</v>
      </c>
      <c r="I188" s="197">
        <f>I189+I191</f>
        <v>785000</v>
      </c>
    </row>
    <row r="189" spans="1:9" s="128" customFormat="1" ht="49.5" hidden="1">
      <c r="A189" s="277" t="s">
        <v>257</v>
      </c>
      <c r="B189" s="103">
        <v>902</v>
      </c>
      <c r="C189" s="52" t="s">
        <v>10</v>
      </c>
      <c r="D189" s="52" t="s">
        <v>10</v>
      </c>
      <c r="E189" s="248" t="s">
        <v>483</v>
      </c>
      <c r="F189" s="229"/>
      <c r="G189" s="197">
        <f>G190</f>
        <v>0</v>
      </c>
      <c r="H189" s="197">
        <f>H190</f>
        <v>420000</v>
      </c>
      <c r="I189" s="197">
        <f>I190</f>
        <v>420000</v>
      </c>
    </row>
    <row r="190" spans="1:9" s="128" customFormat="1" ht="33" hidden="1">
      <c r="A190" s="105" t="s">
        <v>176</v>
      </c>
      <c r="B190" s="103">
        <v>902</v>
      </c>
      <c r="C190" s="52" t="s">
        <v>10</v>
      </c>
      <c r="D190" s="52" t="s">
        <v>10</v>
      </c>
      <c r="E190" s="248" t="s">
        <v>483</v>
      </c>
      <c r="F190" s="229">
        <v>240</v>
      </c>
      <c r="G190" s="197"/>
      <c r="H190" s="197">
        <v>420000</v>
      </c>
      <c r="I190" s="197">
        <v>420000</v>
      </c>
    </row>
    <row r="191" spans="1:9" s="128" customFormat="1" ht="16.5" hidden="1">
      <c r="A191" s="277" t="s">
        <v>277</v>
      </c>
      <c r="B191" s="103">
        <v>902</v>
      </c>
      <c r="C191" s="52" t="s">
        <v>10</v>
      </c>
      <c r="D191" s="52" t="s">
        <v>10</v>
      </c>
      <c r="E191" s="248" t="s">
        <v>484</v>
      </c>
      <c r="F191" s="229"/>
      <c r="G191" s="197">
        <f>G192</f>
        <v>0</v>
      </c>
      <c r="H191" s="197">
        <f>H192</f>
        <v>365000</v>
      </c>
      <c r="I191" s="197">
        <f>I192</f>
        <v>365000</v>
      </c>
    </row>
    <row r="192" spans="1:9" s="128" customFormat="1" ht="33" hidden="1">
      <c r="A192" s="67" t="s">
        <v>195</v>
      </c>
      <c r="B192" s="103">
        <v>902</v>
      </c>
      <c r="C192" s="52" t="s">
        <v>10</v>
      </c>
      <c r="D192" s="52" t="s">
        <v>10</v>
      </c>
      <c r="E192" s="248" t="s">
        <v>484</v>
      </c>
      <c r="F192" s="229">
        <v>630</v>
      </c>
      <c r="G192" s="197"/>
      <c r="H192" s="197">
        <v>365000</v>
      </c>
      <c r="I192" s="197">
        <v>365000</v>
      </c>
    </row>
    <row r="193" spans="1:9" s="128" customFormat="1" ht="16.5" hidden="1">
      <c r="A193" s="277" t="s">
        <v>485</v>
      </c>
      <c r="B193" s="103">
        <v>902</v>
      </c>
      <c r="C193" s="52" t="s">
        <v>10</v>
      </c>
      <c r="D193" s="52" t="s">
        <v>10</v>
      </c>
      <c r="E193" s="248" t="s">
        <v>486</v>
      </c>
      <c r="F193" s="229"/>
      <c r="G193" s="197">
        <f aca="true" t="shared" si="18" ref="G193:I194">G194</f>
        <v>0</v>
      </c>
      <c r="H193" s="197">
        <f t="shared" si="18"/>
        <v>0</v>
      </c>
      <c r="I193" s="197">
        <f t="shared" si="18"/>
        <v>0</v>
      </c>
    </row>
    <row r="194" spans="1:9" s="128" customFormat="1" ht="18" customHeight="1" hidden="1">
      <c r="A194" s="277" t="s">
        <v>259</v>
      </c>
      <c r="B194" s="103">
        <v>902</v>
      </c>
      <c r="C194" s="52" t="s">
        <v>10</v>
      </c>
      <c r="D194" s="52" t="s">
        <v>10</v>
      </c>
      <c r="E194" s="248" t="s">
        <v>487</v>
      </c>
      <c r="F194" s="229"/>
      <c r="G194" s="197">
        <f t="shared" si="18"/>
        <v>0</v>
      </c>
      <c r="H194" s="197">
        <f t="shared" si="18"/>
        <v>0</v>
      </c>
      <c r="I194" s="197">
        <f t="shared" si="18"/>
        <v>0</v>
      </c>
    </row>
    <row r="195" spans="1:9" s="128" customFormat="1" ht="21" customHeight="1" hidden="1">
      <c r="A195" s="105" t="s">
        <v>176</v>
      </c>
      <c r="B195" s="103">
        <v>902</v>
      </c>
      <c r="C195" s="52" t="s">
        <v>10</v>
      </c>
      <c r="D195" s="52" t="s">
        <v>10</v>
      </c>
      <c r="E195" s="248" t="s">
        <v>487</v>
      </c>
      <c r="F195" s="229">
        <v>240</v>
      </c>
      <c r="G195" s="197"/>
      <c r="H195" s="197"/>
      <c r="I195" s="197"/>
    </row>
    <row r="196" spans="1:9" ht="3.75" customHeight="1" hidden="1">
      <c r="A196" s="44" t="s">
        <v>1</v>
      </c>
      <c r="B196" s="92">
        <v>902</v>
      </c>
      <c r="C196" s="46" t="s">
        <v>16</v>
      </c>
      <c r="D196" s="46"/>
      <c r="E196" s="46"/>
      <c r="F196" s="46"/>
      <c r="G196" s="149">
        <f>G197+G203+G216</f>
        <v>0</v>
      </c>
      <c r="H196" s="149">
        <f>H197+H203+H216</f>
        <v>4325100</v>
      </c>
      <c r="I196" s="149">
        <f>I197+I203+I216</f>
        <v>4325600</v>
      </c>
    </row>
    <row r="197" spans="1:9" s="9" customFormat="1" ht="16.5" hidden="1">
      <c r="A197" s="99" t="s">
        <v>63</v>
      </c>
      <c r="B197" s="100">
        <v>902</v>
      </c>
      <c r="C197" s="101" t="s">
        <v>16</v>
      </c>
      <c r="D197" s="75" t="s">
        <v>9</v>
      </c>
      <c r="E197" s="75"/>
      <c r="F197" s="75"/>
      <c r="G197" s="76">
        <f aca="true" t="shared" si="19" ref="G197:I201">G198</f>
        <v>0</v>
      </c>
      <c r="H197" s="76">
        <f t="shared" si="19"/>
        <v>2500000</v>
      </c>
      <c r="I197" s="76">
        <f t="shared" si="19"/>
        <v>2500000</v>
      </c>
    </row>
    <row r="198" spans="1:9" s="128" customFormat="1" ht="33" hidden="1">
      <c r="A198" s="108" t="s">
        <v>205</v>
      </c>
      <c r="B198" s="100">
        <v>902</v>
      </c>
      <c r="C198" s="101" t="s">
        <v>16</v>
      </c>
      <c r="D198" s="75" t="s">
        <v>9</v>
      </c>
      <c r="E198" s="249" t="s">
        <v>367</v>
      </c>
      <c r="F198" s="229"/>
      <c r="G198" s="149">
        <f t="shared" si="19"/>
        <v>0</v>
      </c>
      <c r="H198" s="149">
        <f t="shared" si="19"/>
        <v>2500000</v>
      </c>
      <c r="I198" s="149">
        <f t="shared" si="19"/>
        <v>2500000</v>
      </c>
    </row>
    <row r="199" spans="1:9" s="244" customFormat="1" ht="33" hidden="1">
      <c r="A199" s="270" t="s">
        <v>359</v>
      </c>
      <c r="B199" s="100">
        <v>902</v>
      </c>
      <c r="C199" s="101" t="s">
        <v>16</v>
      </c>
      <c r="D199" s="75" t="s">
        <v>9</v>
      </c>
      <c r="E199" s="46" t="s">
        <v>388</v>
      </c>
      <c r="F199" s="255"/>
      <c r="G199" s="149">
        <f t="shared" si="19"/>
        <v>0</v>
      </c>
      <c r="H199" s="149">
        <f t="shared" si="19"/>
        <v>2500000</v>
      </c>
      <c r="I199" s="149">
        <f t="shared" si="19"/>
        <v>2500000</v>
      </c>
    </row>
    <row r="200" spans="1:9" s="128" customFormat="1" ht="33" hidden="1">
      <c r="A200" s="102" t="s">
        <v>548</v>
      </c>
      <c r="B200" s="257">
        <v>902</v>
      </c>
      <c r="C200" s="77" t="s">
        <v>16</v>
      </c>
      <c r="D200" s="78" t="s">
        <v>9</v>
      </c>
      <c r="E200" s="42" t="s">
        <v>549</v>
      </c>
      <c r="F200" s="229"/>
      <c r="G200" s="197">
        <f t="shared" si="19"/>
        <v>0</v>
      </c>
      <c r="H200" s="197">
        <f t="shared" si="19"/>
        <v>2500000</v>
      </c>
      <c r="I200" s="197">
        <f t="shared" si="19"/>
        <v>2500000</v>
      </c>
    </row>
    <row r="201" spans="1:9" s="128" customFormat="1" ht="16.5" hidden="1">
      <c r="A201" s="102" t="s">
        <v>550</v>
      </c>
      <c r="B201" s="257">
        <v>902</v>
      </c>
      <c r="C201" s="77" t="s">
        <v>16</v>
      </c>
      <c r="D201" s="78" t="s">
        <v>9</v>
      </c>
      <c r="E201" s="42" t="s">
        <v>551</v>
      </c>
      <c r="F201" s="229"/>
      <c r="G201" s="197">
        <f t="shared" si="19"/>
        <v>0</v>
      </c>
      <c r="H201" s="197">
        <f t="shared" si="19"/>
        <v>2500000</v>
      </c>
      <c r="I201" s="197">
        <f t="shared" si="19"/>
        <v>2500000</v>
      </c>
    </row>
    <row r="202" spans="1:9" s="128" customFormat="1" ht="14.25" customHeight="1" hidden="1">
      <c r="A202" s="105" t="s">
        <v>200</v>
      </c>
      <c r="B202" s="257">
        <v>902</v>
      </c>
      <c r="C202" s="77" t="s">
        <v>16</v>
      </c>
      <c r="D202" s="78" t="s">
        <v>9</v>
      </c>
      <c r="E202" s="42" t="s">
        <v>551</v>
      </c>
      <c r="F202" s="229">
        <v>310</v>
      </c>
      <c r="G202" s="197"/>
      <c r="H202" s="197">
        <v>2500000</v>
      </c>
      <c r="I202" s="197">
        <v>2500000</v>
      </c>
    </row>
    <row r="203" spans="1:9" ht="16.5" hidden="1">
      <c r="A203" s="44" t="s">
        <v>87</v>
      </c>
      <c r="B203" s="95">
        <v>902</v>
      </c>
      <c r="C203" s="46" t="s">
        <v>16</v>
      </c>
      <c r="D203" s="46" t="s">
        <v>18</v>
      </c>
      <c r="E203" s="46"/>
      <c r="F203" s="46"/>
      <c r="G203" s="149">
        <f>G204+G211</f>
        <v>0</v>
      </c>
      <c r="H203" s="149">
        <f>H204+H211</f>
        <v>456100</v>
      </c>
      <c r="I203" s="149">
        <f>I204+I211</f>
        <v>449600</v>
      </c>
    </row>
    <row r="204" spans="1:9" s="128" customFormat="1" ht="33" hidden="1">
      <c r="A204" s="108" t="s">
        <v>205</v>
      </c>
      <c r="B204" s="100">
        <v>902</v>
      </c>
      <c r="C204" s="101" t="s">
        <v>16</v>
      </c>
      <c r="D204" s="75" t="s">
        <v>18</v>
      </c>
      <c r="E204" s="249" t="s">
        <v>367</v>
      </c>
      <c r="F204" s="229"/>
      <c r="G204" s="149">
        <f aca="true" t="shared" si="20" ref="G204:I205">G205</f>
        <v>0</v>
      </c>
      <c r="H204" s="149">
        <f t="shared" si="20"/>
        <v>200000</v>
      </c>
      <c r="I204" s="149">
        <f t="shared" si="20"/>
        <v>200000</v>
      </c>
    </row>
    <row r="205" spans="1:9" s="244" customFormat="1" ht="33" hidden="1">
      <c r="A205" s="270" t="s">
        <v>359</v>
      </c>
      <c r="B205" s="100">
        <v>902</v>
      </c>
      <c r="C205" s="101" t="s">
        <v>16</v>
      </c>
      <c r="D205" s="75" t="s">
        <v>18</v>
      </c>
      <c r="E205" s="46" t="s">
        <v>388</v>
      </c>
      <c r="F205" s="255"/>
      <c r="G205" s="149">
        <f t="shared" si="20"/>
        <v>0</v>
      </c>
      <c r="H205" s="149">
        <f t="shared" si="20"/>
        <v>200000</v>
      </c>
      <c r="I205" s="149">
        <f t="shared" si="20"/>
        <v>200000</v>
      </c>
    </row>
    <row r="206" spans="1:9" s="128" customFormat="1" ht="33" hidden="1">
      <c r="A206" s="102" t="s">
        <v>548</v>
      </c>
      <c r="B206" s="257">
        <v>902</v>
      </c>
      <c r="C206" s="77" t="s">
        <v>16</v>
      </c>
      <c r="D206" s="78" t="s">
        <v>18</v>
      </c>
      <c r="E206" s="42" t="s">
        <v>549</v>
      </c>
      <c r="F206" s="229"/>
      <c r="G206" s="197">
        <f>G207+G209</f>
        <v>0</v>
      </c>
      <c r="H206" s="197">
        <f>H207+H209</f>
        <v>200000</v>
      </c>
      <c r="I206" s="197">
        <f>I207+I209</f>
        <v>200000</v>
      </c>
    </row>
    <row r="207" spans="1:9" s="128" customFormat="1" ht="16.5" hidden="1">
      <c r="A207" s="102" t="s">
        <v>204</v>
      </c>
      <c r="B207" s="257">
        <v>902</v>
      </c>
      <c r="C207" s="77" t="s">
        <v>16</v>
      </c>
      <c r="D207" s="78" t="s">
        <v>18</v>
      </c>
      <c r="E207" s="42" t="s">
        <v>552</v>
      </c>
      <c r="F207" s="229"/>
      <c r="G207" s="197">
        <f>G208</f>
        <v>0</v>
      </c>
      <c r="H207" s="197">
        <f>H208</f>
        <v>100000</v>
      </c>
      <c r="I207" s="197">
        <f>I208</f>
        <v>100000</v>
      </c>
    </row>
    <row r="208" spans="1:9" s="128" customFormat="1" ht="16.5" hidden="1">
      <c r="A208" s="102" t="s">
        <v>200</v>
      </c>
      <c r="B208" s="257">
        <v>902</v>
      </c>
      <c r="C208" s="77" t="s">
        <v>16</v>
      </c>
      <c r="D208" s="78" t="s">
        <v>18</v>
      </c>
      <c r="E208" s="42" t="s">
        <v>552</v>
      </c>
      <c r="F208" s="229">
        <v>310</v>
      </c>
      <c r="G208" s="197"/>
      <c r="H208" s="197">
        <v>100000</v>
      </c>
      <c r="I208" s="197">
        <v>100000</v>
      </c>
    </row>
    <row r="209" spans="1:9" ht="49.5" hidden="1">
      <c r="A209" s="102" t="s">
        <v>141</v>
      </c>
      <c r="B209" s="257">
        <v>902</v>
      </c>
      <c r="C209" s="77" t="s">
        <v>16</v>
      </c>
      <c r="D209" s="78" t="s">
        <v>18</v>
      </c>
      <c r="E209" s="42" t="s">
        <v>600</v>
      </c>
      <c r="F209" s="229"/>
      <c r="G209" s="68">
        <f>G210</f>
        <v>0</v>
      </c>
      <c r="H209" s="68">
        <f>H210</f>
        <v>100000</v>
      </c>
      <c r="I209" s="68">
        <f>I210</f>
        <v>100000</v>
      </c>
    </row>
    <row r="210" spans="1:9" ht="13.5" customHeight="1" hidden="1">
      <c r="A210" s="102" t="s">
        <v>200</v>
      </c>
      <c r="B210" s="257">
        <v>902</v>
      </c>
      <c r="C210" s="77" t="s">
        <v>16</v>
      </c>
      <c r="D210" s="78" t="s">
        <v>18</v>
      </c>
      <c r="E210" s="42" t="s">
        <v>600</v>
      </c>
      <c r="F210" s="229">
        <v>310</v>
      </c>
      <c r="G210" s="197"/>
      <c r="H210" s="197">
        <v>100000</v>
      </c>
      <c r="I210" s="197">
        <v>100000</v>
      </c>
    </row>
    <row r="211" spans="1:9" s="128" customFormat="1" ht="18.75" hidden="1">
      <c r="A211" s="108" t="s">
        <v>201</v>
      </c>
      <c r="B211" s="100">
        <v>902</v>
      </c>
      <c r="C211" s="101" t="s">
        <v>16</v>
      </c>
      <c r="D211" s="75" t="s">
        <v>18</v>
      </c>
      <c r="E211" s="249" t="s">
        <v>371</v>
      </c>
      <c r="F211" s="229"/>
      <c r="G211" s="149">
        <f aca="true" t="shared" si="21" ref="G211:I214">G212</f>
        <v>0</v>
      </c>
      <c r="H211" s="149">
        <f t="shared" si="21"/>
        <v>256100</v>
      </c>
      <c r="I211" s="149">
        <f t="shared" si="21"/>
        <v>249600</v>
      </c>
    </row>
    <row r="212" spans="1:9" s="244" customFormat="1" ht="16.5" hidden="1">
      <c r="A212" s="108" t="s">
        <v>202</v>
      </c>
      <c r="B212" s="100">
        <v>902</v>
      </c>
      <c r="C212" s="101" t="s">
        <v>16</v>
      </c>
      <c r="D212" s="75" t="s">
        <v>18</v>
      </c>
      <c r="E212" s="46" t="s">
        <v>467</v>
      </c>
      <c r="F212" s="255"/>
      <c r="G212" s="149">
        <f t="shared" si="21"/>
        <v>0</v>
      </c>
      <c r="H212" s="149">
        <f t="shared" si="21"/>
        <v>256100</v>
      </c>
      <c r="I212" s="149">
        <f t="shared" si="21"/>
        <v>249600</v>
      </c>
    </row>
    <row r="213" spans="1:9" s="128" customFormat="1" ht="16.5" hidden="1">
      <c r="A213" s="278" t="s">
        <v>465</v>
      </c>
      <c r="B213" s="257">
        <v>902</v>
      </c>
      <c r="C213" s="77" t="s">
        <v>16</v>
      </c>
      <c r="D213" s="78" t="s">
        <v>18</v>
      </c>
      <c r="E213" s="42" t="s">
        <v>468</v>
      </c>
      <c r="F213" s="229"/>
      <c r="G213" s="197">
        <f t="shared" si="21"/>
        <v>0</v>
      </c>
      <c r="H213" s="197">
        <f t="shared" si="21"/>
        <v>256100</v>
      </c>
      <c r="I213" s="197">
        <f t="shared" si="21"/>
        <v>249600</v>
      </c>
    </row>
    <row r="214" spans="1:9" s="128" customFormat="1" ht="16.5" hidden="1">
      <c r="A214" s="278" t="s">
        <v>203</v>
      </c>
      <c r="B214" s="257">
        <v>902</v>
      </c>
      <c r="C214" s="77" t="s">
        <v>16</v>
      </c>
      <c r="D214" s="78" t="s">
        <v>18</v>
      </c>
      <c r="E214" s="42" t="s">
        <v>474</v>
      </c>
      <c r="F214" s="229"/>
      <c r="G214" s="197">
        <f t="shared" si="21"/>
        <v>0</v>
      </c>
      <c r="H214" s="197">
        <f t="shared" si="21"/>
        <v>256100</v>
      </c>
      <c r="I214" s="197">
        <f t="shared" si="21"/>
        <v>249600</v>
      </c>
    </row>
    <row r="215" spans="1:9" s="128" customFormat="1" ht="33" hidden="1">
      <c r="A215" s="105" t="s">
        <v>279</v>
      </c>
      <c r="B215" s="257">
        <v>902</v>
      </c>
      <c r="C215" s="77" t="s">
        <v>16</v>
      </c>
      <c r="D215" s="78" t="s">
        <v>18</v>
      </c>
      <c r="E215" s="42" t="s">
        <v>474</v>
      </c>
      <c r="F215" s="229">
        <v>320</v>
      </c>
      <c r="G215" s="197"/>
      <c r="H215" s="197">
        <v>256100</v>
      </c>
      <c r="I215" s="197">
        <v>249600</v>
      </c>
    </row>
    <row r="216" spans="1:9" ht="16.5" hidden="1">
      <c r="A216" s="44" t="s">
        <v>5</v>
      </c>
      <c r="B216" s="92">
        <v>902</v>
      </c>
      <c r="C216" s="46">
        <v>10</v>
      </c>
      <c r="D216" s="46" t="s">
        <v>15</v>
      </c>
      <c r="E216" s="46"/>
      <c r="F216" s="46"/>
      <c r="G216" s="73">
        <f>G217+G226</f>
        <v>0</v>
      </c>
      <c r="H216" s="73">
        <f>H217+H226</f>
        <v>1369000</v>
      </c>
      <c r="I216" s="73">
        <f>I217+I226</f>
        <v>1376000</v>
      </c>
    </row>
    <row r="217" spans="1:9" s="128" customFormat="1" ht="33" hidden="1">
      <c r="A217" s="108" t="s">
        <v>205</v>
      </c>
      <c r="B217" s="92">
        <v>902</v>
      </c>
      <c r="C217" s="46">
        <v>10</v>
      </c>
      <c r="D217" s="46" t="s">
        <v>15</v>
      </c>
      <c r="E217" s="249" t="s">
        <v>367</v>
      </c>
      <c r="F217" s="229"/>
      <c r="G217" s="149">
        <f aca="true" t="shared" si="22" ref="G217:I218">G218</f>
        <v>0</v>
      </c>
      <c r="H217" s="149">
        <f t="shared" si="22"/>
        <v>979000</v>
      </c>
      <c r="I217" s="149">
        <f t="shared" si="22"/>
        <v>986000</v>
      </c>
    </row>
    <row r="218" spans="1:9" s="244" customFormat="1" ht="16.5" hidden="1">
      <c r="A218" s="108" t="s">
        <v>206</v>
      </c>
      <c r="B218" s="92">
        <v>902</v>
      </c>
      <c r="C218" s="46">
        <v>10</v>
      </c>
      <c r="D218" s="46" t="s">
        <v>15</v>
      </c>
      <c r="E218" s="46" t="s">
        <v>391</v>
      </c>
      <c r="F218" s="255"/>
      <c r="G218" s="149">
        <f t="shared" si="22"/>
        <v>0</v>
      </c>
      <c r="H218" s="149">
        <f t="shared" si="22"/>
        <v>979000</v>
      </c>
      <c r="I218" s="149">
        <f t="shared" si="22"/>
        <v>986000</v>
      </c>
    </row>
    <row r="219" spans="1:9" s="128" customFormat="1" ht="16.5" hidden="1">
      <c r="A219" s="105" t="s">
        <v>529</v>
      </c>
      <c r="B219" s="93">
        <v>902</v>
      </c>
      <c r="C219" s="42">
        <v>10</v>
      </c>
      <c r="D219" s="42" t="s">
        <v>15</v>
      </c>
      <c r="E219" s="42" t="s">
        <v>601</v>
      </c>
      <c r="F219" s="229"/>
      <c r="G219" s="149">
        <f>G220+G222+G224</f>
        <v>0</v>
      </c>
      <c r="H219" s="149">
        <f>H220+H222+H224</f>
        <v>979000</v>
      </c>
      <c r="I219" s="149">
        <f>I220+I222+I224</f>
        <v>986000</v>
      </c>
    </row>
    <row r="220" spans="1:9" s="128" customFormat="1" ht="19.5" customHeight="1" hidden="1">
      <c r="A220" s="105" t="s">
        <v>530</v>
      </c>
      <c r="B220" s="93">
        <v>902</v>
      </c>
      <c r="C220" s="42">
        <v>10</v>
      </c>
      <c r="D220" s="42" t="s">
        <v>15</v>
      </c>
      <c r="E220" s="42" t="s">
        <v>602</v>
      </c>
      <c r="F220" s="229"/>
      <c r="G220" s="197">
        <f>G221</f>
        <v>0</v>
      </c>
      <c r="H220" s="197">
        <f>H221</f>
        <v>620000</v>
      </c>
      <c r="I220" s="197">
        <f>I221</f>
        <v>620000</v>
      </c>
    </row>
    <row r="221" spans="1:9" s="128" customFormat="1" ht="33" hidden="1">
      <c r="A221" s="105" t="s">
        <v>279</v>
      </c>
      <c r="B221" s="93">
        <v>902</v>
      </c>
      <c r="C221" s="42">
        <v>10</v>
      </c>
      <c r="D221" s="42" t="s">
        <v>15</v>
      </c>
      <c r="E221" s="42" t="s">
        <v>602</v>
      </c>
      <c r="F221" s="229">
        <v>320</v>
      </c>
      <c r="G221" s="197"/>
      <c r="H221" s="197">
        <v>620000</v>
      </c>
      <c r="I221" s="197">
        <v>620000</v>
      </c>
    </row>
    <row r="222" spans="1:9" s="128" customFormat="1" ht="33" hidden="1">
      <c r="A222" s="105" t="s">
        <v>207</v>
      </c>
      <c r="B222" s="93">
        <v>902</v>
      </c>
      <c r="C222" s="42">
        <v>10</v>
      </c>
      <c r="D222" s="42" t="s">
        <v>15</v>
      </c>
      <c r="E222" s="42" t="s">
        <v>603</v>
      </c>
      <c r="F222" s="229"/>
      <c r="G222" s="197">
        <f>G223</f>
        <v>0</v>
      </c>
      <c r="H222" s="197">
        <f>H223</f>
        <v>346000</v>
      </c>
      <c r="I222" s="197">
        <f>I223</f>
        <v>346000</v>
      </c>
    </row>
    <row r="223" spans="1:9" s="128" customFormat="1" ht="1.5" customHeight="1" hidden="1">
      <c r="A223" s="105" t="s">
        <v>195</v>
      </c>
      <c r="B223" s="93">
        <v>902</v>
      </c>
      <c r="C223" s="42">
        <v>10</v>
      </c>
      <c r="D223" s="42" t="s">
        <v>15</v>
      </c>
      <c r="E223" s="42" t="s">
        <v>603</v>
      </c>
      <c r="F223" s="229">
        <v>630</v>
      </c>
      <c r="G223" s="197"/>
      <c r="H223" s="197">
        <v>346000</v>
      </c>
      <c r="I223" s="197">
        <v>346000</v>
      </c>
    </row>
    <row r="224" spans="1:9" s="128" customFormat="1" ht="34.5" customHeight="1" hidden="1">
      <c r="A224" s="105" t="s">
        <v>276</v>
      </c>
      <c r="B224" s="93">
        <v>902</v>
      </c>
      <c r="C224" s="42">
        <v>10</v>
      </c>
      <c r="D224" s="42" t="s">
        <v>15</v>
      </c>
      <c r="E224" s="42" t="s">
        <v>604</v>
      </c>
      <c r="F224" s="229"/>
      <c r="G224" s="197">
        <f>G225</f>
        <v>0</v>
      </c>
      <c r="H224" s="197">
        <f>H225</f>
        <v>13000</v>
      </c>
      <c r="I224" s="197">
        <f>I225</f>
        <v>20000</v>
      </c>
    </row>
    <row r="225" spans="1:9" s="128" customFormat="1" ht="39" customHeight="1" hidden="1">
      <c r="A225" s="105" t="s">
        <v>195</v>
      </c>
      <c r="B225" s="93">
        <v>902</v>
      </c>
      <c r="C225" s="42">
        <v>10</v>
      </c>
      <c r="D225" s="42" t="s">
        <v>15</v>
      </c>
      <c r="E225" s="42" t="s">
        <v>604</v>
      </c>
      <c r="F225" s="229">
        <v>630</v>
      </c>
      <c r="G225" s="197"/>
      <c r="H225" s="197">
        <v>13000</v>
      </c>
      <c r="I225" s="197">
        <v>20000</v>
      </c>
    </row>
    <row r="226" spans="1:9" s="128" customFormat="1" ht="18" customHeight="1" hidden="1">
      <c r="A226" s="108" t="s">
        <v>208</v>
      </c>
      <c r="B226" s="92">
        <v>902</v>
      </c>
      <c r="C226" s="46">
        <v>10</v>
      </c>
      <c r="D226" s="46" t="s">
        <v>15</v>
      </c>
      <c r="E226" s="249" t="s">
        <v>368</v>
      </c>
      <c r="F226" s="229"/>
      <c r="G226" s="149">
        <f>G227</f>
        <v>0</v>
      </c>
      <c r="H226" s="149">
        <f>H227</f>
        <v>390000</v>
      </c>
      <c r="I226" s="149">
        <f>I227</f>
        <v>390000</v>
      </c>
    </row>
    <row r="227" spans="1:9" s="128" customFormat="1" ht="18.75" customHeight="1" hidden="1">
      <c r="A227" s="105" t="s">
        <v>558</v>
      </c>
      <c r="B227" s="93">
        <v>902</v>
      </c>
      <c r="C227" s="42">
        <v>10</v>
      </c>
      <c r="D227" s="42" t="s">
        <v>15</v>
      </c>
      <c r="E227" s="42" t="s">
        <v>559</v>
      </c>
      <c r="F227" s="229"/>
      <c r="G227" s="197">
        <f>G228+G230</f>
        <v>0</v>
      </c>
      <c r="H227" s="197">
        <f>H228+H230</f>
        <v>390000</v>
      </c>
      <c r="I227" s="197">
        <f>I228+I230</f>
        <v>390000</v>
      </c>
    </row>
    <row r="228" spans="1:9" s="128" customFormat="1" ht="33.75" customHeight="1" hidden="1">
      <c r="A228" s="105" t="s">
        <v>207</v>
      </c>
      <c r="B228" s="93">
        <v>902</v>
      </c>
      <c r="C228" s="42">
        <v>10</v>
      </c>
      <c r="D228" s="42" t="s">
        <v>15</v>
      </c>
      <c r="E228" s="42" t="s">
        <v>560</v>
      </c>
      <c r="F228" s="229"/>
      <c r="G228" s="197">
        <f>G229</f>
        <v>0</v>
      </c>
      <c r="H228" s="197">
        <f>H229</f>
        <v>360000</v>
      </c>
      <c r="I228" s="197">
        <f>I229</f>
        <v>360000</v>
      </c>
    </row>
    <row r="229" spans="1:9" s="128" customFormat="1" ht="37.5" customHeight="1" hidden="1">
      <c r="A229" s="105" t="s">
        <v>195</v>
      </c>
      <c r="B229" s="93">
        <v>902</v>
      </c>
      <c r="C229" s="42">
        <v>10</v>
      </c>
      <c r="D229" s="42" t="s">
        <v>15</v>
      </c>
      <c r="E229" s="42" t="s">
        <v>560</v>
      </c>
      <c r="F229" s="229">
        <v>630</v>
      </c>
      <c r="G229" s="197"/>
      <c r="H229" s="197">
        <v>360000</v>
      </c>
      <c r="I229" s="197">
        <v>360000</v>
      </c>
    </row>
    <row r="230" spans="1:9" s="128" customFormat="1" ht="34.5" customHeight="1" hidden="1">
      <c r="A230" s="105" t="s">
        <v>276</v>
      </c>
      <c r="B230" s="93">
        <v>902</v>
      </c>
      <c r="C230" s="42">
        <v>10</v>
      </c>
      <c r="D230" s="42" t="s">
        <v>15</v>
      </c>
      <c r="E230" s="42" t="s">
        <v>561</v>
      </c>
      <c r="F230" s="229"/>
      <c r="G230" s="197">
        <f>G231</f>
        <v>0</v>
      </c>
      <c r="H230" s="197">
        <f>H231</f>
        <v>30000</v>
      </c>
      <c r="I230" s="197">
        <f>I231</f>
        <v>30000</v>
      </c>
    </row>
    <row r="231" spans="1:9" s="128" customFormat="1" ht="39" customHeight="1" hidden="1">
      <c r="A231" s="105" t="s">
        <v>195</v>
      </c>
      <c r="B231" s="93">
        <v>902</v>
      </c>
      <c r="C231" s="42">
        <v>10</v>
      </c>
      <c r="D231" s="42" t="s">
        <v>15</v>
      </c>
      <c r="E231" s="42" t="s">
        <v>561</v>
      </c>
      <c r="F231" s="229">
        <v>630</v>
      </c>
      <c r="G231" s="197"/>
      <c r="H231" s="197">
        <v>30000</v>
      </c>
      <c r="I231" s="197">
        <v>30000</v>
      </c>
    </row>
    <row r="232" spans="1:9" ht="16.5" hidden="1">
      <c r="A232" s="44" t="s">
        <v>90</v>
      </c>
      <c r="B232" s="92">
        <v>902</v>
      </c>
      <c r="C232" s="46" t="s">
        <v>34</v>
      </c>
      <c r="D232" s="46"/>
      <c r="E232" s="46"/>
      <c r="F232" s="46"/>
      <c r="G232" s="73">
        <f aca="true" t="shared" si="23" ref="G232:I236">G233</f>
        <v>0</v>
      </c>
      <c r="H232" s="73">
        <f t="shared" si="23"/>
        <v>4185000</v>
      </c>
      <c r="I232" s="73">
        <f t="shared" si="23"/>
        <v>4185000</v>
      </c>
    </row>
    <row r="233" spans="1:9" ht="16.5" hidden="1">
      <c r="A233" s="80" t="s">
        <v>86</v>
      </c>
      <c r="B233" s="92">
        <v>902</v>
      </c>
      <c r="C233" s="46" t="s">
        <v>34</v>
      </c>
      <c r="D233" s="46" t="s">
        <v>14</v>
      </c>
      <c r="E233" s="46"/>
      <c r="F233" s="46"/>
      <c r="G233" s="73">
        <f t="shared" si="23"/>
        <v>0</v>
      </c>
      <c r="H233" s="73">
        <f t="shared" si="23"/>
        <v>4185000</v>
      </c>
      <c r="I233" s="73">
        <f t="shared" si="23"/>
        <v>4185000</v>
      </c>
    </row>
    <row r="234" spans="1:9" s="1" customFormat="1" ht="54.75" customHeight="1" hidden="1">
      <c r="A234" s="44" t="s">
        <v>292</v>
      </c>
      <c r="B234" s="92">
        <v>902</v>
      </c>
      <c r="C234" s="46" t="s">
        <v>34</v>
      </c>
      <c r="D234" s="46" t="s">
        <v>14</v>
      </c>
      <c r="E234" s="256" t="s">
        <v>310</v>
      </c>
      <c r="F234" s="46"/>
      <c r="G234" s="73">
        <f t="shared" si="23"/>
        <v>0</v>
      </c>
      <c r="H234" s="73">
        <f t="shared" si="23"/>
        <v>4185000</v>
      </c>
      <c r="I234" s="73">
        <f t="shared" si="23"/>
        <v>4185000</v>
      </c>
    </row>
    <row r="235" spans="1:9" ht="16.5" hidden="1">
      <c r="A235" s="44" t="s">
        <v>65</v>
      </c>
      <c r="B235" s="92">
        <v>902</v>
      </c>
      <c r="C235" s="46" t="s">
        <v>34</v>
      </c>
      <c r="D235" s="46" t="s">
        <v>14</v>
      </c>
      <c r="E235" s="72" t="s">
        <v>326</v>
      </c>
      <c r="F235" s="229"/>
      <c r="G235" s="73">
        <f t="shared" si="23"/>
        <v>0</v>
      </c>
      <c r="H235" s="73">
        <f t="shared" si="23"/>
        <v>4185000</v>
      </c>
      <c r="I235" s="73">
        <f t="shared" si="23"/>
        <v>4185000</v>
      </c>
    </row>
    <row r="236" spans="1:9" s="128" customFormat="1" ht="49.5" hidden="1">
      <c r="A236" s="40" t="s">
        <v>209</v>
      </c>
      <c r="B236" s="93">
        <v>902</v>
      </c>
      <c r="C236" s="42" t="s">
        <v>34</v>
      </c>
      <c r="D236" s="42" t="s">
        <v>14</v>
      </c>
      <c r="E236" s="52" t="s">
        <v>495</v>
      </c>
      <c r="F236" s="250"/>
      <c r="G236" s="68">
        <f t="shared" si="23"/>
        <v>0</v>
      </c>
      <c r="H236" s="68">
        <f t="shared" si="23"/>
        <v>4185000</v>
      </c>
      <c r="I236" s="68">
        <f t="shared" si="23"/>
        <v>4185000</v>
      </c>
    </row>
    <row r="237" spans="1:9" s="128" customFormat="1" ht="16.5" hidden="1">
      <c r="A237" s="189" t="s">
        <v>210</v>
      </c>
      <c r="B237" s="93">
        <v>902</v>
      </c>
      <c r="C237" s="42" t="s">
        <v>34</v>
      </c>
      <c r="D237" s="42" t="s">
        <v>14</v>
      </c>
      <c r="E237" s="52" t="s">
        <v>495</v>
      </c>
      <c r="F237" s="152" t="s">
        <v>211</v>
      </c>
      <c r="G237" s="68"/>
      <c r="H237" s="68">
        <v>4185000</v>
      </c>
      <c r="I237" s="68">
        <v>4185000</v>
      </c>
    </row>
    <row r="238" spans="1:9" ht="41.25" customHeight="1" hidden="1" thickBot="1">
      <c r="A238" s="86" t="s">
        <v>130</v>
      </c>
      <c r="B238" s="87">
        <v>904</v>
      </c>
      <c r="C238" s="88"/>
      <c r="D238" s="88"/>
      <c r="E238" s="88"/>
      <c r="F238" s="88"/>
      <c r="G238" s="89">
        <f>G239+G360</f>
        <v>696300</v>
      </c>
      <c r="H238" s="89">
        <f>H239+H360</f>
        <v>596861300</v>
      </c>
      <c r="I238" s="89">
        <f>I239+I360</f>
        <v>600191300</v>
      </c>
    </row>
    <row r="239" spans="1:9" ht="16.5" customHeight="1" hidden="1">
      <c r="A239" s="59" t="s">
        <v>28</v>
      </c>
      <c r="B239" s="90">
        <v>904</v>
      </c>
      <c r="C239" s="61" t="s">
        <v>8</v>
      </c>
      <c r="D239" s="61"/>
      <c r="E239" s="61"/>
      <c r="F239" s="61"/>
      <c r="G239" s="120">
        <f>G240+G252+G287+G292+G300</f>
        <v>696300</v>
      </c>
      <c r="H239" s="120">
        <f>H240+H252+H287+H292+H300</f>
        <v>551152300</v>
      </c>
      <c r="I239" s="120">
        <f>I240+I252+I287+I292+I300</f>
        <v>554482300</v>
      </c>
    </row>
    <row r="240" spans="1:9" ht="16.5" hidden="1">
      <c r="A240" s="59" t="s">
        <v>6</v>
      </c>
      <c r="B240" s="90">
        <v>904</v>
      </c>
      <c r="C240" s="60" t="s">
        <v>8</v>
      </c>
      <c r="D240" s="61" t="s">
        <v>9</v>
      </c>
      <c r="E240" s="61"/>
      <c r="F240" s="61"/>
      <c r="G240" s="76">
        <f aca="true" t="shared" si="24" ref="G240:I242">G241</f>
        <v>0</v>
      </c>
      <c r="H240" s="76">
        <f t="shared" si="24"/>
        <v>112818400</v>
      </c>
      <c r="I240" s="76">
        <f t="shared" si="24"/>
        <v>112591600</v>
      </c>
    </row>
    <row r="241" spans="1:9" s="128" customFormat="1" ht="33" hidden="1">
      <c r="A241" s="153" t="s">
        <v>212</v>
      </c>
      <c r="B241" s="90">
        <v>904</v>
      </c>
      <c r="C241" s="60" t="s">
        <v>8</v>
      </c>
      <c r="D241" s="61" t="s">
        <v>9</v>
      </c>
      <c r="E241" s="305" t="s">
        <v>365</v>
      </c>
      <c r="F241" s="231"/>
      <c r="G241" s="120">
        <f t="shared" si="24"/>
        <v>0</v>
      </c>
      <c r="H241" s="120">
        <f t="shared" si="24"/>
        <v>112818400</v>
      </c>
      <c r="I241" s="120">
        <f t="shared" si="24"/>
        <v>112591600</v>
      </c>
    </row>
    <row r="242" spans="1:9" s="244" customFormat="1" ht="33" hidden="1">
      <c r="A242" s="108" t="s">
        <v>364</v>
      </c>
      <c r="B242" s="90">
        <v>904</v>
      </c>
      <c r="C242" s="60" t="s">
        <v>8</v>
      </c>
      <c r="D242" s="61" t="s">
        <v>9</v>
      </c>
      <c r="E242" s="46" t="s">
        <v>375</v>
      </c>
      <c r="F242" s="255"/>
      <c r="G242" s="149">
        <f t="shared" si="24"/>
        <v>0</v>
      </c>
      <c r="H242" s="149">
        <f t="shared" si="24"/>
        <v>112818400</v>
      </c>
      <c r="I242" s="149">
        <f t="shared" si="24"/>
        <v>112591600</v>
      </c>
    </row>
    <row r="243" spans="1:9" s="128" customFormat="1" ht="15.75" customHeight="1" hidden="1">
      <c r="A243" s="105" t="s">
        <v>346</v>
      </c>
      <c r="B243" s="111">
        <v>904</v>
      </c>
      <c r="C243" s="112" t="s">
        <v>8</v>
      </c>
      <c r="D243" s="55" t="s">
        <v>9</v>
      </c>
      <c r="E243" s="42" t="s">
        <v>396</v>
      </c>
      <c r="F243" s="229"/>
      <c r="G243" s="197">
        <f>G244+G246+G248+G250</f>
        <v>0</v>
      </c>
      <c r="H243" s="197">
        <f>H244+H246+H248+H250</f>
        <v>112818400</v>
      </c>
      <c r="I243" s="197">
        <f>I244+I246+I248+I250</f>
        <v>112591600</v>
      </c>
    </row>
    <row r="244" spans="1:9" s="128" customFormat="1" ht="33" hidden="1">
      <c r="A244" s="105" t="s">
        <v>213</v>
      </c>
      <c r="B244" s="111">
        <v>904</v>
      </c>
      <c r="C244" s="112" t="s">
        <v>8</v>
      </c>
      <c r="D244" s="55" t="s">
        <v>9</v>
      </c>
      <c r="E244" s="42" t="s">
        <v>402</v>
      </c>
      <c r="F244" s="229"/>
      <c r="G244" s="197">
        <f>G245</f>
        <v>0</v>
      </c>
      <c r="H244" s="197">
        <f>H245</f>
        <v>25696400</v>
      </c>
      <c r="I244" s="197">
        <f>I245</f>
        <v>25696400</v>
      </c>
    </row>
    <row r="245" spans="1:9" s="128" customFormat="1" ht="16.5" hidden="1">
      <c r="A245" s="105" t="s">
        <v>214</v>
      </c>
      <c r="B245" s="111">
        <v>904</v>
      </c>
      <c r="C245" s="112" t="s">
        <v>8</v>
      </c>
      <c r="D245" s="55" t="s">
        <v>9</v>
      </c>
      <c r="E245" s="42" t="s">
        <v>402</v>
      </c>
      <c r="F245" s="229">
        <v>610</v>
      </c>
      <c r="G245" s="197"/>
      <c r="H245" s="197">
        <f>24933400+763000</f>
        <v>25696400</v>
      </c>
      <c r="I245" s="197">
        <f>24933400+763000</f>
        <v>25696400</v>
      </c>
    </row>
    <row r="246" spans="1:9" s="128" customFormat="1" ht="33" hidden="1">
      <c r="A246" s="105" t="s">
        <v>264</v>
      </c>
      <c r="B246" s="111">
        <v>904</v>
      </c>
      <c r="C246" s="112" t="s">
        <v>8</v>
      </c>
      <c r="D246" s="55" t="s">
        <v>9</v>
      </c>
      <c r="E246" s="42" t="s">
        <v>398</v>
      </c>
      <c r="F246" s="229"/>
      <c r="G246" s="197">
        <f>G247</f>
        <v>0</v>
      </c>
      <c r="H246" s="197">
        <f>H247</f>
        <v>50000</v>
      </c>
      <c r="I246" s="197">
        <f>I247</f>
        <v>650000</v>
      </c>
    </row>
    <row r="247" spans="1:9" s="128" customFormat="1" ht="16.5" hidden="1">
      <c r="A247" s="105" t="s">
        <v>214</v>
      </c>
      <c r="B247" s="111">
        <v>904</v>
      </c>
      <c r="C247" s="112" t="s">
        <v>8</v>
      </c>
      <c r="D247" s="55" t="s">
        <v>9</v>
      </c>
      <c r="E247" s="42" t="s">
        <v>398</v>
      </c>
      <c r="F247" s="229">
        <v>610</v>
      </c>
      <c r="G247" s="197"/>
      <c r="H247" s="197">
        <v>50000</v>
      </c>
      <c r="I247" s="197">
        <v>650000</v>
      </c>
    </row>
    <row r="248" spans="1:9" s="128" customFormat="1" ht="16.5" hidden="1">
      <c r="A248" s="105" t="s">
        <v>263</v>
      </c>
      <c r="B248" s="111">
        <v>904</v>
      </c>
      <c r="C248" s="112" t="s">
        <v>8</v>
      </c>
      <c r="D248" s="55" t="s">
        <v>9</v>
      </c>
      <c r="E248" s="42" t="s">
        <v>399</v>
      </c>
      <c r="F248" s="229"/>
      <c r="G248" s="197">
        <f>G249</f>
        <v>0</v>
      </c>
      <c r="H248" s="197">
        <f>H249</f>
        <v>1137000</v>
      </c>
      <c r="I248" s="197">
        <f>I249</f>
        <v>310200</v>
      </c>
    </row>
    <row r="249" spans="1:9" s="128" customFormat="1" ht="16.5" hidden="1">
      <c r="A249" s="105" t="s">
        <v>214</v>
      </c>
      <c r="B249" s="111">
        <v>904</v>
      </c>
      <c r="C249" s="112" t="s">
        <v>8</v>
      </c>
      <c r="D249" s="55" t="s">
        <v>9</v>
      </c>
      <c r="E249" s="42" t="s">
        <v>399</v>
      </c>
      <c r="F249" s="229">
        <v>610</v>
      </c>
      <c r="G249" s="197"/>
      <c r="H249" s="197">
        <v>1137000</v>
      </c>
      <c r="I249" s="197">
        <v>310200</v>
      </c>
    </row>
    <row r="250" spans="1:9" s="128" customFormat="1" ht="49.5" hidden="1">
      <c r="A250" s="105" t="s">
        <v>397</v>
      </c>
      <c r="B250" s="111">
        <v>904</v>
      </c>
      <c r="C250" s="112" t="s">
        <v>8</v>
      </c>
      <c r="D250" s="55" t="s">
        <v>9</v>
      </c>
      <c r="E250" s="42" t="s">
        <v>400</v>
      </c>
      <c r="F250" s="229"/>
      <c r="G250" s="197">
        <f>G251</f>
        <v>0</v>
      </c>
      <c r="H250" s="197">
        <f>H251</f>
        <v>85935000</v>
      </c>
      <c r="I250" s="197">
        <f>I251</f>
        <v>85935000</v>
      </c>
    </row>
    <row r="251" spans="1:9" s="128" customFormat="1" ht="16.5" hidden="1">
      <c r="A251" s="105" t="s">
        <v>214</v>
      </c>
      <c r="B251" s="111">
        <v>904</v>
      </c>
      <c r="C251" s="112" t="s">
        <v>8</v>
      </c>
      <c r="D251" s="55" t="s">
        <v>9</v>
      </c>
      <c r="E251" s="42" t="s">
        <v>400</v>
      </c>
      <c r="F251" s="229">
        <v>610</v>
      </c>
      <c r="G251" s="197"/>
      <c r="H251" s="197">
        <v>85935000</v>
      </c>
      <c r="I251" s="197">
        <v>85935000</v>
      </c>
    </row>
    <row r="252" spans="1:9" ht="16.5" hidden="1">
      <c r="A252" s="69" t="s">
        <v>2</v>
      </c>
      <c r="B252" s="104">
        <v>904</v>
      </c>
      <c r="C252" s="71" t="s">
        <v>8</v>
      </c>
      <c r="D252" s="71" t="s">
        <v>14</v>
      </c>
      <c r="E252" s="72"/>
      <c r="F252" s="72"/>
      <c r="G252" s="73">
        <f>G253+G274+G278+G283</f>
        <v>0</v>
      </c>
      <c r="H252" s="73">
        <f>H253+H274+H278+H283</f>
        <v>409549900</v>
      </c>
      <c r="I252" s="73">
        <f>I253+I274+I278+I283</f>
        <v>413365700</v>
      </c>
    </row>
    <row r="253" spans="1:9" s="128" customFormat="1" ht="33" hidden="1">
      <c r="A253" s="153" t="s">
        <v>212</v>
      </c>
      <c r="B253" s="104">
        <v>904</v>
      </c>
      <c r="C253" s="71" t="s">
        <v>8</v>
      </c>
      <c r="D253" s="71" t="s">
        <v>14</v>
      </c>
      <c r="E253" s="305" t="s">
        <v>365</v>
      </c>
      <c r="F253" s="231"/>
      <c r="G253" s="120">
        <f>G254+G266+G270</f>
        <v>0</v>
      </c>
      <c r="H253" s="120">
        <f>H254+H266+H270</f>
        <v>409333900</v>
      </c>
      <c r="I253" s="120">
        <f>I254+I266+I270</f>
        <v>413078700</v>
      </c>
    </row>
    <row r="254" spans="1:9" s="244" customFormat="1" ht="33" hidden="1">
      <c r="A254" s="108" t="s">
        <v>364</v>
      </c>
      <c r="B254" s="90">
        <v>904</v>
      </c>
      <c r="C254" s="60" t="s">
        <v>8</v>
      </c>
      <c r="D254" s="61" t="s">
        <v>14</v>
      </c>
      <c r="E254" s="46" t="s">
        <v>375</v>
      </c>
      <c r="F254" s="255"/>
      <c r="G254" s="149">
        <f>G255</f>
        <v>0</v>
      </c>
      <c r="H254" s="149">
        <f>H255</f>
        <v>398058300</v>
      </c>
      <c r="I254" s="149">
        <f>I255</f>
        <v>401750100</v>
      </c>
    </row>
    <row r="255" spans="1:9" s="128" customFormat="1" ht="28.5" customHeight="1" hidden="1">
      <c r="A255" s="105" t="s">
        <v>347</v>
      </c>
      <c r="B255" s="103">
        <v>904</v>
      </c>
      <c r="C255" s="70" t="s">
        <v>8</v>
      </c>
      <c r="D255" s="70" t="s">
        <v>14</v>
      </c>
      <c r="E255" s="42" t="s">
        <v>401</v>
      </c>
      <c r="F255" s="229"/>
      <c r="G255" s="197">
        <f>G256+G258+G260+G262+G264</f>
        <v>0</v>
      </c>
      <c r="H255" s="197">
        <f>H256+H258+H260+H262+H264</f>
        <v>398058300</v>
      </c>
      <c r="I255" s="197">
        <f>I256+I258+I260+I262+I264</f>
        <v>401750100</v>
      </c>
    </row>
    <row r="256" spans="1:9" s="128" customFormat="1" ht="33" hidden="1">
      <c r="A256" s="105" t="s">
        <v>215</v>
      </c>
      <c r="B256" s="103">
        <v>904</v>
      </c>
      <c r="C256" s="70" t="s">
        <v>8</v>
      </c>
      <c r="D256" s="70" t="s">
        <v>14</v>
      </c>
      <c r="E256" s="42" t="s">
        <v>403</v>
      </c>
      <c r="F256" s="229"/>
      <c r="G256" s="197">
        <f>G257</f>
        <v>0</v>
      </c>
      <c r="H256" s="197">
        <f>H257</f>
        <v>54352100</v>
      </c>
      <c r="I256" s="197">
        <f>I257</f>
        <v>54352100</v>
      </c>
    </row>
    <row r="257" spans="1:9" s="128" customFormat="1" ht="16.5" hidden="1">
      <c r="A257" s="105" t="s">
        <v>214</v>
      </c>
      <c r="B257" s="103">
        <v>904</v>
      </c>
      <c r="C257" s="70" t="s">
        <v>8</v>
      </c>
      <c r="D257" s="70" t="s">
        <v>14</v>
      </c>
      <c r="E257" s="42" t="s">
        <v>403</v>
      </c>
      <c r="F257" s="229">
        <v>610</v>
      </c>
      <c r="G257" s="197"/>
      <c r="H257" s="197">
        <f>53803900+548200</f>
        <v>54352100</v>
      </c>
      <c r="I257" s="197">
        <f>53803900+548200</f>
        <v>54352100</v>
      </c>
    </row>
    <row r="258" spans="1:9" s="128" customFormat="1" ht="33" hidden="1">
      <c r="A258" s="105" t="s">
        <v>264</v>
      </c>
      <c r="B258" s="103">
        <v>904</v>
      </c>
      <c r="C258" s="70" t="s">
        <v>8</v>
      </c>
      <c r="D258" s="70" t="s">
        <v>14</v>
      </c>
      <c r="E258" s="42" t="s">
        <v>404</v>
      </c>
      <c r="F258" s="229"/>
      <c r="G258" s="197">
        <f>G259</f>
        <v>0</v>
      </c>
      <c r="H258" s="197">
        <f>H259</f>
        <v>918000</v>
      </c>
      <c r="I258" s="197">
        <f>I259</f>
        <v>1258500</v>
      </c>
    </row>
    <row r="259" spans="1:9" s="128" customFormat="1" ht="16.5" hidden="1">
      <c r="A259" s="105" t="s">
        <v>214</v>
      </c>
      <c r="B259" s="103">
        <v>904</v>
      </c>
      <c r="C259" s="70" t="s">
        <v>8</v>
      </c>
      <c r="D259" s="70" t="s">
        <v>14</v>
      </c>
      <c r="E259" s="42" t="s">
        <v>404</v>
      </c>
      <c r="F259" s="229">
        <v>610</v>
      </c>
      <c r="G259" s="197"/>
      <c r="H259" s="197">
        <v>918000</v>
      </c>
      <c r="I259" s="197">
        <v>1258500</v>
      </c>
    </row>
    <row r="260" spans="1:9" s="128" customFormat="1" ht="16.5" hidden="1">
      <c r="A260" s="105" t="s">
        <v>217</v>
      </c>
      <c r="B260" s="103">
        <v>904</v>
      </c>
      <c r="C260" s="70" t="s">
        <v>8</v>
      </c>
      <c r="D260" s="70" t="s">
        <v>14</v>
      </c>
      <c r="E260" s="42" t="s">
        <v>406</v>
      </c>
      <c r="F260" s="229"/>
      <c r="G260" s="197">
        <f>G261</f>
        <v>0</v>
      </c>
      <c r="H260" s="197">
        <f>H261</f>
        <v>2420000</v>
      </c>
      <c r="I260" s="197">
        <f>I261</f>
        <v>2480000</v>
      </c>
    </row>
    <row r="261" spans="1:9" s="128" customFormat="1" ht="16.5" hidden="1">
      <c r="A261" s="105" t="s">
        <v>214</v>
      </c>
      <c r="B261" s="103">
        <v>904</v>
      </c>
      <c r="C261" s="70" t="s">
        <v>8</v>
      </c>
      <c r="D261" s="70" t="s">
        <v>14</v>
      </c>
      <c r="E261" s="42" t="s">
        <v>406</v>
      </c>
      <c r="F261" s="229">
        <v>610</v>
      </c>
      <c r="G261" s="197"/>
      <c r="H261" s="197">
        <v>2420000</v>
      </c>
      <c r="I261" s="197">
        <v>2480000</v>
      </c>
    </row>
    <row r="262" spans="1:9" s="128" customFormat="1" ht="23.25" customHeight="1" hidden="1">
      <c r="A262" s="105" t="s">
        <v>266</v>
      </c>
      <c r="B262" s="103">
        <v>904</v>
      </c>
      <c r="C262" s="70" t="s">
        <v>8</v>
      </c>
      <c r="D262" s="70" t="s">
        <v>14</v>
      </c>
      <c r="E262" s="42" t="s">
        <v>405</v>
      </c>
      <c r="F262" s="229"/>
      <c r="G262" s="197">
        <f>G263</f>
        <v>0</v>
      </c>
      <c r="H262" s="197">
        <f>H263</f>
        <v>1733200</v>
      </c>
      <c r="I262" s="197">
        <f>I263</f>
        <v>5024500</v>
      </c>
    </row>
    <row r="263" spans="1:9" s="128" customFormat="1" ht="23.25" customHeight="1" hidden="1">
      <c r="A263" s="105" t="s">
        <v>214</v>
      </c>
      <c r="B263" s="103">
        <v>904</v>
      </c>
      <c r="C263" s="70" t="s">
        <v>8</v>
      </c>
      <c r="D263" s="70" t="s">
        <v>14</v>
      </c>
      <c r="E263" s="42" t="s">
        <v>405</v>
      </c>
      <c r="F263" s="229">
        <v>610</v>
      </c>
      <c r="G263" s="197"/>
      <c r="H263" s="197">
        <v>1733200</v>
      </c>
      <c r="I263" s="197">
        <v>5024500</v>
      </c>
    </row>
    <row r="264" spans="1:9" s="128" customFormat="1" ht="82.5" hidden="1">
      <c r="A264" s="105" t="s">
        <v>605</v>
      </c>
      <c r="B264" s="103">
        <v>904</v>
      </c>
      <c r="C264" s="70" t="s">
        <v>8</v>
      </c>
      <c r="D264" s="70" t="s">
        <v>14</v>
      </c>
      <c r="E264" s="42" t="s">
        <v>606</v>
      </c>
      <c r="F264" s="229"/>
      <c r="G264" s="197">
        <f>G265</f>
        <v>0</v>
      </c>
      <c r="H264" s="197">
        <f>H265</f>
        <v>338635000</v>
      </c>
      <c r="I264" s="197">
        <f>I265</f>
        <v>338635000</v>
      </c>
    </row>
    <row r="265" spans="1:9" s="128" customFormat="1" ht="16.5" hidden="1">
      <c r="A265" s="105" t="s">
        <v>214</v>
      </c>
      <c r="B265" s="103">
        <v>904</v>
      </c>
      <c r="C265" s="70" t="s">
        <v>8</v>
      </c>
      <c r="D265" s="70" t="s">
        <v>14</v>
      </c>
      <c r="E265" s="42" t="s">
        <v>606</v>
      </c>
      <c r="F265" s="229">
        <v>610</v>
      </c>
      <c r="G265" s="197"/>
      <c r="H265" s="197">
        <v>338635000</v>
      </c>
      <c r="I265" s="197">
        <v>338635000</v>
      </c>
    </row>
    <row r="266" spans="1:9" s="244" customFormat="1" ht="36" customHeight="1" hidden="1">
      <c r="A266" s="108" t="s">
        <v>354</v>
      </c>
      <c r="B266" s="104">
        <v>904</v>
      </c>
      <c r="C266" s="71" t="s">
        <v>8</v>
      </c>
      <c r="D266" s="71" t="s">
        <v>14</v>
      </c>
      <c r="E266" s="46" t="s">
        <v>376</v>
      </c>
      <c r="F266" s="255"/>
      <c r="G266" s="149">
        <f aca="true" t="shared" si="25" ref="G266:I268">G267</f>
        <v>0</v>
      </c>
      <c r="H266" s="149">
        <f t="shared" si="25"/>
        <v>11222600</v>
      </c>
      <c r="I266" s="149">
        <f t="shared" si="25"/>
        <v>11222600</v>
      </c>
    </row>
    <row r="267" spans="1:9" s="128" customFormat="1" ht="16.5" hidden="1">
      <c r="A267" s="105" t="s">
        <v>349</v>
      </c>
      <c r="B267" s="103">
        <v>904</v>
      </c>
      <c r="C267" s="70" t="s">
        <v>8</v>
      </c>
      <c r="D267" s="70" t="s">
        <v>14</v>
      </c>
      <c r="E267" s="42" t="s">
        <v>412</v>
      </c>
      <c r="F267" s="229"/>
      <c r="G267" s="197">
        <f t="shared" si="25"/>
        <v>0</v>
      </c>
      <c r="H267" s="197">
        <f t="shared" si="25"/>
        <v>11222600</v>
      </c>
      <c r="I267" s="197">
        <f t="shared" si="25"/>
        <v>11222600</v>
      </c>
    </row>
    <row r="268" spans="1:9" s="128" customFormat="1" ht="33" hidden="1">
      <c r="A268" s="105" t="s">
        <v>216</v>
      </c>
      <c r="B268" s="103">
        <v>904</v>
      </c>
      <c r="C268" s="70" t="s">
        <v>8</v>
      </c>
      <c r="D268" s="70" t="s">
        <v>14</v>
      </c>
      <c r="E268" s="42" t="s">
        <v>413</v>
      </c>
      <c r="F268" s="229"/>
      <c r="G268" s="197">
        <f t="shared" si="25"/>
        <v>0</v>
      </c>
      <c r="H268" s="197">
        <f t="shared" si="25"/>
        <v>11222600</v>
      </c>
      <c r="I268" s="197">
        <f t="shared" si="25"/>
        <v>11222600</v>
      </c>
    </row>
    <row r="269" spans="1:9" s="128" customFormat="1" ht="15" customHeight="1" hidden="1">
      <c r="A269" s="105" t="s">
        <v>214</v>
      </c>
      <c r="B269" s="103">
        <v>904</v>
      </c>
      <c r="C269" s="70" t="s">
        <v>8</v>
      </c>
      <c r="D269" s="70" t="s">
        <v>14</v>
      </c>
      <c r="E269" s="42" t="s">
        <v>413</v>
      </c>
      <c r="F269" s="229">
        <v>610</v>
      </c>
      <c r="G269" s="197"/>
      <c r="H269" s="197">
        <f>10565400+657200</f>
        <v>11222600</v>
      </c>
      <c r="I269" s="197">
        <f>10565400+657200</f>
        <v>11222600</v>
      </c>
    </row>
    <row r="270" spans="1:9" s="244" customFormat="1" ht="16.5" hidden="1">
      <c r="A270" s="108" t="s">
        <v>218</v>
      </c>
      <c r="B270" s="104">
        <v>904</v>
      </c>
      <c r="C270" s="71" t="s">
        <v>8</v>
      </c>
      <c r="D270" s="71" t="s">
        <v>14</v>
      </c>
      <c r="E270" s="46" t="s">
        <v>378</v>
      </c>
      <c r="F270" s="255"/>
      <c r="G270" s="149">
        <f aca="true" t="shared" si="26" ref="G270:I272">G271</f>
        <v>0</v>
      </c>
      <c r="H270" s="149">
        <f t="shared" si="26"/>
        <v>53000</v>
      </c>
      <c r="I270" s="149">
        <f t="shared" si="26"/>
        <v>106000</v>
      </c>
    </row>
    <row r="271" spans="1:9" s="244" customFormat="1" ht="33" hidden="1">
      <c r="A271" s="105" t="s">
        <v>422</v>
      </c>
      <c r="B271" s="103">
        <v>904</v>
      </c>
      <c r="C271" s="70" t="s">
        <v>8</v>
      </c>
      <c r="D271" s="70" t="s">
        <v>14</v>
      </c>
      <c r="E271" s="42" t="s">
        <v>423</v>
      </c>
      <c r="F271" s="255"/>
      <c r="G271" s="197">
        <f t="shared" si="26"/>
        <v>0</v>
      </c>
      <c r="H271" s="197">
        <f t="shared" si="26"/>
        <v>53000</v>
      </c>
      <c r="I271" s="197">
        <f t="shared" si="26"/>
        <v>106000</v>
      </c>
    </row>
    <row r="272" spans="1:9" s="244" customFormat="1" ht="16.5" hidden="1">
      <c r="A272" s="105" t="s">
        <v>219</v>
      </c>
      <c r="B272" s="103">
        <v>904</v>
      </c>
      <c r="C272" s="70" t="s">
        <v>8</v>
      </c>
      <c r="D272" s="70" t="s">
        <v>14</v>
      </c>
      <c r="E272" s="42" t="s">
        <v>424</v>
      </c>
      <c r="F272" s="255"/>
      <c r="G272" s="197">
        <f t="shared" si="26"/>
        <v>0</v>
      </c>
      <c r="H272" s="197">
        <f t="shared" si="26"/>
        <v>53000</v>
      </c>
      <c r="I272" s="197">
        <f t="shared" si="26"/>
        <v>106000</v>
      </c>
    </row>
    <row r="273" spans="1:9" s="244" customFormat="1" ht="16.5" hidden="1">
      <c r="A273" s="105" t="s">
        <v>214</v>
      </c>
      <c r="B273" s="103">
        <v>904</v>
      </c>
      <c r="C273" s="70" t="s">
        <v>8</v>
      </c>
      <c r="D273" s="70" t="s">
        <v>14</v>
      </c>
      <c r="E273" s="42" t="s">
        <v>424</v>
      </c>
      <c r="F273" s="229">
        <v>610</v>
      </c>
      <c r="G273" s="197"/>
      <c r="H273" s="197">
        <v>53000</v>
      </c>
      <c r="I273" s="197">
        <v>106000</v>
      </c>
    </row>
    <row r="274" spans="1:9" s="128" customFormat="1" ht="33" hidden="1">
      <c r="A274" s="108" t="s">
        <v>205</v>
      </c>
      <c r="B274" s="92">
        <v>904</v>
      </c>
      <c r="C274" s="45" t="s">
        <v>8</v>
      </c>
      <c r="D274" s="46" t="s">
        <v>14</v>
      </c>
      <c r="E274" s="305" t="s">
        <v>367</v>
      </c>
      <c r="F274" s="229"/>
      <c r="G274" s="149">
        <f>G275</f>
        <v>0</v>
      </c>
      <c r="H274" s="149">
        <f aca="true" t="shared" si="27" ref="H274:I276">H275</f>
        <v>150000</v>
      </c>
      <c r="I274" s="149">
        <f t="shared" si="27"/>
        <v>150000</v>
      </c>
    </row>
    <row r="275" spans="1:9" s="244" customFormat="1" ht="33" hidden="1">
      <c r="A275" s="270" t="s">
        <v>221</v>
      </c>
      <c r="B275" s="92">
        <v>904</v>
      </c>
      <c r="C275" s="45" t="s">
        <v>8</v>
      </c>
      <c r="D275" s="46" t="s">
        <v>14</v>
      </c>
      <c r="E275" s="46" t="s">
        <v>389</v>
      </c>
      <c r="F275" s="255"/>
      <c r="G275" s="149">
        <f>G276</f>
        <v>0</v>
      </c>
      <c r="H275" s="149">
        <f t="shared" si="27"/>
        <v>150000</v>
      </c>
      <c r="I275" s="149">
        <f t="shared" si="27"/>
        <v>150000</v>
      </c>
    </row>
    <row r="276" spans="1:9" s="244" customFormat="1" ht="33" hidden="1">
      <c r="A276" s="102" t="s">
        <v>547</v>
      </c>
      <c r="B276" s="93">
        <v>904</v>
      </c>
      <c r="C276" s="41" t="s">
        <v>8</v>
      </c>
      <c r="D276" s="42" t="s">
        <v>14</v>
      </c>
      <c r="E276" s="42" t="s">
        <v>580</v>
      </c>
      <c r="F276" s="229"/>
      <c r="G276" s="197">
        <f>G277</f>
        <v>0</v>
      </c>
      <c r="H276" s="197">
        <f t="shared" si="27"/>
        <v>150000</v>
      </c>
      <c r="I276" s="197">
        <f t="shared" si="27"/>
        <v>150000</v>
      </c>
    </row>
    <row r="277" spans="1:9" s="244" customFormat="1" ht="16.5" hidden="1">
      <c r="A277" s="105" t="s">
        <v>214</v>
      </c>
      <c r="B277" s="93">
        <v>904</v>
      </c>
      <c r="C277" s="41" t="s">
        <v>8</v>
      </c>
      <c r="D277" s="42" t="s">
        <v>14</v>
      </c>
      <c r="E277" s="42" t="s">
        <v>580</v>
      </c>
      <c r="F277" s="229">
        <v>610</v>
      </c>
      <c r="G277" s="197"/>
      <c r="H277" s="197">
        <v>150000</v>
      </c>
      <c r="I277" s="197">
        <v>150000</v>
      </c>
    </row>
    <row r="278" spans="1:9" s="128" customFormat="1" ht="49.5" hidden="1">
      <c r="A278" s="108" t="s">
        <v>190</v>
      </c>
      <c r="B278" s="104">
        <v>904</v>
      </c>
      <c r="C278" s="71" t="s">
        <v>8</v>
      </c>
      <c r="D278" s="71" t="s">
        <v>14</v>
      </c>
      <c r="E278" s="305" t="s">
        <v>322</v>
      </c>
      <c r="F278" s="229"/>
      <c r="G278" s="149">
        <f aca="true" t="shared" si="28" ref="G278:I281">G279</f>
        <v>0</v>
      </c>
      <c r="H278" s="149">
        <f t="shared" si="28"/>
        <v>60000</v>
      </c>
      <c r="I278" s="149">
        <f t="shared" si="28"/>
        <v>132000</v>
      </c>
    </row>
    <row r="279" spans="1:9" s="244" customFormat="1" ht="33" hidden="1">
      <c r="A279" s="108" t="s">
        <v>197</v>
      </c>
      <c r="B279" s="104">
        <v>904</v>
      </c>
      <c r="C279" s="71" t="s">
        <v>8</v>
      </c>
      <c r="D279" s="71" t="s">
        <v>14</v>
      </c>
      <c r="E279" s="46" t="s">
        <v>323</v>
      </c>
      <c r="F279" s="255"/>
      <c r="G279" s="149">
        <f t="shared" si="28"/>
        <v>0</v>
      </c>
      <c r="H279" s="149">
        <f t="shared" si="28"/>
        <v>60000</v>
      </c>
      <c r="I279" s="149">
        <f t="shared" si="28"/>
        <v>132000</v>
      </c>
    </row>
    <row r="280" spans="1:9" s="128" customFormat="1" ht="16.5" hidden="1">
      <c r="A280" s="105" t="s">
        <v>572</v>
      </c>
      <c r="B280" s="103">
        <v>904</v>
      </c>
      <c r="C280" s="70" t="s">
        <v>8</v>
      </c>
      <c r="D280" s="70" t="s">
        <v>14</v>
      </c>
      <c r="E280" s="42" t="s">
        <v>325</v>
      </c>
      <c r="F280" s="229"/>
      <c r="G280" s="149">
        <f t="shared" si="28"/>
        <v>0</v>
      </c>
      <c r="H280" s="149">
        <f t="shared" si="28"/>
        <v>60000</v>
      </c>
      <c r="I280" s="149">
        <f t="shared" si="28"/>
        <v>132000</v>
      </c>
    </row>
    <row r="281" spans="1:9" s="128" customFormat="1" ht="33" hidden="1">
      <c r="A281" s="105" t="s">
        <v>198</v>
      </c>
      <c r="B281" s="103">
        <v>904</v>
      </c>
      <c r="C281" s="70" t="s">
        <v>8</v>
      </c>
      <c r="D281" s="70" t="s">
        <v>14</v>
      </c>
      <c r="E281" s="42" t="s">
        <v>324</v>
      </c>
      <c r="F281" s="229"/>
      <c r="G281" s="197">
        <f t="shared" si="28"/>
        <v>0</v>
      </c>
      <c r="H281" s="197">
        <f t="shared" si="28"/>
        <v>60000</v>
      </c>
      <c r="I281" s="197">
        <f t="shared" si="28"/>
        <v>132000</v>
      </c>
    </row>
    <row r="282" spans="1:9" s="128" customFormat="1" ht="9.75" customHeight="1" hidden="1">
      <c r="A282" s="105" t="s">
        <v>214</v>
      </c>
      <c r="B282" s="103">
        <v>904</v>
      </c>
      <c r="C282" s="70" t="s">
        <v>8</v>
      </c>
      <c r="D282" s="70" t="s">
        <v>14</v>
      </c>
      <c r="E282" s="42" t="s">
        <v>324</v>
      </c>
      <c r="F282" s="229">
        <v>610</v>
      </c>
      <c r="G282" s="197"/>
      <c r="H282" s="197">
        <v>60000</v>
      </c>
      <c r="I282" s="197">
        <v>132000</v>
      </c>
    </row>
    <row r="283" spans="1:9" s="128" customFormat="1" ht="33" hidden="1">
      <c r="A283" s="276" t="s">
        <v>360</v>
      </c>
      <c r="B283" s="104">
        <v>904</v>
      </c>
      <c r="C283" s="71" t="s">
        <v>8</v>
      </c>
      <c r="D283" s="71" t="s">
        <v>14</v>
      </c>
      <c r="E283" s="249" t="s">
        <v>335</v>
      </c>
      <c r="F283" s="229"/>
      <c r="G283" s="149">
        <f aca="true" t="shared" si="29" ref="G283:I285">G284</f>
        <v>0</v>
      </c>
      <c r="H283" s="149">
        <f t="shared" si="29"/>
        <v>6000</v>
      </c>
      <c r="I283" s="149">
        <f t="shared" si="29"/>
        <v>5000</v>
      </c>
    </row>
    <row r="284" spans="1:9" s="128" customFormat="1" ht="16.5" hidden="1">
      <c r="A284" s="277" t="s">
        <v>485</v>
      </c>
      <c r="B284" s="103">
        <v>904</v>
      </c>
      <c r="C284" s="70" t="s">
        <v>8</v>
      </c>
      <c r="D284" s="70" t="s">
        <v>14</v>
      </c>
      <c r="E284" s="248" t="s">
        <v>486</v>
      </c>
      <c r="F284" s="229"/>
      <c r="G284" s="149">
        <f t="shared" si="29"/>
        <v>0</v>
      </c>
      <c r="H284" s="149">
        <f t="shared" si="29"/>
        <v>6000</v>
      </c>
      <c r="I284" s="149">
        <f t="shared" si="29"/>
        <v>5000</v>
      </c>
    </row>
    <row r="285" spans="1:9" s="128" customFormat="1" ht="18" customHeight="1" hidden="1">
      <c r="A285" s="277" t="s">
        <v>259</v>
      </c>
      <c r="B285" s="103">
        <v>904</v>
      </c>
      <c r="C285" s="70" t="s">
        <v>8</v>
      </c>
      <c r="D285" s="70" t="s">
        <v>14</v>
      </c>
      <c r="E285" s="248" t="s">
        <v>487</v>
      </c>
      <c r="F285" s="229"/>
      <c r="G285" s="149">
        <f t="shared" si="29"/>
        <v>0</v>
      </c>
      <c r="H285" s="149">
        <f t="shared" si="29"/>
        <v>6000</v>
      </c>
      <c r="I285" s="149">
        <f t="shared" si="29"/>
        <v>5000</v>
      </c>
    </row>
    <row r="286" spans="1:9" s="128" customFormat="1" ht="18" customHeight="1" hidden="1">
      <c r="A286" s="105" t="s">
        <v>214</v>
      </c>
      <c r="B286" s="103">
        <v>904</v>
      </c>
      <c r="C286" s="70" t="s">
        <v>8</v>
      </c>
      <c r="D286" s="70" t="s">
        <v>14</v>
      </c>
      <c r="E286" s="248" t="s">
        <v>487</v>
      </c>
      <c r="F286" s="229">
        <v>610</v>
      </c>
      <c r="G286" s="197"/>
      <c r="H286" s="197">
        <v>6000</v>
      </c>
      <c r="I286" s="197">
        <v>5000</v>
      </c>
    </row>
    <row r="287" spans="1:9" ht="33" hidden="1">
      <c r="A287" s="185" t="s">
        <v>164</v>
      </c>
      <c r="B287" s="104">
        <v>904</v>
      </c>
      <c r="C287" s="46" t="s">
        <v>8</v>
      </c>
      <c r="D287" s="46" t="s">
        <v>13</v>
      </c>
      <c r="E287" s="72"/>
      <c r="F287" s="72"/>
      <c r="G287" s="149">
        <f aca="true" t="shared" si="30" ref="G287:I290">G288</f>
        <v>0</v>
      </c>
      <c r="H287" s="149">
        <f t="shared" si="30"/>
        <v>400</v>
      </c>
      <c r="I287" s="149">
        <f t="shared" si="30"/>
        <v>400</v>
      </c>
    </row>
    <row r="288" spans="1:9" s="128" customFormat="1" ht="49.5" hidden="1">
      <c r="A288" s="292" t="s">
        <v>363</v>
      </c>
      <c r="B288" s="104">
        <v>904</v>
      </c>
      <c r="C288" s="46" t="s">
        <v>8</v>
      </c>
      <c r="D288" s="46" t="s">
        <v>13</v>
      </c>
      <c r="E288" s="308" t="s">
        <v>339</v>
      </c>
      <c r="F288" s="232"/>
      <c r="G288" s="149">
        <f t="shared" si="30"/>
        <v>0</v>
      </c>
      <c r="H288" s="149">
        <f t="shared" si="30"/>
        <v>400</v>
      </c>
      <c r="I288" s="149">
        <f t="shared" si="30"/>
        <v>400</v>
      </c>
    </row>
    <row r="289" spans="1:9" s="128" customFormat="1" ht="33" hidden="1">
      <c r="A289" s="223" t="s">
        <v>609</v>
      </c>
      <c r="B289" s="103">
        <v>904</v>
      </c>
      <c r="C289" s="42" t="s">
        <v>8</v>
      </c>
      <c r="D289" s="42" t="s">
        <v>13</v>
      </c>
      <c r="E289" s="298" t="s">
        <v>610</v>
      </c>
      <c r="F289" s="250"/>
      <c r="G289" s="197">
        <f t="shared" si="30"/>
        <v>0</v>
      </c>
      <c r="H289" s="197">
        <f t="shared" si="30"/>
        <v>400</v>
      </c>
      <c r="I289" s="197">
        <f t="shared" si="30"/>
        <v>400</v>
      </c>
    </row>
    <row r="290" spans="1:9" s="128" customFormat="1" ht="33" hidden="1">
      <c r="A290" s="223" t="s">
        <v>634</v>
      </c>
      <c r="B290" s="103">
        <v>904</v>
      </c>
      <c r="C290" s="42" t="s">
        <v>8</v>
      </c>
      <c r="D290" s="42" t="s">
        <v>13</v>
      </c>
      <c r="E290" s="298" t="s">
        <v>611</v>
      </c>
      <c r="F290" s="250"/>
      <c r="G290" s="197">
        <f t="shared" si="30"/>
        <v>0</v>
      </c>
      <c r="H290" s="197">
        <f t="shared" si="30"/>
        <v>400</v>
      </c>
      <c r="I290" s="197">
        <f t="shared" si="30"/>
        <v>400</v>
      </c>
    </row>
    <row r="291" spans="1:9" s="128" customFormat="1" ht="31.5" customHeight="1" hidden="1">
      <c r="A291" s="282" t="s">
        <v>176</v>
      </c>
      <c r="B291" s="103">
        <v>904</v>
      </c>
      <c r="C291" s="42" t="s">
        <v>8</v>
      </c>
      <c r="D291" s="42" t="s">
        <v>13</v>
      </c>
      <c r="E291" s="298" t="s">
        <v>611</v>
      </c>
      <c r="F291" s="250">
        <v>240</v>
      </c>
      <c r="G291" s="197"/>
      <c r="H291" s="197">
        <v>400</v>
      </c>
      <c r="I291" s="197">
        <v>400</v>
      </c>
    </row>
    <row r="292" spans="1:9" ht="16.5" hidden="1">
      <c r="A292" s="44" t="s">
        <v>74</v>
      </c>
      <c r="B292" s="92">
        <v>904</v>
      </c>
      <c r="C292" s="45" t="s">
        <v>8</v>
      </c>
      <c r="D292" s="46" t="s">
        <v>8</v>
      </c>
      <c r="E292" s="46"/>
      <c r="F292" s="46"/>
      <c r="G292" s="149">
        <f aca="true" t="shared" si="31" ref="G292:I294">G293</f>
        <v>0</v>
      </c>
      <c r="H292" s="149">
        <f t="shared" si="31"/>
        <v>3193400</v>
      </c>
      <c r="I292" s="149">
        <f t="shared" si="31"/>
        <v>2303400</v>
      </c>
    </row>
    <row r="293" spans="1:9" s="128" customFormat="1" ht="33" hidden="1">
      <c r="A293" s="108" t="s">
        <v>205</v>
      </c>
      <c r="B293" s="92">
        <v>904</v>
      </c>
      <c r="C293" s="45" t="s">
        <v>8</v>
      </c>
      <c r="D293" s="46" t="s">
        <v>8</v>
      </c>
      <c r="E293" s="305" t="s">
        <v>367</v>
      </c>
      <c r="F293" s="229"/>
      <c r="G293" s="149">
        <f t="shared" si="31"/>
        <v>0</v>
      </c>
      <c r="H293" s="149">
        <f t="shared" si="31"/>
        <v>3193400</v>
      </c>
      <c r="I293" s="149">
        <f t="shared" si="31"/>
        <v>2303400</v>
      </c>
    </row>
    <row r="294" spans="1:9" s="244" customFormat="1" ht="33" hidden="1">
      <c r="A294" s="270" t="s">
        <v>221</v>
      </c>
      <c r="B294" s="92">
        <v>904</v>
      </c>
      <c r="C294" s="45" t="s">
        <v>8</v>
      </c>
      <c r="D294" s="46" t="s">
        <v>8</v>
      </c>
      <c r="E294" s="46" t="s">
        <v>389</v>
      </c>
      <c r="F294" s="255"/>
      <c r="G294" s="149">
        <f t="shared" si="31"/>
        <v>0</v>
      </c>
      <c r="H294" s="149">
        <f t="shared" si="31"/>
        <v>3193400</v>
      </c>
      <c r="I294" s="149">
        <f t="shared" si="31"/>
        <v>2303400</v>
      </c>
    </row>
    <row r="295" spans="1:9" s="244" customFormat="1" ht="16.5" hidden="1">
      <c r="A295" s="102" t="s">
        <v>542</v>
      </c>
      <c r="B295" s="93">
        <v>904</v>
      </c>
      <c r="C295" s="41" t="s">
        <v>8</v>
      </c>
      <c r="D295" s="42" t="s">
        <v>8</v>
      </c>
      <c r="E295" s="42" t="s">
        <v>543</v>
      </c>
      <c r="F295" s="229"/>
      <c r="G295" s="197">
        <f>G296+G298</f>
        <v>0</v>
      </c>
      <c r="H295" s="197">
        <f>H296+H298</f>
        <v>3193400</v>
      </c>
      <c r="I295" s="197">
        <f>I296+I298</f>
        <v>2303400</v>
      </c>
    </row>
    <row r="296" spans="1:9" s="244" customFormat="1" ht="33" hidden="1">
      <c r="A296" s="102" t="s">
        <v>544</v>
      </c>
      <c r="B296" s="93">
        <v>904</v>
      </c>
      <c r="C296" s="41" t="s">
        <v>8</v>
      </c>
      <c r="D296" s="42" t="s">
        <v>8</v>
      </c>
      <c r="E296" s="42" t="s">
        <v>545</v>
      </c>
      <c r="F296" s="229"/>
      <c r="G296" s="197">
        <f>G297</f>
        <v>0</v>
      </c>
      <c r="H296" s="197">
        <f>H297</f>
        <v>1558400</v>
      </c>
      <c r="I296" s="197">
        <f>I297</f>
        <v>1558400</v>
      </c>
    </row>
    <row r="297" spans="1:9" s="244" customFormat="1" ht="16.5" hidden="1">
      <c r="A297" s="102" t="s">
        <v>210</v>
      </c>
      <c r="B297" s="93">
        <v>904</v>
      </c>
      <c r="C297" s="41" t="s">
        <v>8</v>
      </c>
      <c r="D297" s="42" t="s">
        <v>8</v>
      </c>
      <c r="E297" s="42" t="s">
        <v>545</v>
      </c>
      <c r="F297" s="229">
        <v>620</v>
      </c>
      <c r="G297" s="197"/>
      <c r="H297" s="197">
        <f>1497500+60900</f>
        <v>1558400</v>
      </c>
      <c r="I297" s="197">
        <f>1497500+60900</f>
        <v>1558400</v>
      </c>
    </row>
    <row r="298" spans="1:9" s="244" customFormat="1" ht="33" hidden="1">
      <c r="A298" s="102" t="s">
        <v>264</v>
      </c>
      <c r="B298" s="93">
        <v>904</v>
      </c>
      <c r="C298" s="41" t="s">
        <v>8</v>
      </c>
      <c r="D298" s="42" t="s">
        <v>8</v>
      </c>
      <c r="E298" s="42" t="s">
        <v>546</v>
      </c>
      <c r="F298" s="229"/>
      <c r="G298" s="197">
        <f>G299</f>
        <v>0</v>
      </c>
      <c r="H298" s="197">
        <f>H299</f>
        <v>1635000</v>
      </c>
      <c r="I298" s="197">
        <f>I299</f>
        <v>745000</v>
      </c>
    </row>
    <row r="299" spans="1:9" s="244" customFormat="1" ht="16.5" hidden="1">
      <c r="A299" s="102" t="s">
        <v>210</v>
      </c>
      <c r="B299" s="93">
        <v>904</v>
      </c>
      <c r="C299" s="41" t="s">
        <v>8</v>
      </c>
      <c r="D299" s="42" t="s">
        <v>8</v>
      </c>
      <c r="E299" s="42" t="s">
        <v>546</v>
      </c>
      <c r="F299" s="229">
        <v>620</v>
      </c>
      <c r="G299" s="197"/>
      <c r="H299" s="197">
        <v>1635000</v>
      </c>
      <c r="I299" s="197">
        <v>745000</v>
      </c>
    </row>
    <row r="300" spans="1:9" ht="14.25" customHeight="1" hidden="1">
      <c r="A300" s="44" t="s">
        <v>75</v>
      </c>
      <c r="B300" s="92">
        <v>904</v>
      </c>
      <c r="C300" s="45" t="s">
        <v>8</v>
      </c>
      <c r="D300" s="46" t="s">
        <v>10</v>
      </c>
      <c r="E300" s="45"/>
      <c r="F300" s="45"/>
      <c r="G300" s="73">
        <f>G301+G333+G339+G343+G356+G328</f>
        <v>696300</v>
      </c>
      <c r="H300" s="73">
        <f>H301+H333+H339+H343+H356+H328</f>
        <v>25590200</v>
      </c>
      <c r="I300" s="73">
        <f>I301+I333+I339+I343+I356+I328</f>
        <v>26221200</v>
      </c>
    </row>
    <row r="301" spans="1:9" s="128" customFormat="1" ht="33" hidden="1">
      <c r="A301" s="153" t="s">
        <v>212</v>
      </c>
      <c r="B301" s="92">
        <v>904</v>
      </c>
      <c r="C301" s="45" t="s">
        <v>8</v>
      </c>
      <c r="D301" s="46" t="s">
        <v>10</v>
      </c>
      <c r="E301" s="305" t="s">
        <v>365</v>
      </c>
      <c r="F301" s="231"/>
      <c r="G301" s="120">
        <f>G302+G320+G324</f>
        <v>696300</v>
      </c>
      <c r="H301" s="120">
        <f>H302+H320+H324</f>
        <v>21427200</v>
      </c>
      <c r="I301" s="120">
        <f>I302+I320+I324</f>
        <v>22061200</v>
      </c>
    </row>
    <row r="302" spans="1:9" s="244" customFormat="1" ht="33" hidden="1">
      <c r="A302" s="108" t="s">
        <v>364</v>
      </c>
      <c r="B302" s="90">
        <v>904</v>
      </c>
      <c r="C302" s="60" t="s">
        <v>8</v>
      </c>
      <c r="D302" s="46" t="s">
        <v>10</v>
      </c>
      <c r="E302" s="46" t="s">
        <v>375</v>
      </c>
      <c r="F302" s="255"/>
      <c r="G302" s="149">
        <f>G303+G306+G310</f>
        <v>696300</v>
      </c>
      <c r="H302" s="149">
        <f>H303+H306+H310</f>
        <v>21347200</v>
      </c>
      <c r="I302" s="149">
        <f>I303+I306+I310</f>
        <v>21687200</v>
      </c>
    </row>
    <row r="303" spans="1:9" s="128" customFormat="1" ht="16.5" hidden="1">
      <c r="A303" s="105" t="s">
        <v>346</v>
      </c>
      <c r="B303" s="111">
        <v>904</v>
      </c>
      <c r="C303" s="70" t="s">
        <v>8</v>
      </c>
      <c r="D303" s="70" t="s">
        <v>10</v>
      </c>
      <c r="E303" s="42" t="s">
        <v>396</v>
      </c>
      <c r="F303" s="229"/>
      <c r="G303" s="197">
        <f aca="true" t="shared" si="32" ref="G303:I304">G304</f>
        <v>0</v>
      </c>
      <c r="H303" s="197">
        <f t="shared" si="32"/>
        <v>0</v>
      </c>
      <c r="I303" s="197">
        <f t="shared" si="32"/>
        <v>0</v>
      </c>
    </row>
    <row r="304" spans="1:9" s="128" customFormat="1" ht="16.5" hidden="1">
      <c r="A304" s="105" t="s">
        <v>263</v>
      </c>
      <c r="B304" s="111">
        <v>904</v>
      </c>
      <c r="C304" s="70" t="s">
        <v>8</v>
      </c>
      <c r="D304" s="70" t="s">
        <v>10</v>
      </c>
      <c r="E304" s="42" t="s">
        <v>399</v>
      </c>
      <c r="F304" s="229"/>
      <c r="G304" s="197">
        <f t="shared" si="32"/>
        <v>0</v>
      </c>
      <c r="H304" s="197">
        <f t="shared" si="32"/>
        <v>0</v>
      </c>
      <c r="I304" s="197">
        <f t="shared" si="32"/>
        <v>0</v>
      </c>
    </row>
    <row r="305" spans="1:9" s="128" customFormat="1" ht="33" hidden="1">
      <c r="A305" s="282" t="s">
        <v>176</v>
      </c>
      <c r="B305" s="111">
        <v>904</v>
      </c>
      <c r="C305" s="70" t="s">
        <v>8</v>
      </c>
      <c r="D305" s="70" t="s">
        <v>10</v>
      </c>
      <c r="E305" s="42" t="s">
        <v>399</v>
      </c>
      <c r="F305" s="250">
        <v>240</v>
      </c>
      <c r="G305" s="197"/>
      <c r="H305" s="197">
        <v>0</v>
      </c>
      <c r="I305" s="197">
        <v>0</v>
      </c>
    </row>
    <row r="306" spans="1:9" s="128" customFormat="1" ht="33" hidden="1">
      <c r="A306" s="105" t="s">
        <v>347</v>
      </c>
      <c r="B306" s="103">
        <v>904</v>
      </c>
      <c r="C306" s="70" t="s">
        <v>8</v>
      </c>
      <c r="D306" s="70" t="s">
        <v>10</v>
      </c>
      <c r="E306" s="42" t="s">
        <v>401</v>
      </c>
      <c r="F306" s="229"/>
      <c r="G306" s="197">
        <f>G307</f>
        <v>0</v>
      </c>
      <c r="H306" s="197">
        <f>H307</f>
        <v>90000</v>
      </c>
      <c r="I306" s="197">
        <f>I307</f>
        <v>430000</v>
      </c>
    </row>
    <row r="307" spans="1:9" s="128" customFormat="1" ht="23.25" customHeight="1" hidden="1">
      <c r="A307" s="105" t="s">
        <v>266</v>
      </c>
      <c r="B307" s="93">
        <v>904</v>
      </c>
      <c r="C307" s="41" t="s">
        <v>8</v>
      </c>
      <c r="D307" s="42" t="s">
        <v>10</v>
      </c>
      <c r="E307" s="42" t="s">
        <v>405</v>
      </c>
      <c r="F307" s="229"/>
      <c r="G307" s="197">
        <f>G308+G309</f>
        <v>0</v>
      </c>
      <c r="H307" s="197">
        <f>H308+H309</f>
        <v>90000</v>
      </c>
      <c r="I307" s="197">
        <f>I308+I309</f>
        <v>430000</v>
      </c>
    </row>
    <row r="308" spans="1:9" s="128" customFormat="1" ht="18.75" customHeight="1" hidden="1">
      <c r="A308" s="48" t="s">
        <v>173</v>
      </c>
      <c r="B308" s="93">
        <v>904</v>
      </c>
      <c r="C308" s="41" t="s">
        <v>8</v>
      </c>
      <c r="D308" s="42" t="s">
        <v>10</v>
      </c>
      <c r="E308" s="52" t="s">
        <v>405</v>
      </c>
      <c r="F308" s="230">
        <v>120</v>
      </c>
      <c r="G308" s="197"/>
      <c r="H308" s="197">
        <v>50000</v>
      </c>
      <c r="I308" s="197">
        <v>95000</v>
      </c>
    </row>
    <row r="309" spans="1:9" s="128" customFormat="1" ht="36" customHeight="1" hidden="1">
      <c r="A309" s="105" t="s">
        <v>176</v>
      </c>
      <c r="B309" s="93">
        <v>904</v>
      </c>
      <c r="C309" s="41" t="s">
        <v>8</v>
      </c>
      <c r="D309" s="42" t="s">
        <v>10</v>
      </c>
      <c r="E309" s="42" t="s">
        <v>405</v>
      </c>
      <c r="F309" s="229">
        <v>240</v>
      </c>
      <c r="G309" s="197">
        <v>0</v>
      </c>
      <c r="H309" s="197">
        <v>40000</v>
      </c>
      <c r="I309" s="197">
        <v>335000</v>
      </c>
    </row>
    <row r="310" spans="1:9" s="128" customFormat="1" ht="16.5" hidden="1">
      <c r="A310" s="105" t="s">
        <v>348</v>
      </c>
      <c r="B310" s="93">
        <v>904</v>
      </c>
      <c r="C310" s="41" t="s">
        <v>8</v>
      </c>
      <c r="D310" s="42" t="s">
        <v>10</v>
      </c>
      <c r="E310" s="42" t="s">
        <v>407</v>
      </c>
      <c r="F310" s="229"/>
      <c r="G310" s="197">
        <f>G311+G315</f>
        <v>696300</v>
      </c>
      <c r="H310" s="197">
        <f>H311+H315</f>
        <v>21257200</v>
      </c>
      <c r="I310" s="197">
        <f>I311+I315</f>
        <v>21257200</v>
      </c>
    </row>
    <row r="311" spans="1:9" s="128" customFormat="1" ht="16.5" hidden="1">
      <c r="A311" s="105" t="s">
        <v>175</v>
      </c>
      <c r="B311" s="93">
        <v>904</v>
      </c>
      <c r="C311" s="41" t="s">
        <v>8</v>
      </c>
      <c r="D311" s="42" t="s">
        <v>10</v>
      </c>
      <c r="E311" s="42" t="s">
        <v>408</v>
      </c>
      <c r="F311" s="229"/>
      <c r="G311" s="197">
        <f>G312+G313+G314</f>
        <v>696300</v>
      </c>
      <c r="H311" s="197">
        <f>H312+H313+H314</f>
        <v>5694900</v>
      </c>
      <c r="I311" s="197">
        <f>I312+I313+I314</f>
        <v>5694900</v>
      </c>
    </row>
    <row r="312" spans="1:9" s="128" customFormat="1" ht="16.5" hidden="1">
      <c r="A312" s="105" t="s">
        <v>173</v>
      </c>
      <c r="B312" s="93">
        <v>904</v>
      </c>
      <c r="C312" s="41" t="s">
        <v>8</v>
      </c>
      <c r="D312" s="42" t="s">
        <v>10</v>
      </c>
      <c r="E312" s="42" t="s">
        <v>408</v>
      </c>
      <c r="F312" s="229">
        <v>120</v>
      </c>
      <c r="G312" s="197"/>
      <c r="H312" s="197">
        <f>3580100+1081200+320600</f>
        <v>4981900</v>
      </c>
      <c r="I312" s="197">
        <f>3580100+1081200+320600</f>
        <v>4981900</v>
      </c>
    </row>
    <row r="313" spans="1:9" s="128" customFormat="1" ht="33" hidden="1">
      <c r="A313" s="105" t="s">
        <v>176</v>
      </c>
      <c r="B313" s="93">
        <v>904</v>
      </c>
      <c r="C313" s="41" t="s">
        <v>8</v>
      </c>
      <c r="D313" s="42" t="s">
        <v>10</v>
      </c>
      <c r="E313" s="42" t="s">
        <v>408</v>
      </c>
      <c r="F313" s="229">
        <v>240</v>
      </c>
      <c r="G313" s="197">
        <v>696300</v>
      </c>
      <c r="H313" s="197">
        <v>696300</v>
      </c>
      <c r="I313" s="197">
        <v>696300</v>
      </c>
    </row>
    <row r="314" spans="1:9" s="128" customFormat="1" ht="16.5" hidden="1">
      <c r="A314" s="105" t="s">
        <v>178</v>
      </c>
      <c r="B314" s="93">
        <v>904</v>
      </c>
      <c r="C314" s="41" t="s">
        <v>8</v>
      </c>
      <c r="D314" s="42" t="s">
        <v>10</v>
      </c>
      <c r="E314" s="42" t="s">
        <v>408</v>
      </c>
      <c r="F314" s="229">
        <v>850</v>
      </c>
      <c r="G314" s="197"/>
      <c r="H314" s="197">
        <v>16700</v>
      </c>
      <c r="I314" s="197">
        <v>16700</v>
      </c>
    </row>
    <row r="315" spans="1:9" s="128" customFormat="1" ht="52.5" customHeight="1" hidden="1">
      <c r="A315" s="105" t="s">
        <v>222</v>
      </c>
      <c r="B315" s="93">
        <v>904</v>
      </c>
      <c r="C315" s="41" t="s">
        <v>8</v>
      </c>
      <c r="D315" s="42" t="s">
        <v>10</v>
      </c>
      <c r="E315" s="42" t="s">
        <v>409</v>
      </c>
      <c r="F315" s="229"/>
      <c r="G315" s="197">
        <f>G316+G317+G318+G319</f>
        <v>0</v>
      </c>
      <c r="H315" s="197">
        <f>H316+H317+H318+H319</f>
        <v>15562300</v>
      </c>
      <c r="I315" s="197">
        <f>I316+I317+I318+I319</f>
        <v>15562300</v>
      </c>
    </row>
    <row r="316" spans="1:9" s="128" customFormat="1" ht="18.75" customHeight="1" hidden="1">
      <c r="A316" s="105" t="s">
        <v>173</v>
      </c>
      <c r="B316" s="93">
        <v>904</v>
      </c>
      <c r="C316" s="41" t="s">
        <v>8</v>
      </c>
      <c r="D316" s="42" t="s">
        <v>10</v>
      </c>
      <c r="E316" s="42" t="s">
        <v>409</v>
      </c>
      <c r="F316" s="229">
        <v>120</v>
      </c>
      <c r="G316" s="197"/>
      <c r="H316" s="197">
        <f>9682000+2924000+867000</f>
        <v>13473000</v>
      </c>
      <c r="I316" s="197">
        <f>9682000+2924000+867000</f>
        <v>13473000</v>
      </c>
    </row>
    <row r="317" spans="1:9" s="128" customFormat="1" ht="36.75" customHeight="1" hidden="1">
      <c r="A317" s="105" t="s">
        <v>176</v>
      </c>
      <c r="B317" s="93">
        <v>904</v>
      </c>
      <c r="C317" s="41" t="s">
        <v>8</v>
      </c>
      <c r="D317" s="42" t="s">
        <v>10</v>
      </c>
      <c r="E317" s="42" t="s">
        <v>409</v>
      </c>
      <c r="F317" s="229">
        <v>240</v>
      </c>
      <c r="G317" s="197"/>
      <c r="H317" s="197">
        <v>2038500</v>
      </c>
      <c r="I317" s="197">
        <v>2038500</v>
      </c>
    </row>
    <row r="318" spans="1:9" s="128" customFormat="1" ht="18.75" customHeight="1" hidden="1">
      <c r="A318" s="105" t="s">
        <v>282</v>
      </c>
      <c r="B318" s="93">
        <v>904</v>
      </c>
      <c r="C318" s="41" t="s">
        <v>8</v>
      </c>
      <c r="D318" s="42" t="s">
        <v>10</v>
      </c>
      <c r="E318" s="42" t="s">
        <v>409</v>
      </c>
      <c r="F318" s="229">
        <v>830</v>
      </c>
      <c r="G318" s="197"/>
      <c r="H318" s="197">
        <v>20000</v>
      </c>
      <c r="I318" s="197">
        <v>20000</v>
      </c>
    </row>
    <row r="319" spans="1:9" s="128" customFormat="1" ht="18.75" customHeight="1" hidden="1">
      <c r="A319" s="105" t="s">
        <v>178</v>
      </c>
      <c r="B319" s="93">
        <v>904</v>
      </c>
      <c r="C319" s="41" t="s">
        <v>8</v>
      </c>
      <c r="D319" s="42" t="s">
        <v>10</v>
      </c>
      <c r="E319" s="42" t="s">
        <v>409</v>
      </c>
      <c r="F319" s="229">
        <v>850</v>
      </c>
      <c r="G319" s="197"/>
      <c r="H319" s="197">
        <v>30800</v>
      </c>
      <c r="I319" s="197">
        <v>30800</v>
      </c>
    </row>
    <row r="320" spans="1:9" s="128" customFormat="1" ht="37.5" customHeight="1" hidden="1">
      <c r="A320" s="108" t="s">
        <v>354</v>
      </c>
      <c r="B320" s="92">
        <v>904</v>
      </c>
      <c r="C320" s="45" t="s">
        <v>8</v>
      </c>
      <c r="D320" s="46" t="s">
        <v>10</v>
      </c>
      <c r="E320" s="46" t="s">
        <v>376</v>
      </c>
      <c r="F320" s="229"/>
      <c r="G320" s="149">
        <f>G321</f>
        <v>0</v>
      </c>
      <c r="H320" s="149">
        <f aca="true" t="shared" si="33" ref="H320:I322">H321</f>
        <v>50000</v>
      </c>
      <c r="I320" s="149">
        <f t="shared" si="33"/>
        <v>320000</v>
      </c>
    </row>
    <row r="321" spans="1:9" s="128" customFormat="1" ht="18.75" customHeight="1" hidden="1">
      <c r="A321" s="105" t="s">
        <v>350</v>
      </c>
      <c r="B321" s="93">
        <v>904</v>
      </c>
      <c r="C321" s="41" t="s">
        <v>8</v>
      </c>
      <c r="D321" s="42" t="s">
        <v>10</v>
      </c>
      <c r="E321" s="42" t="s">
        <v>416</v>
      </c>
      <c r="F321" s="229"/>
      <c r="G321" s="197">
        <f>G322</f>
        <v>0</v>
      </c>
      <c r="H321" s="197">
        <f t="shared" si="33"/>
        <v>50000</v>
      </c>
      <c r="I321" s="197">
        <f t="shared" si="33"/>
        <v>320000</v>
      </c>
    </row>
    <row r="322" spans="1:9" s="128" customFormat="1" ht="18.75" customHeight="1" hidden="1">
      <c r="A322" s="105" t="s">
        <v>266</v>
      </c>
      <c r="B322" s="93">
        <v>904</v>
      </c>
      <c r="C322" s="41" t="s">
        <v>8</v>
      </c>
      <c r="D322" s="42" t="s">
        <v>10</v>
      </c>
      <c r="E322" s="42" t="s">
        <v>417</v>
      </c>
      <c r="F322" s="229"/>
      <c r="G322" s="197">
        <f>G323</f>
        <v>0</v>
      </c>
      <c r="H322" s="197">
        <f t="shared" si="33"/>
        <v>50000</v>
      </c>
      <c r="I322" s="197">
        <f t="shared" si="33"/>
        <v>320000</v>
      </c>
    </row>
    <row r="323" spans="1:9" s="128" customFormat="1" ht="34.5" customHeight="1" hidden="1">
      <c r="A323" s="105" t="s">
        <v>176</v>
      </c>
      <c r="B323" s="93">
        <v>904</v>
      </c>
      <c r="C323" s="41" t="s">
        <v>8</v>
      </c>
      <c r="D323" s="42" t="s">
        <v>10</v>
      </c>
      <c r="E323" s="42" t="s">
        <v>417</v>
      </c>
      <c r="F323" s="229">
        <v>240</v>
      </c>
      <c r="G323" s="197"/>
      <c r="H323" s="197">
        <v>50000</v>
      </c>
      <c r="I323" s="197">
        <v>320000</v>
      </c>
    </row>
    <row r="324" spans="1:9" s="244" customFormat="1" ht="12.75" customHeight="1" hidden="1">
      <c r="A324" s="108" t="s">
        <v>218</v>
      </c>
      <c r="B324" s="92">
        <v>904</v>
      </c>
      <c r="C324" s="45" t="s">
        <v>8</v>
      </c>
      <c r="D324" s="46" t="s">
        <v>10</v>
      </c>
      <c r="E324" s="46" t="s">
        <v>378</v>
      </c>
      <c r="F324" s="255"/>
      <c r="G324" s="149">
        <f aca="true" t="shared" si="34" ref="G324:I326">G325</f>
        <v>0</v>
      </c>
      <c r="H324" s="149">
        <f t="shared" si="34"/>
        <v>30000</v>
      </c>
      <c r="I324" s="149">
        <f t="shared" si="34"/>
        <v>54000</v>
      </c>
    </row>
    <row r="325" spans="1:9" s="244" customFormat="1" ht="33" hidden="1">
      <c r="A325" s="224" t="s">
        <v>422</v>
      </c>
      <c r="B325" s="96">
        <v>904</v>
      </c>
      <c r="C325" s="41" t="s">
        <v>8</v>
      </c>
      <c r="D325" s="42" t="s">
        <v>10</v>
      </c>
      <c r="E325" s="42" t="s">
        <v>423</v>
      </c>
      <c r="F325" s="255"/>
      <c r="G325" s="197">
        <f t="shared" si="34"/>
        <v>0</v>
      </c>
      <c r="H325" s="197">
        <f t="shared" si="34"/>
        <v>30000</v>
      </c>
      <c r="I325" s="197">
        <f t="shared" si="34"/>
        <v>54000</v>
      </c>
    </row>
    <row r="326" spans="1:9" s="244" customFormat="1" ht="16.5" hidden="1">
      <c r="A326" s="224" t="s">
        <v>219</v>
      </c>
      <c r="B326" s="96">
        <v>904</v>
      </c>
      <c r="C326" s="41" t="s">
        <v>8</v>
      </c>
      <c r="D326" s="42" t="s">
        <v>10</v>
      </c>
      <c r="E326" s="42" t="s">
        <v>424</v>
      </c>
      <c r="F326" s="255"/>
      <c r="G326" s="197">
        <f t="shared" si="34"/>
        <v>0</v>
      </c>
      <c r="H326" s="197">
        <f t="shared" si="34"/>
        <v>30000</v>
      </c>
      <c r="I326" s="197">
        <f t="shared" si="34"/>
        <v>54000</v>
      </c>
    </row>
    <row r="327" spans="1:9" s="244" customFormat="1" ht="33" hidden="1">
      <c r="A327" s="224" t="s">
        <v>176</v>
      </c>
      <c r="B327" s="96">
        <v>904</v>
      </c>
      <c r="C327" s="41" t="s">
        <v>8</v>
      </c>
      <c r="D327" s="42" t="s">
        <v>10</v>
      </c>
      <c r="E327" s="42" t="s">
        <v>424</v>
      </c>
      <c r="F327" s="229">
        <v>240</v>
      </c>
      <c r="G327" s="197"/>
      <c r="H327" s="197">
        <v>30000</v>
      </c>
      <c r="I327" s="197">
        <v>54000</v>
      </c>
    </row>
    <row r="328" spans="1:9" s="128" customFormat="1" ht="33" hidden="1">
      <c r="A328" s="306" t="s">
        <v>186</v>
      </c>
      <c r="B328" s="95">
        <v>904</v>
      </c>
      <c r="C328" s="45" t="s">
        <v>8</v>
      </c>
      <c r="D328" s="45" t="s">
        <v>14</v>
      </c>
      <c r="E328" s="305" t="s">
        <v>321</v>
      </c>
      <c r="F328" s="229"/>
      <c r="G328" s="149">
        <f>G329</f>
        <v>0</v>
      </c>
      <c r="H328" s="149">
        <f>H329</f>
        <v>7000</v>
      </c>
      <c r="I328" s="149">
        <f>I329</f>
        <v>9000</v>
      </c>
    </row>
    <row r="329" spans="1:9" s="244" customFormat="1" ht="16.5" hidden="1">
      <c r="A329" s="326" t="s">
        <v>358</v>
      </c>
      <c r="B329" s="95">
        <v>904</v>
      </c>
      <c r="C329" s="45" t="s">
        <v>8</v>
      </c>
      <c r="D329" s="46" t="s">
        <v>10</v>
      </c>
      <c r="E329" s="46" t="s">
        <v>380</v>
      </c>
      <c r="F329" s="255"/>
      <c r="G329" s="149">
        <f>G330</f>
        <v>0</v>
      </c>
      <c r="H329" s="149">
        <f aca="true" t="shared" si="35" ref="H329:I331">H330</f>
        <v>7000</v>
      </c>
      <c r="I329" s="149">
        <f t="shared" si="35"/>
        <v>9000</v>
      </c>
    </row>
    <row r="330" spans="1:9" s="128" customFormat="1" ht="33" hidden="1">
      <c r="A330" s="360" t="s">
        <v>627</v>
      </c>
      <c r="B330" s="96">
        <v>904</v>
      </c>
      <c r="C330" s="41" t="s">
        <v>8</v>
      </c>
      <c r="D330" s="42" t="s">
        <v>10</v>
      </c>
      <c r="E330" s="42" t="s">
        <v>519</v>
      </c>
      <c r="F330" s="229"/>
      <c r="G330" s="197">
        <f>G331</f>
        <v>0</v>
      </c>
      <c r="H330" s="197">
        <f t="shared" si="35"/>
        <v>7000</v>
      </c>
      <c r="I330" s="197">
        <f t="shared" si="35"/>
        <v>9000</v>
      </c>
    </row>
    <row r="331" spans="1:9" s="128" customFormat="1" ht="33" hidden="1">
      <c r="A331" s="307" t="s">
        <v>304</v>
      </c>
      <c r="B331" s="96">
        <v>904</v>
      </c>
      <c r="C331" s="41" t="s">
        <v>8</v>
      </c>
      <c r="D331" s="42" t="s">
        <v>10</v>
      </c>
      <c r="E331" s="42" t="s">
        <v>520</v>
      </c>
      <c r="F331" s="229"/>
      <c r="G331" s="197">
        <f>G332</f>
        <v>0</v>
      </c>
      <c r="H331" s="197">
        <f t="shared" si="35"/>
        <v>7000</v>
      </c>
      <c r="I331" s="197">
        <f t="shared" si="35"/>
        <v>9000</v>
      </c>
    </row>
    <row r="332" spans="1:9" s="128" customFormat="1" ht="33" hidden="1">
      <c r="A332" s="224" t="s">
        <v>176</v>
      </c>
      <c r="B332" s="96">
        <v>904</v>
      </c>
      <c r="C332" s="41" t="s">
        <v>8</v>
      </c>
      <c r="D332" s="42" t="s">
        <v>10</v>
      </c>
      <c r="E332" s="42" t="s">
        <v>520</v>
      </c>
      <c r="F332" s="229">
        <v>240</v>
      </c>
      <c r="G332" s="197"/>
      <c r="H332" s="197">
        <f>4000+3000</f>
        <v>7000</v>
      </c>
      <c r="I332" s="197">
        <f>6000+3000</f>
        <v>9000</v>
      </c>
    </row>
    <row r="333" spans="1:9" s="128" customFormat="1" ht="28.5" customHeight="1" hidden="1">
      <c r="A333" s="108" t="s">
        <v>205</v>
      </c>
      <c r="B333" s="92">
        <v>904</v>
      </c>
      <c r="C333" s="45" t="s">
        <v>8</v>
      </c>
      <c r="D333" s="46" t="s">
        <v>10</v>
      </c>
      <c r="E333" s="305" t="s">
        <v>367</v>
      </c>
      <c r="F333" s="229"/>
      <c r="G333" s="149">
        <f aca="true" t="shared" si="36" ref="G333:I335">G334</f>
        <v>0</v>
      </c>
      <c r="H333" s="149">
        <f t="shared" si="36"/>
        <v>4027000</v>
      </c>
      <c r="I333" s="149">
        <f t="shared" si="36"/>
        <v>4027000</v>
      </c>
    </row>
    <row r="334" spans="1:9" s="244" customFormat="1" ht="33" hidden="1">
      <c r="A334" s="270" t="s">
        <v>223</v>
      </c>
      <c r="B334" s="92">
        <v>904</v>
      </c>
      <c r="C334" s="45" t="s">
        <v>8</v>
      </c>
      <c r="D334" s="46" t="s">
        <v>10</v>
      </c>
      <c r="E334" s="46" t="s">
        <v>390</v>
      </c>
      <c r="F334" s="255"/>
      <c r="G334" s="149">
        <f t="shared" si="36"/>
        <v>0</v>
      </c>
      <c r="H334" s="149">
        <f t="shared" si="36"/>
        <v>4027000</v>
      </c>
      <c r="I334" s="149">
        <f t="shared" si="36"/>
        <v>4027000</v>
      </c>
    </row>
    <row r="335" spans="1:9" s="244" customFormat="1" ht="33" hidden="1">
      <c r="A335" s="102" t="s">
        <v>271</v>
      </c>
      <c r="B335" s="93">
        <v>904</v>
      </c>
      <c r="C335" s="41" t="s">
        <v>8</v>
      </c>
      <c r="D335" s="42" t="s">
        <v>10</v>
      </c>
      <c r="E335" s="42" t="s">
        <v>531</v>
      </c>
      <c r="F335" s="255"/>
      <c r="G335" s="197">
        <f t="shared" si="36"/>
        <v>0</v>
      </c>
      <c r="H335" s="197">
        <f t="shared" si="36"/>
        <v>4027000</v>
      </c>
      <c r="I335" s="197">
        <f t="shared" si="36"/>
        <v>4027000</v>
      </c>
    </row>
    <row r="336" spans="1:9" s="244" customFormat="1" ht="33" hidden="1">
      <c r="A336" s="102" t="s">
        <v>532</v>
      </c>
      <c r="B336" s="93">
        <v>904</v>
      </c>
      <c r="C336" s="41" t="s">
        <v>8</v>
      </c>
      <c r="D336" s="42" t="s">
        <v>10</v>
      </c>
      <c r="E336" s="42" t="s">
        <v>533</v>
      </c>
      <c r="F336" s="255"/>
      <c r="G336" s="197">
        <f>G337+G338</f>
        <v>0</v>
      </c>
      <c r="H336" s="197">
        <f>H337+H338</f>
        <v>4027000</v>
      </c>
      <c r="I336" s="197">
        <f>I337+I338</f>
        <v>4027000</v>
      </c>
    </row>
    <row r="337" spans="1:9" s="244" customFormat="1" ht="16.5" hidden="1">
      <c r="A337" s="105" t="s">
        <v>173</v>
      </c>
      <c r="B337" s="93">
        <v>904</v>
      </c>
      <c r="C337" s="41" t="s">
        <v>8</v>
      </c>
      <c r="D337" s="42" t="s">
        <v>10</v>
      </c>
      <c r="E337" s="42" t="s">
        <v>533</v>
      </c>
      <c r="F337" s="229">
        <v>120</v>
      </c>
      <c r="G337" s="366"/>
      <c r="H337" s="366">
        <v>3073830</v>
      </c>
      <c r="I337" s="366">
        <v>3073830</v>
      </c>
    </row>
    <row r="338" spans="1:9" s="244" customFormat="1" ht="33" hidden="1">
      <c r="A338" s="105" t="s">
        <v>176</v>
      </c>
      <c r="B338" s="93">
        <v>904</v>
      </c>
      <c r="C338" s="41" t="s">
        <v>8</v>
      </c>
      <c r="D338" s="42" t="s">
        <v>10</v>
      </c>
      <c r="E338" s="42" t="s">
        <v>533</v>
      </c>
      <c r="F338" s="229">
        <v>240</v>
      </c>
      <c r="G338" s="366"/>
      <c r="H338" s="366">
        <v>953170</v>
      </c>
      <c r="I338" s="366">
        <v>953170</v>
      </c>
    </row>
    <row r="339" spans="1:9" s="128" customFormat="1" ht="49.5" hidden="1">
      <c r="A339" s="270" t="s">
        <v>228</v>
      </c>
      <c r="B339" s="92">
        <v>904</v>
      </c>
      <c r="C339" s="45" t="s">
        <v>8</v>
      </c>
      <c r="D339" s="46" t="s">
        <v>10</v>
      </c>
      <c r="E339" s="249" t="s">
        <v>369</v>
      </c>
      <c r="F339" s="229"/>
      <c r="G339" s="149">
        <f aca="true" t="shared" si="37" ref="G339:I341">G340</f>
        <v>0</v>
      </c>
      <c r="H339" s="149">
        <f t="shared" si="37"/>
        <v>22000</v>
      </c>
      <c r="I339" s="149">
        <f t="shared" si="37"/>
        <v>22000</v>
      </c>
    </row>
    <row r="340" spans="1:9" s="128" customFormat="1" ht="16.5" hidden="1">
      <c r="A340" s="102" t="s">
        <v>562</v>
      </c>
      <c r="B340" s="93">
        <v>904</v>
      </c>
      <c r="C340" s="41" t="s">
        <v>8</v>
      </c>
      <c r="D340" s="42" t="s">
        <v>10</v>
      </c>
      <c r="E340" s="42" t="s">
        <v>563</v>
      </c>
      <c r="F340" s="229"/>
      <c r="G340" s="197">
        <f t="shared" si="37"/>
        <v>0</v>
      </c>
      <c r="H340" s="197">
        <f t="shared" si="37"/>
        <v>22000</v>
      </c>
      <c r="I340" s="197">
        <f t="shared" si="37"/>
        <v>22000</v>
      </c>
    </row>
    <row r="341" spans="1:9" s="128" customFormat="1" ht="33" hidden="1">
      <c r="A341" s="102" t="s">
        <v>229</v>
      </c>
      <c r="B341" s="93">
        <v>904</v>
      </c>
      <c r="C341" s="41" t="s">
        <v>8</v>
      </c>
      <c r="D341" s="42" t="s">
        <v>10</v>
      </c>
      <c r="E341" s="42" t="s">
        <v>564</v>
      </c>
      <c r="F341" s="229"/>
      <c r="G341" s="197">
        <f t="shared" si="37"/>
        <v>0</v>
      </c>
      <c r="H341" s="197">
        <f t="shared" si="37"/>
        <v>22000</v>
      </c>
      <c r="I341" s="197">
        <f t="shared" si="37"/>
        <v>22000</v>
      </c>
    </row>
    <row r="342" spans="1:9" s="128" customFormat="1" ht="33" hidden="1">
      <c r="A342" s="105" t="s">
        <v>176</v>
      </c>
      <c r="B342" s="93">
        <v>904</v>
      </c>
      <c r="C342" s="41" t="s">
        <v>8</v>
      </c>
      <c r="D342" s="42" t="s">
        <v>10</v>
      </c>
      <c r="E342" s="42" t="s">
        <v>564</v>
      </c>
      <c r="F342" s="229">
        <v>240</v>
      </c>
      <c r="G342" s="197"/>
      <c r="H342" s="197">
        <v>22000</v>
      </c>
      <c r="I342" s="197">
        <v>22000</v>
      </c>
    </row>
    <row r="343" spans="1:9" s="128" customFormat="1" ht="49.5" hidden="1">
      <c r="A343" s="108" t="s">
        <v>190</v>
      </c>
      <c r="B343" s="92">
        <v>904</v>
      </c>
      <c r="C343" s="45" t="s">
        <v>8</v>
      </c>
      <c r="D343" s="46" t="s">
        <v>10</v>
      </c>
      <c r="E343" s="305" t="s">
        <v>322</v>
      </c>
      <c r="F343" s="229"/>
      <c r="G343" s="149">
        <f>G344+G348+G352</f>
        <v>0</v>
      </c>
      <c r="H343" s="149">
        <f>H344+H348+H352</f>
        <v>102000</v>
      </c>
      <c r="I343" s="149">
        <f>I344+I348+I352</f>
        <v>96000</v>
      </c>
    </row>
    <row r="344" spans="1:9" s="244" customFormat="1" ht="33" hidden="1">
      <c r="A344" s="274" t="s">
        <v>192</v>
      </c>
      <c r="B344" s="95">
        <v>904</v>
      </c>
      <c r="C344" s="60" t="s">
        <v>8</v>
      </c>
      <c r="D344" s="60" t="s">
        <v>10</v>
      </c>
      <c r="E344" s="46" t="s">
        <v>328</v>
      </c>
      <c r="F344" s="255"/>
      <c r="G344" s="149">
        <f aca="true" t="shared" si="38" ref="G344:I346">G345</f>
        <v>0</v>
      </c>
      <c r="H344" s="149">
        <f t="shared" si="38"/>
        <v>5000</v>
      </c>
      <c r="I344" s="149">
        <f t="shared" si="38"/>
        <v>0</v>
      </c>
    </row>
    <row r="345" spans="1:9" s="128" customFormat="1" ht="15.75" customHeight="1" hidden="1">
      <c r="A345" s="275" t="s">
        <v>565</v>
      </c>
      <c r="B345" s="96">
        <v>904</v>
      </c>
      <c r="C345" s="41" t="s">
        <v>8</v>
      </c>
      <c r="D345" s="42" t="s">
        <v>10</v>
      </c>
      <c r="E345" s="42" t="s">
        <v>329</v>
      </c>
      <c r="F345" s="229"/>
      <c r="G345" s="197">
        <f t="shared" si="38"/>
        <v>0</v>
      </c>
      <c r="H345" s="197">
        <f t="shared" si="38"/>
        <v>5000</v>
      </c>
      <c r="I345" s="197">
        <f t="shared" si="38"/>
        <v>0</v>
      </c>
    </row>
    <row r="346" spans="1:9" s="128" customFormat="1" ht="33" hidden="1">
      <c r="A346" s="275" t="s">
        <v>566</v>
      </c>
      <c r="B346" s="96">
        <v>904</v>
      </c>
      <c r="C346" s="41" t="s">
        <v>8</v>
      </c>
      <c r="D346" s="42" t="s">
        <v>10</v>
      </c>
      <c r="E346" s="42" t="s">
        <v>567</v>
      </c>
      <c r="F346" s="229"/>
      <c r="G346" s="197">
        <f t="shared" si="38"/>
        <v>0</v>
      </c>
      <c r="H346" s="197">
        <f t="shared" si="38"/>
        <v>5000</v>
      </c>
      <c r="I346" s="197">
        <f t="shared" si="38"/>
        <v>0</v>
      </c>
    </row>
    <row r="347" spans="1:9" s="128" customFormat="1" ht="33" hidden="1">
      <c r="A347" s="105" t="s">
        <v>176</v>
      </c>
      <c r="B347" s="96">
        <v>904</v>
      </c>
      <c r="C347" s="41" t="s">
        <v>8</v>
      </c>
      <c r="D347" s="42" t="s">
        <v>10</v>
      </c>
      <c r="E347" s="42" t="s">
        <v>567</v>
      </c>
      <c r="F347" s="229">
        <v>240</v>
      </c>
      <c r="G347" s="197"/>
      <c r="H347" s="197">
        <v>5000</v>
      </c>
      <c r="I347" s="197">
        <v>0</v>
      </c>
    </row>
    <row r="348" spans="1:9" s="244" customFormat="1" ht="19.5" customHeight="1" hidden="1">
      <c r="A348" s="108" t="s">
        <v>248</v>
      </c>
      <c r="B348" s="92">
        <v>904</v>
      </c>
      <c r="C348" s="45" t="s">
        <v>8</v>
      </c>
      <c r="D348" s="46" t="s">
        <v>10</v>
      </c>
      <c r="E348" s="46" t="s">
        <v>387</v>
      </c>
      <c r="F348" s="255"/>
      <c r="G348" s="149">
        <f aca="true" t="shared" si="39" ref="G348:I350">G349</f>
        <v>0</v>
      </c>
      <c r="H348" s="149">
        <f t="shared" si="39"/>
        <v>97000</v>
      </c>
      <c r="I348" s="149">
        <f t="shared" si="39"/>
        <v>96000</v>
      </c>
    </row>
    <row r="349" spans="1:9" s="128" customFormat="1" ht="16.5" hidden="1">
      <c r="A349" s="105" t="s">
        <v>568</v>
      </c>
      <c r="B349" s="93">
        <v>904</v>
      </c>
      <c r="C349" s="41" t="s">
        <v>8</v>
      </c>
      <c r="D349" s="42" t="s">
        <v>10</v>
      </c>
      <c r="E349" s="42" t="s">
        <v>569</v>
      </c>
      <c r="F349" s="229"/>
      <c r="G349" s="197">
        <f t="shared" si="39"/>
        <v>0</v>
      </c>
      <c r="H349" s="197">
        <f t="shared" si="39"/>
        <v>97000</v>
      </c>
      <c r="I349" s="197">
        <f t="shared" si="39"/>
        <v>96000</v>
      </c>
    </row>
    <row r="350" spans="1:9" s="128" customFormat="1" ht="16.5" hidden="1">
      <c r="A350" s="105" t="s">
        <v>570</v>
      </c>
      <c r="B350" s="93">
        <v>904</v>
      </c>
      <c r="C350" s="41" t="s">
        <v>8</v>
      </c>
      <c r="D350" s="42" t="s">
        <v>10</v>
      </c>
      <c r="E350" s="42" t="s">
        <v>571</v>
      </c>
      <c r="F350" s="229"/>
      <c r="G350" s="197">
        <f t="shared" si="39"/>
        <v>0</v>
      </c>
      <c r="H350" s="197">
        <f t="shared" si="39"/>
        <v>97000</v>
      </c>
      <c r="I350" s="197">
        <f t="shared" si="39"/>
        <v>96000</v>
      </c>
    </row>
    <row r="351" spans="1:9" s="128" customFormat="1" ht="33" hidden="1">
      <c r="A351" s="105" t="s">
        <v>176</v>
      </c>
      <c r="B351" s="93">
        <v>904</v>
      </c>
      <c r="C351" s="41" t="s">
        <v>8</v>
      </c>
      <c r="D351" s="42" t="s">
        <v>10</v>
      </c>
      <c r="E351" s="42" t="s">
        <v>571</v>
      </c>
      <c r="F351" s="229">
        <v>240</v>
      </c>
      <c r="G351" s="197"/>
      <c r="H351" s="197">
        <v>97000</v>
      </c>
      <c r="I351" s="197">
        <v>96000</v>
      </c>
    </row>
    <row r="352" spans="1:9" s="244" customFormat="1" ht="33" hidden="1">
      <c r="A352" s="108" t="s">
        <v>197</v>
      </c>
      <c r="B352" s="92">
        <v>904</v>
      </c>
      <c r="C352" s="45" t="s">
        <v>8</v>
      </c>
      <c r="D352" s="46" t="s">
        <v>10</v>
      </c>
      <c r="E352" s="46" t="s">
        <v>323</v>
      </c>
      <c r="F352" s="255"/>
      <c r="G352" s="149">
        <f aca="true" t="shared" si="40" ref="G352:I354">G353</f>
        <v>0</v>
      </c>
      <c r="H352" s="149">
        <f t="shared" si="40"/>
        <v>0</v>
      </c>
      <c r="I352" s="149">
        <f t="shared" si="40"/>
        <v>0</v>
      </c>
    </row>
    <row r="353" spans="1:9" s="128" customFormat="1" ht="16.5" hidden="1">
      <c r="A353" s="105" t="s">
        <v>572</v>
      </c>
      <c r="B353" s="93">
        <v>904</v>
      </c>
      <c r="C353" s="41" t="s">
        <v>8</v>
      </c>
      <c r="D353" s="42" t="s">
        <v>10</v>
      </c>
      <c r="E353" s="42" t="s">
        <v>325</v>
      </c>
      <c r="F353" s="229"/>
      <c r="G353" s="197">
        <f t="shared" si="40"/>
        <v>0</v>
      </c>
      <c r="H353" s="197">
        <f t="shared" si="40"/>
        <v>0</v>
      </c>
      <c r="I353" s="197">
        <f t="shared" si="40"/>
        <v>0</v>
      </c>
    </row>
    <row r="354" spans="1:9" s="128" customFormat="1" ht="33" hidden="1">
      <c r="A354" s="105" t="s">
        <v>198</v>
      </c>
      <c r="B354" s="93">
        <v>904</v>
      </c>
      <c r="C354" s="41" t="s">
        <v>8</v>
      </c>
      <c r="D354" s="42" t="s">
        <v>10</v>
      </c>
      <c r="E354" s="42" t="s">
        <v>324</v>
      </c>
      <c r="F354" s="229"/>
      <c r="G354" s="197">
        <f t="shared" si="40"/>
        <v>0</v>
      </c>
      <c r="H354" s="197">
        <f t="shared" si="40"/>
        <v>0</v>
      </c>
      <c r="I354" s="197">
        <f t="shared" si="40"/>
        <v>0</v>
      </c>
    </row>
    <row r="355" spans="1:9" s="128" customFormat="1" ht="33" hidden="1">
      <c r="A355" s="105" t="s">
        <v>176</v>
      </c>
      <c r="B355" s="93">
        <v>904</v>
      </c>
      <c r="C355" s="41" t="s">
        <v>8</v>
      </c>
      <c r="D355" s="42" t="s">
        <v>10</v>
      </c>
      <c r="E355" s="42" t="s">
        <v>324</v>
      </c>
      <c r="F355" s="229">
        <v>240</v>
      </c>
      <c r="G355" s="197"/>
      <c r="H355" s="197"/>
      <c r="I355" s="197"/>
    </row>
    <row r="356" spans="1:9" s="128" customFormat="1" ht="33" hidden="1">
      <c r="A356" s="276" t="s">
        <v>360</v>
      </c>
      <c r="B356" s="92">
        <v>904</v>
      </c>
      <c r="C356" s="45" t="s">
        <v>8</v>
      </c>
      <c r="D356" s="46" t="s">
        <v>10</v>
      </c>
      <c r="E356" s="249" t="s">
        <v>335</v>
      </c>
      <c r="F356" s="229"/>
      <c r="G356" s="149">
        <f aca="true" t="shared" si="41" ref="G356:I358">G357</f>
        <v>0</v>
      </c>
      <c r="H356" s="149">
        <f t="shared" si="41"/>
        <v>5000</v>
      </c>
      <c r="I356" s="149">
        <f t="shared" si="41"/>
        <v>6000</v>
      </c>
    </row>
    <row r="357" spans="1:9" s="128" customFormat="1" ht="16.5" hidden="1">
      <c r="A357" s="277" t="s">
        <v>485</v>
      </c>
      <c r="B357" s="93">
        <v>904</v>
      </c>
      <c r="C357" s="41" t="s">
        <v>8</v>
      </c>
      <c r="D357" s="42" t="s">
        <v>10</v>
      </c>
      <c r="E357" s="248" t="s">
        <v>486</v>
      </c>
      <c r="F357" s="229"/>
      <c r="G357" s="149">
        <f t="shared" si="41"/>
        <v>0</v>
      </c>
      <c r="H357" s="149">
        <f t="shared" si="41"/>
        <v>5000</v>
      </c>
      <c r="I357" s="149">
        <f t="shared" si="41"/>
        <v>6000</v>
      </c>
    </row>
    <row r="358" spans="1:9" s="128" customFormat="1" ht="18" customHeight="1" hidden="1">
      <c r="A358" s="277" t="s">
        <v>259</v>
      </c>
      <c r="B358" s="93">
        <v>904</v>
      </c>
      <c r="C358" s="41" t="s">
        <v>8</v>
      </c>
      <c r="D358" s="42" t="s">
        <v>10</v>
      </c>
      <c r="E358" s="248" t="s">
        <v>487</v>
      </c>
      <c r="F358" s="229"/>
      <c r="G358" s="149">
        <f t="shared" si="41"/>
        <v>0</v>
      </c>
      <c r="H358" s="149">
        <f t="shared" si="41"/>
        <v>5000</v>
      </c>
      <c r="I358" s="149">
        <f t="shared" si="41"/>
        <v>6000</v>
      </c>
    </row>
    <row r="359" spans="1:9" s="128" customFormat="1" ht="18" customHeight="1" hidden="1">
      <c r="A359" s="105" t="s">
        <v>214</v>
      </c>
      <c r="B359" s="93">
        <v>904</v>
      </c>
      <c r="C359" s="41" t="s">
        <v>8</v>
      </c>
      <c r="D359" s="42" t="s">
        <v>10</v>
      </c>
      <c r="E359" s="248" t="s">
        <v>487</v>
      </c>
      <c r="F359" s="229">
        <v>240</v>
      </c>
      <c r="G359" s="197"/>
      <c r="H359" s="197">
        <v>5000</v>
      </c>
      <c r="I359" s="197">
        <v>6000</v>
      </c>
    </row>
    <row r="360" spans="1:9" ht="1.5" customHeight="1" hidden="1">
      <c r="A360" s="69" t="s">
        <v>32</v>
      </c>
      <c r="B360" s="104">
        <v>904</v>
      </c>
      <c r="C360" s="71" t="s">
        <v>16</v>
      </c>
      <c r="D360" s="72"/>
      <c r="E360" s="71"/>
      <c r="F360" s="72"/>
      <c r="G360" s="227">
        <f aca="true" t="shared" si="42" ref="G360:I361">G361</f>
        <v>0</v>
      </c>
      <c r="H360" s="227">
        <f t="shared" si="42"/>
        <v>45709000</v>
      </c>
      <c r="I360" s="227">
        <f t="shared" si="42"/>
        <v>45709000</v>
      </c>
    </row>
    <row r="361" spans="1:9" ht="16.5" hidden="1">
      <c r="A361" s="110" t="s">
        <v>60</v>
      </c>
      <c r="B361" s="118">
        <v>904</v>
      </c>
      <c r="C361" s="75" t="s">
        <v>16</v>
      </c>
      <c r="D361" s="75" t="s">
        <v>12</v>
      </c>
      <c r="E361" s="75"/>
      <c r="F361" s="75"/>
      <c r="G361" s="76">
        <f t="shared" si="42"/>
        <v>0</v>
      </c>
      <c r="H361" s="76">
        <f t="shared" si="42"/>
        <v>45709000</v>
      </c>
      <c r="I361" s="76">
        <f t="shared" si="42"/>
        <v>45709000</v>
      </c>
    </row>
    <row r="362" spans="1:9" s="128" customFormat="1" ht="33" hidden="1">
      <c r="A362" s="108" t="s">
        <v>205</v>
      </c>
      <c r="B362" s="118">
        <v>904</v>
      </c>
      <c r="C362" s="75" t="s">
        <v>16</v>
      </c>
      <c r="D362" s="75" t="s">
        <v>12</v>
      </c>
      <c r="E362" s="305" t="s">
        <v>367</v>
      </c>
      <c r="F362" s="229"/>
      <c r="G362" s="149">
        <f>G363+G370</f>
        <v>0</v>
      </c>
      <c r="H362" s="149">
        <f>H363+H370</f>
        <v>45709000</v>
      </c>
      <c r="I362" s="149">
        <f>I363+I370</f>
        <v>45709000</v>
      </c>
    </row>
    <row r="363" spans="1:9" s="244" customFormat="1" ht="13.5" customHeight="1" hidden="1">
      <c r="A363" s="270" t="s">
        <v>223</v>
      </c>
      <c r="B363" s="118">
        <v>904</v>
      </c>
      <c r="C363" s="75" t="s">
        <v>16</v>
      </c>
      <c r="D363" s="75" t="s">
        <v>12</v>
      </c>
      <c r="E363" s="46" t="s">
        <v>390</v>
      </c>
      <c r="F363" s="255"/>
      <c r="G363" s="149">
        <f>G364</f>
        <v>0</v>
      </c>
      <c r="H363" s="149">
        <f>H364</f>
        <v>36758000</v>
      </c>
      <c r="I363" s="149">
        <f>I364</f>
        <v>36758000</v>
      </c>
    </row>
    <row r="364" spans="1:9" s="244" customFormat="1" ht="33" hidden="1">
      <c r="A364" s="304" t="s">
        <v>271</v>
      </c>
      <c r="B364" s="97">
        <v>904</v>
      </c>
      <c r="C364" s="78" t="s">
        <v>16</v>
      </c>
      <c r="D364" s="78" t="s">
        <v>12</v>
      </c>
      <c r="E364" s="42" t="s">
        <v>531</v>
      </c>
      <c r="F364" s="255"/>
      <c r="G364" s="149">
        <f>G365+G367</f>
        <v>0</v>
      </c>
      <c r="H364" s="149">
        <f>H365+H367</f>
        <v>36758000</v>
      </c>
      <c r="I364" s="149">
        <f>I365+I367</f>
        <v>36758000</v>
      </c>
    </row>
    <row r="365" spans="1:9" s="244" customFormat="1" ht="33" hidden="1">
      <c r="A365" s="159" t="s">
        <v>540</v>
      </c>
      <c r="B365" s="97">
        <v>904</v>
      </c>
      <c r="C365" s="78" t="s">
        <v>16</v>
      </c>
      <c r="D365" s="78" t="s">
        <v>12</v>
      </c>
      <c r="E365" s="42" t="s">
        <v>541</v>
      </c>
      <c r="F365" s="229"/>
      <c r="G365" s="197">
        <f>G366</f>
        <v>0</v>
      </c>
      <c r="H365" s="197">
        <f>H366</f>
        <v>10000</v>
      </c>
      <c r="I365" s="197">
        <f>I366</f>
        <v>10000</v>
      </c>
    </row>
    <row r="366" spans="1:9" s="244" customFormat="1" ht="33" hidden="1">
      <c r="A366" s="224" t="s">
        <v>176</v>
      </c>
      <c r="B366" s="97">
        <v>904</v>
      </c>
      <c r="C366" s="78" t="s">
        <v>16</v>
      </c>
      <c r="D366" s="78" t="s">
        <v>12</v>
      </c>
      <c r="E366" s="42" t="s">
        <v>541</v>
      </c>
      <c r="F366" s="229">
        <v>240</v>
      </c>
      <c r="G366" s="197"/>
      <c r="H366" s="197">
        <v>10000</v>
      </c>
      <c r="I366" s="197">
        <v>10000</v>
      </c>
    </row>
    <row r="367" spans="1:9" s="244" customFormat="1" ht="66" hidden="1">
      <c r="A367" s="105" t="s">
        <v>534</v>
      </c>
      <c r="B367" s="258">
        <v>904</v>
      </c>
      <c r="C367" s="78" t="s">
        <v>16</v>
      </c>
      <c r="D367" s="78" t="s">
        <v>12</v>
      </c>
      <c r="E367" s="42" t="s">
        <v>535</v>
      </c>
      <c r="F367" s="229"/>
      <c r="G367" s="197">
        <f>G368+G369</f>
        <v>0</v>
      </c>
      <c r="H367" s="197">
        <f>H368+H369</f>
        <v>36748000</v>
      </c>
      <c r="I367" s="197">
        <f>I368+I369</f>
        <v>36748000</v>
      </c>
    </row>
    <row r="368" spans="1:9" s="244" customFormat="1" ht="16.5" hidden="1">
      <c r="A368" s="102" t="s">
        <v>200</v>
      </c>
      <c r="B368" s="258">
        <v>904</v>
      </c>
      <c r="C368" s="78" t="s">
        <v>16</v>
      </c>
      <c r="D368" s="78" t="s">
        <v>12</v>
      </c>
      <c r="E368" s="42" t="s">
        <v>535</v>
      </c>
      <c r="F368" s="229">
        <v>310</v>
      </c>
      <c r="G368" s="359"/>
      <c r="H368" s="359">
        <v>23548000</v>
      </c>
      <c r="I368" s="268">
        <v>23548000</v>
      </c>
    </row>
    <row r="369" spans="1:9" s="244" customFormat="1" ht="16.5" hidden="1">
      <c r="A369" s="105" t="s">
        <v>224</v>
      </c>
      <c r="B369" s="258">
        <v>904</v>
      </c>
      <c r="C369" s="78" t="s">
        <v>16</v>
      </c>
      <c r="D369" s="78" t="s">
        <v>12</v>
      </c>
      <c r="E369" s="42" t="s">
        <v>535</v>
      </c>
      <c r="F369" s="229">
        <v>360</v>
      </c>
      <c r="G369" s="359"/>
      <c r="H369" s="359">
        <v>13200000</v>
      </c>
      <c r="I369" s="268">
        <v>13200000</v>
      </c>
    </row>
    <row r="370" spans="1:9" s="244" customFormat="1" ht="33" hidden="1">
      <c r="A370" s="270" t="s">
        <v>359</v>
      </c>
      <c r="B370" s="118">
        <v>904</v>
      </c>
      <c r="C370" s="75" t="s">
        <v>16</v>
      </c>
      <c r="D370" s="75" t="s">
        <v>12</v>
      </c>
      <c r="E370" s="46" t="s">
        <v>388</v>
      </c>
      <c r="F370" s="255"/>
      <c r="G370" s="149">
        <f aca="true" t="shared" si="43" ref="G370:I372">G371</f>
        <v>0</v>
      </c>
      <c r="H370" s="149">
        <f t="shared" si="43"/>
        <v>8951000</v>
      </c>
      <c r="I370" s="149">
        <f t="shared" si="43"/>
        <v>8951000</v>
      </c>
    </row>
    <row r="371" spans="1:9" s="128" customFormat="1" ht="33" hidden="1">
      <c r="A371" s="102" t="s">
        <v>554</v>
      </c>
      <c r="B371" s="258">
        <v>904</v>
      </c>
      <c r="C371" s="78" t="s">
        <v>16</v>
      </c>
      <c r="D371" s="78" t="s">
        <v>12</v>
      </c>
      <c r="E371" s="42" t="s">
        <v>555</v>
      </c>
      <c r="F371" s="229"/>
      <c r="G371" s="197">
        <f t="shared" si="43"/>
        <v>0</v>
      </c>
      <c r="H371" s="197">
        <f t="shared" si="43"/>
        <v>8951000</v>
      </c>
      <c r="I371" s="197">
        <f t="shared" si="43"/>
        <v>8951000</v>
      </c>
    </row>
    <row r="372" spans="1:9" s="128" customFormat="1" ht="81" customHeight="1" hidden="1">
      <c r="A372" s="102" t="s">
        <v>556</v>
      </c>
      <c r="B372" s="258">
        <v>904</v>
      </c>
      <c r="C372" s="78" t="s">
        <v>16</v>
      </c>
      <c r="D372" s="78" t="s">
        <v>12</v>
      </c>
      <c r="E372" s="42" t="s">
        <v>557</v>
      </c>
      <c r="F372" s="229"/>
      <c r="G372" s="197">
        <f t="shared" si="43"/>
        <v>0</v>
      </c>
      <c r="H372" s="197">
        <f t="shared" si="43"/>
        <v>8951000</v>
      </c>
      <c r="I372" s="197">
        <f t="shared" si="43"/>
        <v>8951000</v>
      </c>
    </row>
    <row r="373" spans="1:9" s="128" customFormat="1" ht="17.25" hidden="1" thickBot="1">
      <c r="A373" s="361" t="s">
        <v>200</v>
      </c>
      <c r="B373" s="362">
        <v>904</v>
      </c>
      <c r="C373" s="363" t="s">
        <v>16</v>
      </c>
      <c r="D373" s="363" t="s">
        <v>12</v>
      </c>
      <c r="E373" s="364" t="s">
        <v>557</v>
      </c>
      <c r="F373" s="233">
        <v>310</v>
      </c>
      <c r="G373" s="365"/>
      <c r="H373" s="365">
        <v>8951000</v>
      </c>
      <c r="I373" s="365">
        <v>8951000</v>
      </c>
    </row>
    <row r="374" spans="1:9" ht="33.75" hidden="1" thickBot="1">
      <c r="A374" s="86" t="s">
        <v>131</v>
      </c>
      <c r="B374" s="87">
        <v>905</v>
      </c>
      <c r="C374" s="88"/>
      <c r="D374" s="88"/>
      <c r="E374" s="88"/>
      <c r="F374" s="88"/>
      <c r="G374" s="89">
        <f>G375+G437+G522+G536</f>
        <v>4383691</v>
      </c>
      <c r="H374" s="89" t="e">
        <f>H375+H437+H522+H536</f>
        <v>#REF!</v>
      </c>
      <c r="I374" s="89" t="e">
        <f>I375+I437+I522+I536</f>
        <v>#REF!</v>
      </c>
    </row>
    <row r="375" spans="1:9" ht="16.5" hidden="1">
      <c r="A375" s="59" t="s">
        <v>28</v>
      </c>
      <c r="B375" s="90">
        <v>905</v>
      </c>
      <c r="C375" s="61" t="s">
        <v>8</v>
      </c>
      <c r="D375" s="61"/>
      <c r="E375" s="61"/>
      <c r="F375" s="61"/>
      <c r="G375" s="120">
        <f>G376+G405+G410</f>
        <v>0</v>
      </c>
      <c r="H375" s="120">
        <f>H376+H405+H410</f>
        <v>27148700</v>
      </c>
      <c r="I375" s="120">
        <f>I376+I405+I410</f>
        <v>27543700</v>
      </c>
    </row>
    <row r="376" spans="1:9" ht="16.5" hidden="1">
      <c r="A376" s="44" t="s">
        <v>2</v>
      </c>
      <c r="B376" s="92">
        <v>905</v>
      </c>
      <c r="C376" s="45" t="s">
        <v>8</v>
      </c>
      <c r="D376" s="45" t="s">
        <v>14</v>
      </c>
      <c r="E376" s="46"/>
      <c r="F376" s="46"/>
      <c r="G376" s="73">
        <f>G377+G388+G393+G400</f>
        <v>0</v>
      </c>
      <c r="H376" s="73">
        <f>H377+H388+H393+H400</f>
        <v>25894000</v>
      </c>
      <c r="I376" s="73">
        <f>I377+I388+I393+I400</f>
        <v>25973000</v>
      </c>
    </row>
    <row r="377" spans="1:9" s="128" customFormat="1" ht="33" hidden="1">
      <c r="A377" s="153" t="s">
        <v>212</v>
      </c>
      <c r="B377" s="92">
        <v>905</v>
      </c>
      <c r="C377" s="45" t="s">
        <v>8</v>
      </c>
      <c r="D377" s="45" t="s">
        <v>14</v>
      </c>
      <c r="E377" s="305" t="s">
        <v>365</v>
      </c>
      <c r="F377" s="231"/>
      <c r="G377" s="120">
        <f>G378+G384</f>
        <v>0</v>
      </c>
      <c r="H377" s="120">
        <f>H378+H384</f>
        <v>25651000</v>
      </c>
      <c r="I377" s="120">
        <f>I378+I384</f>
        <v>25729000</v>
      </c>
    </row>
    <row r="378" spans="1:9" s="244" customFormat="1" ht="36" customHeight="1" hidden="1">
      <c r="A378" s="108" t="s">
        <v>354</v>
      </c>
      <c r="B378" s="92">
        <v>905</v>
      </c>
      <c r="C378" s="45" t="s">
        <v>8</v>
      </c>
      <c r="D378" s="45" t="s">
        <v>14</v>
      </c>
      <c r="E378" s="46" t="s">
        <v>376</v>
      </c>
      <c r="F378" s="255"/>
      <c r="G378" s="149">
        <f>G379</f>
        <v>0</v>
      </c>
      <c r="H378" s="149">
        <f>H379</f>
        <v>25611000</v>
      </c>
      <c r="I378" s="149">
        <f>I379</f>
        <v>25611000</v>
      </c>
    </row>
    <row r="379" spans="1:9" s="128" customFormat="1" ht="16.5" hidden="1">
      <c r="A379" s="105" t="s">
        <v>349</v>
      </c>
      <c r="B379" s="93">
        <v>905</v>
      </c>
      <c r="C379" s="41" t="s">
        <v>8</v>
      </c>
      <c r="D379" s="41" t="s">
        <v>14</v>
      </c>
      <c r="E379" s="42" t="s">
        <v>412</v>
      </c>
      <c r="F379" s="229"/>
      <c r="G379" s="197">
        <f>G380+G382</f>
        <v>0</v>
      </c>
      <c r="H379" s="197">
        <f>H380+H382</f>
        <v>25611000</v>
      </c>
      <c r="I379" s="197">
        <f>I380+I382</f>
        <v>25611000</v>
      </c>
    </row>
    <row r="380" spans="1:9" s="128" customFormat="1" ht="33" hidden="1">
      <c r="A380" s="105" t="s">
        <v>410</v>
      </c>
      <c r="B380" s="93">
        <v>905</v>
      </c>
      <c r="C380" s="41" t="s">
        <v>8</v>
      </c>
      <c r="D380" s="41" t="s">
        <v>14</v>
      </c>
      <c r="E380" s="42" t="s">
        <v>414</v>
      </c>
      <c r="F380" s="229"/>
      <c r="G380" s="197">
        <f>G381</f>
        <v>0</v>
      </c>
      <c r="H380" s="197">
        <f>H381</f>
        <v>9207500</v>
      </c>
      <c r="I380" s="197">
        <f>I381</f>
        <v>9207500</v>
      </c>
    </row>
    <row r="381" spans="1:9" s="128" customFormat="1" ht="16.5" hidden="1">
      <c r="A381" s="105" t="s">
        <v>214</v>
      </c>
      <c r="B381" s="93">
        <v>905</v>
      </c>
      <c r="C381" s="41" t="s">
        <v>8</v>
      </c>
      <c r="D381" s="41" t="s">
        <v>14</v>
      </c>
      <c r="E381" s="42" t="s">
        <v>414</v>
      </c>
      <c r="F381" s="229">
        <v>610</v>
      </c>
      <c r="G381" s="197"/>
      <c r="H381" s="197">
        <f>8660300+547200</f>
        <v>9207500</v>
      </c>
      <c r="I381" s="197">
        <f>8660300+547200</f>
        <v>9207500</v>
      </c>
    </row>
    <row r="382" spans="1:9" s="128" customFormat="1" ht="33" hidden="1">
      <c r="A382" s="105" t="s">
        <v>411</v>
      </c>
      <c r="B382" s="93">
        <v>905</v>
      </c>
      <c r="C382" s="41" t="s">
        <v>8</v>
      </c>
      <c r="D382" s="41" t="s">
        <v>14</v>
      </c>
      <c r="E382" s="42" t="s">
        <v>415</v>
      </c>
      <c r="F382" s="229"/>
      <c r="G382" s="197">
        <f>G383</f>
        <v>0</v>
      </c>
      <c r="H382" s="197">
        <f>H383</f>
        <v>16403500</v>
      </c>
      <c r="I382" s="197">
        <f>I383</f>
        <v>16403500</v>
      </c>
    </row>
    <row r="383" spans="1:9" s="128" customFormat="1" ht="16.5" hidden="1">
      <c r="A383" s="105" t="s">
        <v>214</v>
      </c>
      <c r="B383" s="93">
        <v>905</v>
      </c>
      <c r="C383" s="41" t="s">
        <v>8</v>
      </c>
      <c r="D383" s="41" t="s">
        <v>14</v>
      </c>
      <c r="E383" s="42" t="s">
        <v>415</v>
      </c>
      <c r="F383" s="229">
        <v>610</v>
      </c>
      <c r="G383" s="197"/>
      <c r="H383" s="197">
        <f>15427100+976400</f>
        <v>16403500</v>
      </c>
      <c r="I383" s="197">
        <f>15427100+976400</f>
        <v>16403500</v>
      </c>
    </row>
    <row r="384" spans="1:9" s="244" customFormat="1" ht="16.5" hidden="1">
      <c r="A384" s="108" t="s">
        <v>218</v>
      </c>
      <c r="B384" s="92">
        <v>905</v>
      </c>
      <c r="C384" s="45" t="s">
        <v>8</v>
      </c>
      <c r="D384" s="45" t="s">
        <v>14</v>
      </c>
      <c r="E384" s="46" t="s">
        <v>378</v>
      </c>
      <c r="F384" s="255"/>
      <c r="G384" s="149">
        <f aca="true" t="shared" si="44" ref="G384:I386">G385</f>
        <v>0</v>
      </c>
      <c r="H384" s="149">
        <f t="shared" si="44"/>
        <v>40000</v>
      </c>
      <c r="I384" s="149">
        <f t="shared" si="44"/>
        <v>118000</v>
      </c>
    </row>
    <row r="385" spans="1:9" s="244" customFormat="1" ht="33" hidden="1">
      <c r="A385" s="105" t="s">
        <v>422</v>
      </c>
      <c r="B385" s="93">
        <v>905</v>
      </c>
      <c r="C385" s="41" t="s">
        <v>8</v>
      </c>
      <c r="D385" s="41" t="s">
        <v>14</v>
      </c>
      <c r="E385" s="42" t="s">
        <v>423</v>
      </c>
      <c r="F385" s="255"/>
      <c r="G385" s="197">
        <f t="shared" si="44"/>
        <v>0</v>
      </c>
      <c r="H385" s="197">
        <f t="shared" si="44"/>
        <v>40000</v>
      </c>
      <c r="I385" s="197">
        <f t="shared" si="44"/>
        <v>118000</v>
      </c>
    </row>
    <row r="386" spans="1:9" s="244" customFormat="1" ht="16.5" hidden="1">
      <c r="A386" s="105" t="s">
        <v>219</v>
      </c>
      <c r="B386" s="93">
        <v>905</v>
      </c>
      <c r="C386" s="41" t="s">
        <v>8</v>
      </c>
      <c r="D386" s="41" t="s">
        <v>14</v>
      </c>
      <c r="E386" s="42" t="s">
        <v>424</v>
      </c>
      <c r="F386" s="255"/>
      <c r="G386" s="197">
        <f t="shared" si="44"/>
        <v>0</v>
      </c>
      <c r="H386" s="197">
        <f t="shared" si="44"/>
        <v>40000</v>
      </c>
      <c r="I386" s="197">
        <f t="shared" si="44"/>
        <v>118000</v>
      </c>
    </row>
    <row r="387" spans="1:9" s="244" customFormat="1" ht="15" customHeight="1" hidden="1">
      <c r="A387" s="105" t="s">
        <v>214</v>
      </c>
      <c r="B387" s="93">
        <v>905</v>
      </c>
      <c r="C387" s="41" t="s">
        <v>8</v>
      </c>
      <c r="D387" s="41" t="s">
        <v>14</v>
      </c>
      <c r="E387" s="42" t="s">
        <v>424</v>
      </c>
      <c r="F387" s="229">
        <v>610</v>
      </c>
      <c r="G387" s="197"/>
      <c r="H387" s="197">
        <v>40000</v>
      </c>
      <c r="I387" s="197">
        <v>118000</v>
      </c>
    </row>
    <row r="388" spans="1:9" s="128" customFormat="1" ht="33" hidden="1">
      <c r="A388" s="108" t="s">
        <v>186</v>
      </c>
      <c r="B388" s="92">
        <v>905</v>
      </c>
      <c r="C388" s="45" t="s">
        <v>8</v>
      </c>
      <c r="D388" s="45" t="s">
        <v>14</v>
      </c>
      <c r="E388" s="305" t="s">
        <v>321</v>
      </c>
      <c r="F388" s="229"/>
      <c r="G388" s="149">
        <f aca="true" t="shared" si="45" ref="G388:I391">G389</f>
        <v>0</v>
      </c>
      <c r="H388" s="149">
        <f t="shared" si="45"/>
        <v>33000</v>
      </c>
      <c r="I388" s="149">
        <f t="shared" si="45"/>
        <v>34000</v>
      </c>
    </row>
    <row r="389" spans="1:9" s="244" customFormat="1" ht="16.5" hidden="1">
      <c r="A389" s="280" t="s">
        <v>358</v>
      </c>
      <c r="B389" s="92">
        <v>905</v>
      </c>
      <c r="C389" s="45" t="s">
        <v>8</v>
      </c>
      <c r="D389" s="45" t="s">
        <v>14</v>
      </c>
      <c r="E389" s="46" t="s">
        <v>380</v>
      </c>
      <c r="F389" s="255"/>
      <c r="G389" s="149">
        <f t="shared" si="45"/>
        <v>0</v>
      </c>
      <c r="H389" s="149">
        <f t="shared" si="45"/>
        <v>33000</v>
      </c>
      <c r="I389" s="149">
        <f t="shared" si="45"/>
        <v>34000</v>
      </c>
    </row>
    <row r="390" spans="1:9" s="128" customFormat="1" ht="16.5" hidden="1">
      <c r="A390" s="281" t="s">
        <v>513</v>
      </c>
      <c r="B390" s="93">
        <v>905</v>
      </c>
      <c r="C390" s="41" t="s">
        <v>8</v>
      </c>
      <c r="D390" s="41" t="s">
        <v>14</v>
      </c>
      <c r="E390" s="42" t="s">
        <v>514</v>
      </c>
      <c r="F390" s="229"/>
      <c r="G390" s="197">
        <f t="shared" si="45"/>
        <v>0</v>
      </c>
      <c r="H390" s="197">
        <f t="shared" si="45"/>
        <v>33000</v>
      </c>
      <c r="I390" s="197">
        <f t="shared" si="45"/>
        <v>34000</v>
      </c>
    </row>
    <row r="391" spans="1:9" s="128" customFormat="1" ht="21" customHeight="1" hidden="1">
      <c r="A391" s="281" t="s">
        <v>189</v>
      </c>
      <c r="B391" s="93">
        <v>905</v>
      </c>
      <c r="C391" s="41" t="s">
        <v>8</v>
      </c>
      <c r="D391" s="41" t="s">
        <v>14</v>
      </c>
      <c r="E391" s="42" t="s">
        <v>515</v>
      </c>
      <c r="F391" s="229"/>
      <c r="G391" s="197">
        <f t="shared" si="45"/>
        <v>0</v>
      </c>
      <c r="H391" s="197">
        <f t="shared" si="45"/>
        <v>33000</v>
      </c>
      <c r="I391" s="197">
        <f t="shared" si="45"/>
        <v>34000</v>
      </c>
    </row>
    <row r="392" spans="1:9" s="128" customFormat="1" ht="16.5" hidden="1">
      <c r="A392" s="105" t="s">
        <v>214</v>
      </c>
      <c r="B392" s="93">
        <v>905</v>
      </c>
      <c r="C392" s="41" t="s">
        <v>8</v>
      </c>
      <c r="D392" s="41" t="s">
        <v>14</v>
      </c>
      <c r="E392" s="42" t="s">
        <v>515</v>
      </c>
      <c r="F392" s="229">
        <v>610</v>
      </c>
      <c r="G392" s="197"/>
      <c r="H392" s="197">
        <v>33000</v>
      </c>
      <c r="I392" s="197">
        <v>34000</v>
      </c>
    </row>
    <row r="393" spans="1:9" s="244" customFormat="1" ht="33" hidden="1">
      <c r="A393" s="108" t="s">
        <v>225</v>
      </c>
      <c r="B393" s="92">
        <v>905</v>
      </c>
      <c r="C393" s="45" t="s">
        <v>8</v>
      </c>
      <c r="D393" s="45" t="s">
        <v>14</v>
      </c>
      <c r="E393" s="249" t="s">
        <v>366</v>
      </c>
      <c r="F393" s="255"/>
      <c r="G393" s="149">
        <f>G394+G397</f>
        <v>0</v>
      </c>
      <c r="H393" s="149">
        <f>H394+H397</f>
        <v>210000</v>
      </c>
      <c r="I393" s="149">
        <f>I394+I397</f>
        <v>210000</v>
      </c>
    </row>
    <row r="394" spans="1:9" s="128" customFormat="1" ht="20.25" customHeight="1" hidden="1">
      <c r="A394" s="105" t="s">
        <v>524</v>
      </c>
      <c r="B394" s="93">
        <v>905</v>
      </c>
      <c r="C394" s="41" t="s">
        <v>8</v>
      </c>
      <c r="D394" s="41" t="s">
        <v>14</v>
      </c>
      <c r="E394" s="42" t="s">
        <v>525</v>
      </c>
      <c r="F394" s="229"/>
      <c r="G394" s="197">
        <f aca="true" t="shared" si="46" ref="G394:I395">G395</f>
        <v>0</v>
      </c>
      <c r="H394" s="197">
        <f t="shared" si="46"/>
        <v>160000</v>
      </c>
      <c r="I394" s="197">
        <f t="shared" si="46"/>
        <v>160000</v>
      </c>
    </row>
    <row r="395" spans="1:9" s="128" customFormat="1" ht="19.5" customHeight="1" hidden="1">
      <c r="A395" s="105" t="s">
        <v>232</v>
      </c>
      <c r="B395" s="93">
        <v>905</v>
      </c>
      <c r="C395" s="41" t="s">
        <v>8</v>
      </c>
      <c r="D395" s="41" t="s">
        <v>14</v>
      </c>
      <c r="E395" s="42" t="s">
        <v>526</v>
      </c>
      <c r="F395" s="229"/>
      <c r="G395" s="197">
        <f t="shared" si="46"/>
        <v>0</v>
      </c>
      <c r="H395" s="197">
        <f t="shared" si="46"/>
        <v>160000</v>
      </c>
      <c r="I395" s="197">
        <f t="shared" si="46"/>
        <v>160000</v>
      </c>
    </row>
    <row r="396" spans="1:9" s="128" customFormat="1" ht="16.5" hidden="1">
      <c r="A396" s="105" t="s">
        <v>214</v>
      </c>
      <c r="B396" s="93">
        <v>905</v>
      </c>
      <c r="C396" s="41" t="s">
        <v>8</v>
      </c>
      <c r="D396" s="41" t="s">
        <v>14</v>
      </c>
      <c r="E396" s="42" t="s">
        <v>526</v>
      </c>
      <c r="F396" s="229">
        <v>610</v>
      </c>
      <c r="G396" s="197"/>
      <c r="H396" s="197">
        <v>160000</v>
      </c>
      <c r="I396" s="197">
        <v>160000</v>
      </c>
    </row>
    <row r="397" spans="1:9" s="128" customFormat="1" ht="18.75" customHeight="1" hidden="1">
      <c r="A397" s="105" t="s">
        <v>527</v>
      </c>
      <c r="B397" s="93">
        <v>905</v>
      </c>
      <c r="C397" s="41" t="s">
        <v>8</v>
      </c>
      <c r="D397" s="41" t="s">
        <v>14</v>
      </c>
      <c r="E397" s="42" t="s">
        <v>587</v>
      </c>
      <c r="F397" s="229"/>
      <c r="G397" s="197">
        <f aca="true" t="shared" si="47" ref="G397:I398">G398</f>
        <v>0</v>
      </c>
      <c r="H397" s="197">
        <f t="shared" si="47"/>
        <v>50000</v>
      </c>
      <c r="I397" s="197">
        <f t="shared" si="47"/>
        <v>50000</v>
      </c>
    </row>
    <row r="398" spans="1:9" s="128" customFormat="1" ht="19.5" customHeight="1" hidden="1">
      <c r="A398" s="105" t="s">
        <v>232</v>
      </c>
      <c r="B398" s="93">
        <v>905</v>
      </c>
      <c r="C398" s="41" t="s">
        <v>8</v>
      </c>
      <c r="D398" s="41" t="s">
        <v>14</v>
      </c>
      <c r="E398" s="42" t="s">
        <v>588</v>
      </c>
      <c r="F398" s="229"/>
      <c r="G398" s="197">
        <f t="shared" si="47"/>
        <v>0</v>
      </c>
      <c r="H398" s="197">
        <f t="shared" si="47"/>
        <v>50000</v>
      </c>
      <c r="I398" s="197">
        <f t="shared" si="47"/>
        <v>50000</v>
      </c>
    </row>
    <row r="399" spans="1:9" s="128" customFormat="1" ht="15" customHeight="1" hidden="1">
      <c r="A399" s="105" t="s">
        <v>214</v>
      </c>
      <c r="B399" s="93">
        <v>905</v>
      </c>
      <c r="C399" s="41" t="s">
        <v>8</v>
      </c>
      <c r="D399" s="41" t="s">
        <v>14</v>
      </c>
      <c r="E399" s="42" t="s">
        <v>588</v>
      </c>
      <c r="F399" s="229">
        <v>610</v>
      </c>
      <c r="G399" s="197"/>
      <c r="H399" s="197">
        <v>50000</v>
      </c>
      <c r="I399" s="197">
        <v>50000</v>
      </c>
    </row>
    <row r="400" spans="1:9" s="128" customFormat="1" ht="49.5" hidden="1">
      <c r="A400" s="108" t="s">
        <v>190</v>
      </c>
      <c r="B400" s="92">
        <v>905</v>
      </c>
      <c r="C400" s="45" t="s">
        <v>8</v>
      </c>
      <c r="D400" s="45" t="s">
        <v>14</v>
      </c>
      <c r="E400" s="305" t="s">
        <v>322</v>
      </c>
      <c r="F400" s="229"/>
      <c r="G400" s="197">
        <f aca="true" t="shared" si="48" ref="G400:I403">G401</f>
        <v>0</v>
      </c>
      <c r="H400" s="197">
        <f t="shared" si="48"/>
        <v>0</v>
      </c>
      <c r="I400" s="197">
        <f t="shared" si="48"/>
        <v>0</v>
      </c>
    </row>
    <row r="401" spans="1:9" s="244" customFormat="1" ht="33" hidden="1">
      <c r="A401" s="108" t="s">
        <v>197</v>
      </c>
      <c r="B401" s="92">
        <v>905</v>
      </c>
      <c r="C401" s="45" t="s">
        <v>8</v>
      </c>
      <c r="D401" s="45" t="s">
        <v>14</v>
      </c>
      <c r="E401" s="46" t="s">
        <v>323</v>
      </c>
      <c r="F401" s="255"/>
      <c r="G401" s="197">
        <f t="shared" si="48"/>
        <v>0</v>
      </c>
      <c r="H401" s="197">
        <f t="shared" si="48"/>
        <v>0</v>
      </c>
      <c r="I401" s="197">
        <f t="shared" si="48"/>
        <v>0</v>
      </c>
    </row>
    <row r="402" spans="1:9" s="128" customFormat="1" ht="16.5" hidden="1">
      <c r="A402" s="105" t="s">
        <v>572</v>
      </c>
      <c r="B402" s="93">
        <v>905</v>
      </c>
      <c r="C402" s="41" t="s">
        <v>8</v>
      </c>
      <c r="D402" s="41" t="s">
        <v>14</v>
      </c>
      <c r="E402" s="42" t="s">
        <v>325</v>
      </c>
      <c r="F402" s="229"/>
      <c r="G402" s="197">
        <f t="shared" si="48"/>
        <v>0</v>
      </c>
      <c r="H402" s="197">
        <f t="shared" si="48"/>
        <v>0</v>
      </c>
      <c r="I402" s="197">
        <f t="shared" si="48"/>
        <v>0</v>
      </c>
    </row>
    <row r="403" spans="1:9" s="128" customFormat="1" ht="33" hidden="1">
      <c r="A403" s="105" t="s">
        <v>198</v>
      </c>
      <c r="B403" s="93">
        <v>905</v>
      </c>
      <c r="C403" s="41" t="s">
        <v>8</v>
      </c>
      <c r="D403" s="41" t="s">
        <v>14</v>
      </c>
      <c r="E403" s="42" t="s">
        <v>324</v>
      </c>
      <c r="F403" s="229"/>
      <c r="G403" s="197">
        <f t="shared" si="48"/>
        <v>0</v>
      </c>
      <c r="H403" s="197">
        <f t="shared" si="48"/>
        <v>0</v>
      </c>
      <c r="I403" s="197">
        <f t="shared" si="48"/>
        <v>0</v>
      </c>
    </row>
    <row r="404" spans="1:9" s="128" customFormat="1" ht="16.5" hidden="1">
      <c r="A404" s="105" t="s">
        <v>214</v>
      </c>
      <c r="B404" s="93">
        <v>905</v>
      </c>
      <c r="C404" s="41" t="s">
        <v>8</v>
      </c>
      <c r="D404" s="41" t="s">
        <v>14</v>
      </c>
      <c r="E404" s="42" t="s">
        <v>324</v>
      </c>
      <c r="F404" s="229">
        <v>610</v>
      </c>
      <c r="G404" s="197"/>
      <c r="H404" s="197"/>
      <c r="I404" s="197"/>
    </row>
    <row r="405" spans="1:9" ht="33" hidden="1">
      <c r="A405" s="185" t="s">
        <v>164</v>
      </c>
      <c r="B405" s="92">
        <v>905</v>
      </c>
      <c r="C405" s="46" t="s">
        <v>8</v>
      </c>
      <c r="D405" s="46" t="s">
        <v>13</v>
      </c>
      <c r="E405" s="72"/>
      <c r="F405" s="72"/>
      <c r="G405" s="149">
        <f aca="true" t="shared" si="49" ref="G405:I408">G406</f>
        <v>0</v>
      </c>
      <c r="H405" s="149">
        <f t="shared" si="49"/>
        <v>400</v>
      </c>
      <c r="I405" s="149">
        <f t="shared" si="49"/>
        <v>400</v>
      </c>
    </row>
    <row r="406" spans="1:9" s="128" customFormat="1" ht="49.5" hidden="1">
      <c r="A406" s="292" t="s">
        <v>363</v>
      </c>
      <c r="B406" s="92">
        <v>905</v>
      </c>
      <c r="C406" s="46" t="s">
        <v>8</v>
      </c>
      <c r="D406" s="46" t="s">
        <v>13</v>
      </c>
      <c r="E406" s="308" t="s">
        <v>339</v>
      </c>
      <c r="F406" s="232"/>
      <c r="G406" s="149">
        <f t="shared" si="49"/>
        <v>0</v>
      </c>
      <c r="H406" s="149">
        <f t="shared" si="49"/>
        <v>400</v>
      </c>
      <c r="I406" s="149">
        <f t="shared" si="49"/>
        <v>400</v>
      </c>
    </row>
    <row r="407" spans="1:9" s="128" customFormat="1" ht="33" hidden="1">
      <c r="A407" s="223" t="s">
        <v>609</v>
      </c>
      <c r="B407" s="93">
        <v>905</v>
      </c>
      <c r="C407" s="42" t="s">
        <v>8</v>
      </c>
      <c r="D407" s="42" t="s">
        <v>13</v>
      </c>
      <c r="E407" s="298" t="s">
        <v>610</v>
      </c>
      <c r="F407" s="250"/>
      <c r="G407" s="197">
        <f t="shared" si="49"/>
        <v>0</v>
      </c>
      <c r="H407" s="197">
        <f t="shared" si="49"/>
        <v>400</v>
      </c>
      <c r="I407" s="197">
        <f t="shared" si="49"/>
        <v>400</v>
      </c>
    </row>
    <row r="408" spans="1:9" s="128" customFormat="1" ht="33" hidden="1">
      <c r="A408" s="223" t="s">
        <v>634</v>
      </c>
      <c r="B408" s="93">
        <v>905</v>
      </c>
      <c r="C408" s="42" t="s">
        <v>8</v>
      </c>
      <c r="D408" s="42" t="s">
        <v>13</v>
      </c>
      <c r="E408" s="298" t="s">
        <v>611</v>
      </c>
      <c r="F408" s="250"/>
      <c r="G408" s="197">
        <f t="shared" si="49"/>
        <v>0</v>
      </c>
      <c r="H408" s="197">
        <f t="shared" si="49"/>
        <v>400</v>
      </c>
      <c r="I408" s="197">
        <f t="shared" si="49"/>
        <v>400</v>
      </c>
    </row>
    <row r="409" spans="1:9" s="128" customFormat="1" ht="33" hidden="1">
      <c r="A409" s="282" t="s">
        <v>176</v>
      </c>
      <c r="B409" s="93">
        <v>905</v>
      </c>
      <c r="C409" s="42" t="s">
        <v>8</v>
      </c>
      <c r="D409" s="42" t="s">
        <v>13</v>
      </c>
      <c r="E409" s="298" t="s">
        <v>611</v>
      </c>
      <c r="F409" s="250">
        <v>240</v>
      </c>
      <c r="G409" s="197"/>
      <c r="H409" s="197">
        <v>400</v>
      </c>
      <c r="I409" s="197">
        <v>400</v>
      </c>
    </row>
    <row r="410" spans="1:9" ht="16.5" hidden="1">
      <c r="A410" s="44" t="s">
        <v>75</v>
      </c>
      <c r="B410" s="92">
        <v>905</v>
      </c>
      <c r="C410" s="45" t="s">
        <v>8</v>
      </c>
      <c r="D410" s="46" t="s">
        <v>8</v>
      </c>
      <c r="E410" s="46"/>
      <c r="F410" s="46"/>
      <c r="G410" s="149">
        <f>G411+G424+G428+G433</f>
        <v>0</v>
      </c>
      <c r="H410" s="149">
        <f>H411+H424+H428+H433</f>
        <v>1254300</v>
      </c>
      <c r="I410" s="149">
        <f>I411+I424+I428+I433</f>
        <v>1570300</v>
      </c>
    </row>
    <row r="411" spans="1:9" s="128" customFormat="1" ht="29.25" customHeight="1" hidden="1">
      <c r="A411" s="153" t="s">
        <v>212</v>
      </c>
      <c r="B411" s="92">
        <v>905</v>
      </c>
      <c r="C411" s="45" t="s">
        <v>8</v>
      </c>
      <c r="D411" s="45" t="s">
        <v>8</v>
      </c>
      <c r="E411" s="305" t="s">
        <v>365</v>
      </c>
      <c r="F411" s="231"/>
      <c r="G411" s="149">
        <f>G412+G420</f>
        <v>0</v>
      </c>
      <c r="H411" s="149">
        <f>H412+H420</f>
        <v>1251300</v>
      </c>
      <c r="I411" s="149">
        <f>I412+I420</f>
        <v>1567300</v>
      </c>
    </row>
    <row r="412" spans="1:9" s="244" customFormat="1" ht="22.5" customHeight="1" hidden="1">
      <c r="A412" s="108" t="s">
        <v>355</v>
      </c>
      <c r="B412" s="95">
        <v>905</v>
      </c>
      <c r="C412" s="45" t="s">
        <v>8</v>
      </c>
      <c r="D412" s="46" t="s">
        <v>8</v>
      </c>
      <c r="E412" s="46" t="s">
        <v>377</v>
      </c>
      <c r="F412" s="255"/>
      <c r="G412" s="149">
        <f>G413</f>
        <v>0</v>
      </c>
      <c r="H412" s="149">
        <f>H413</f>
        <v>1199300</v>
      </c>
      <c r="I412" s="149">
        <f>I413</f>
        <v>1404300</v>
      </c>
    </row>
    <row r="413" spans="1:9" s="244" customFormat="1" ht="20.25" customHeight="1" hidden="1">
      <c r="A413" s="105" t="s">
        <v>418</v>
      </c>
      <c r="B413" s="96">
        <v>905</v>
      </c>
      <c r="C413" s="41" t="s">
        <v>8</v>
      </c>
      <c r="D413" s="42" t="s">
        <v>8</v>
      </c>
      <c r="E413" s="42" t="s">
        <v>419</v>
      </c>
      <c r="F413" s="255"/>
      <c r="G413" s="197">
        <f>G414+G418</f>
        <v>0</v>
      </c>
      <c r="H413" s="197">
        <f>H414+H418</f>
        <v>1199300</v>
      </c>
      <c r="I413" s="197">
        <f>I414+I418</f>
        <v>1404300</v>
      </c>
    </row>
    <row r="414" spans="1:9" s="128" customFormat="1" ht="35.25" customHeight="1" hidden="1">
      <c r="A414" s="159" t="s">
        <v>226</v>
      </c>
      <c r="B414" s="96">
        <v>905</v>
      </c>
      <c r="C414" s="41" t="s">
        <v>8</v>
      </c>
      <c r="D414" s="42" t="s">
        <v>8</v>
      </c>
      <c r="E414" s="42" t="s">
        <v>419</v>
      </c>
      <c r="F414" s="229"/>
      <c r="G414" s="197">
        <f>G415+G416+G417</f>
        <v>0</v>
      </c>
      <c r="H414" s="197">
        <f>H415+H416+H417</f>
        <v>1112300</v>
      </c>
      <c r="I414" s="197">
        <f>I415+I416+I417</f>
        <v>1112300</v>
      </c>
    </row>
    <row r="415" spans="1:9" s="128" customFormat="1" ht="16.5" hidden="1">
      <c r="A415" s="189" t="s">
        <v>185</v>
      </c>
      <c r="B415" s="96">
        <v>905</v>
      </c>
      <c r="C415" s="41" t="s">
        <v>8</v>
      </c>
      <c r="D415" s="42" t="s">
        <v>8</v>
      </c>
      <c r="E415" s="42" t="s">
        <v>420</v>
      </c>
      <c r="F415" s="229">
        <v>110</v>
      </c>
      <c r="G415" s="197"/>
      <c r="H415" s="197">
        <f>728000+219800+2000+65200</f>
        <v>1015000</v>
      </c>
      <c r="I415" s="197">
        <f>728000+219800+2000+65200</f>
        <v>1015000</v>
      </c>
    </row>
    <row r="416" spans="1:9" s="128" customFormat="1" ht="33" hidden="1">
      <c r="A416" s="105" t="s">
        <v>176</v>
      </c>
      <c r="B416" s="96">
        <v>905</v>
      </c>
      <c r="C416" s="41" t="s">
        <v>8</v>
      </c>
      <c r="D416" s="42" t="s">
        <v>8</v>
      </c>
      <c r="E416" s="42" t="s">
        <v>420</v>
      </c>
      <c r="F416" s="229">
        <v>240</v>
      </c>
      <c r="G416" s="68"/>
      <c r="H416" s="68">
        <v>84800</v>
      </c>
      <c r="I416" s="68">
        <v>84800</v>
      </c>
    </row>
    <row r="417" spans="1:9" s="128" customFormat="1" ht="16.5" hidden="1">
      <c r="A417" s="282" t="s">
        <v>178</v>
      </c>
      <c r="B417" s="96">
        <v>905</v>
      </c>
      <c r="C417" s="41" t="s">
        <v>8</v>
      </c>
      <c r="D417" s="42" t="s">
        <v>8</v>
      </c>
      <c r="E417" s="42" t="s">
        <v>420</v>
      </c>
      <c r="F417" s="229">
        <v>850</v>
      </c>
      <c r="G417" s="68"/>
      <c r="H417" s="68">
        <v>12500</v>
      </c>
      <c r="I417" s="68">
        <v>12500</v>
      </c>
    </row>
    <row r="418" spans="1:9" s="128" customFormat="1" ht="16.5" hidden="1">
      <c r="A418" s="105" t="s">
        <v>227</v>
      </c>
      <c r="B418" s="96">
        <v>905</v>
      </c>
      <c r="C418" s="41" t="s">
        <v>8</v>
      </c>
      <c r="D418" s="42" t="s">
        <v>8</v>
      </c>
      <c r="E418" s="42" t="s">
        <v>421</v>
      </c>
      <c r="F418" s="229"/>
      <c r="G418" s="197"/>
      <c r="H418" s="197">
        <f>H419</f>
        <v>87000</v>
      </c>
      <c r="I418" s="197">
        <f>I419</f>
        <v>292000</v>
      </c>
    </row>
    <row r="419" spans="1:9" s="128" customFormat="1" ht="33" hidden="1">
      <c r="A419" s="105" t="s">
        <v>176</v>
      </c>
      <c r="B419" s="96">
        <v>905</v>
      </c>
      <c r="C419" s="41" t="s">
        <v>8</v>
      </c>
      <c r="D419" s="42" t="s">
        <v>8</v>
      </c>
      <c r="E419" s="42" t="s">
        <v>421</v>
      </c>
      <c r="F419" s="229">
        <v>240</v>
      </c>
      <c r="G419" s="197"/>
      <c r="H419" s="197">
        <v>87000</v>
      </c>
      <c r="I419" s="197">
        <v>292000</v>
      </c>
    </row>
    <row r="420" spans="1:9" s="244" customFormat="1" ht="16.5" hidden="1">
      <c r="A420" s="108" t="s">
        <v>218</v>
      </c>
      <c r="B420" s="95">
        <v>905</v>
      </c>
      <c r="C420" s="45" t="s">
        <v>8</v>
      </c>
      <c r="D420" s="46" t="s">
        <v>8</v>
      </c>
      <c r="E420" s="46" t="s">
        <v>378</v>
      </c>
      <c r="F420" s="255"/>
      <c r="G420" s="149">
        <f aca="true" t="shared" si="50" ref="G420:I422">G421</f>
        <v>0</v>
      </c>
      <c r="H420" s="149">
        <f t="shared" si="50"/>
        <v>52000</v>
      </c>
      <c r="I420" s="149">
        <f t="shared" si="50"/>
        <v>163000</v>
      </c>
    </row>
    <row r="421" spans="1:9" s="244" customFormat="1" ht="33" hidden="1">
      <c r="A421" s="105" t="s">
        <v>422</v>
      </c>
      <c r="B421" s="96">
        <v>905</v>
      </c>
      <c r="C421" s="41" t="s">
        <v>8</v>
      </c>
      <c r="D421" s="42" t="s">
        <v>8</v>
      </c>
      <c r="E421" s="42" t="s">
        <v>423</v>
      </c>
      <c r="F421" s="255"/>
      <c r="G421" s="197">
        <f t="shared" si="50"/>
        <v>0</v>
      </c>
      <c r="H421" s="197">
        <f t="shared" si="50"/>
        <v>52000</v>
      </c>
      <c r="I421" s="197">
        <f t="shared" si="50"/>
        <v>163000</v>
      </c>
    </row>
    <row r="422" spans="1:9" s="244" customFormat="1" ht="16.5" hidden="1">
      <c r="A422" s="105" t="s">
        <v>219</v>
      </c>
      <c r="B422" s="96">
        <v>905</v>
      </c>
      <c r="C422" s="41" t="s">
        <v>8</v>
      </c>
      <c r="D422" s="42" t="s">
        <v>8</v>
      </c>
      <c r="E422" s="42" t="s">
        <v>424</v>
      </c>
      <c r="F422" s="255"/>
      <c r="G422" s="197">
        <f t="shared" si="50"/>
        <v>0</v>
      </c>
      <c r="H422" s="197">
        <f t="shared" si="50"/>
        <v>52000</v>
      </c>
      <c r="I422" s="197">
        <f t="shared" si="50"/>
        <v>163000</v>
      </c>
    </row>
    <row r="423" spans="1:9" s="244" customFormat="1" ht="31.5" customHeight="1" hidden="1">
      <c r="A423" s="105" t="s">
        <v>176</v>
      </c>
      <c r="B423" s="96">
        <v>905</v>
      </c>
      <c r="C423" s="41" t="s">
        <v>8</v>
      </c>
      <c r="D423" s="42" t="s">
        <v>8</v>
      </c>
      <c r="E423" s="42" t="s">
        <v>424</v>
      </c>
      <c r="F423" s="229">
        <v>240</v>
      </c>
      <c r="G423" s="197"/>
      <c r="H423" s="197">
        <v>52000</v>
      </c>
      <c r="I423" s="197">
        <v>163000</v>
      </c>
    </row>
    <row r="424" spans="1:9" s="128" customFormat="1" ht="49.5" hidden="1">
      <c r="A424" s="270" t="s">
        <v>228</v>
      </c>
      <c r="B424" s="95">
        <v>905</v>
      </c>
      <c r="C424" s="45" t="s">
        <v>8</v>
      </c>
      <c r="D424" s="46" t="s">
        <v>8</v>
      </c>
      <c r="E424" s="249" t="s">
        <v>369</v>
      </c>
      <c r="F424" s="229"/>
      <c r="G424" s="149">
        <f aca="true" t="shared" si="51" ref="G424:I426">G425</f>
        <v>0</v>
      </c>
      <c r="H424" s="149">
        <f t="shared" si="51"/>
        <v>3000</v>
      </c>
      <c r="I424" s="149">
        <f t="shared" si="51"/>
        <v>3000</v>
      </c>
    </row>
    <row r="425" spans="1:9" s="128" customFormat="1" ht="16.5" hidden="1">
      <c r="A425" s="102" t="s">
        <v>562</v>
      </c>
      <c r="B425" s="96">
        <v>905</v>
      </c>
      <c r="C425" s="41" t="s">
        <v>8</v>
      </c>
      <c r="D425" s="42" t="s">
        <v>8</v>
      </c>
      <c r="E425" s="42" t="s">
        <v>563</v>
      </c>
      <c r="F425" s="229"/>
      <c r="G425" s="197">
        <f t="shared" si="51"/>
        <v>0</v>
      </c>
      <c r="H425" s="197">
        <f t="shared" si="51"/>
        <v>3000</v>
      </c>
      <c r="I425" s="197">
        <f t="shared" si="51"/>
        <v>3000</v>
      </c>
    </row>
    <row r="426" spans="1:9" s="128" customFormat="1" ht="33" hidden="1">
      <c r="A426" s="102" t="s">
        <v>229</v>
      </c>
      <c r="B426" s="96">
        <v>905</v>
      </c>
      <c r="C426" s="41" t="s">
        <v>8</v>
      </c>
      <c r="D426" s="42" t="s">
        <v>8</v>
      </c>
      <c r="E426" s="42" t="s">
        <v>564</v>
      </c>
      <c r="F426" s="229"/>
      <c r="G426" s="197">
        <f t="shared" si="51"/>
        <v>0</v>
      </c>
      <c r="H426" s="197">
        <f t="shared" si="51"/>
        <v>3000</v>
      </c>
      <c r="I426" s="197">
        <f t="shared" si="51"/>
        <v>3000</v>
      </c>
    </row>
    <row r="427" spans="1:9" s="128" customFormat="1" ht="33" hidden="1">
      <c r="A427" s="105" t="s">
        <v>176</v>
      </c>
      <c r="B427" s="96">
        <v>905</v>
      </c>
      <c r="C427" s="41" t="s">
        <v>8</v>
      </c>
      <c r="D427" s="42" t="s">
        <v>8</v>
      </c>
      <c r="E427" s="42" t="s">
        <v>564</v>
      </c>
      <c r="F427" s="229">
        <v>240</v>
      </c>
      <c r="G427" s="197"/>
      <c r="H427" s="197">
        <v>3000</v>
      </c>
      <c r="I427" s="197">
        <v>3000</v>
      </c>
    </row>
    <row r="428" spans="1:9" s="128" customFormat="1" ht="49.5" hidden="1">
      <c r="A428" s="108" t="s">
        <v>190</v>
      </c>
      <c r="B428" s="95">
        <v>905</v>
      </c>
      <c r="C428" s="45" t="s">
        <v>8</v>
      </c>
      <c r="D428" s="46" t="s">
        <v>8</v>
      </c>
      <c r="E428" s="305" t="s">
        <v>322</v>
      </c>
      <c r="F428" s="229"/>
      <c r="G428" s="149">
        <f aca="true" t="shared" si="52" ref="G428:I431">G429</f>
        <v>0</v>
      </c>
      <c r="H428" s="149">
        <f t="shared" si="52"/>
        <v>0</v>
      </c>
      <c r="I428" s="149">
        <f t="shared" si="52"/>
        <v>0</v>
      </c>
    </row>
    <row r="429" spans="1:9" s="244" customFormat="1" ht="33" hidden="1">
      <c r="A429" s="108" t="s">
        <v>197</v>
      </c>
      <c r="B429" s="95">
        <v>905</v>
      </c>
      <c r="C429" s="45" t="s">
        <v>8</v>
      </c>
      <c r="D429" s="46" t="s">
        <v>8</v>
      </c>
      <c r="E429" s="46" t="s">
        <v>323</v>
      </c>
      <c r="F429" s="255"/>
      <c r="G429" s="149">
        <f t="shared" si="52"/>
        <v>0</v>
      </c>
      <c r="H429" s="149">
        <f t="shared" si="52"/>
        <v>0</v>
      </c>
      <c r="I429" s="149">
        <f t="shared" si="52"/>
        <v>0</v>
      </c>
    </row>
    <row r="430" spans="1:9" s="128" customFormat="1" ht="16.5" hidden="1">
      <c r="A430" s="105" t="s">
        <v>572</v>
      </c>
      <c r="B430" s="96">
        <v>905</v>
      </c>
      <c r="C430" s="41" t="s">
        <v>8</v>
      </c>
      <c r="D430" s="42" t="s">
        <v>8</v>
      </c>
      <c r="E430" s="42" t="s">
        <v>325</v>
      </c>
      <c r="F430" s="229"/>
      <c r="G430" s="197">
        <f t="shared" si="52"/>
        <v>0</v>
      </c>
      <c r="H430" s="197">
        <f t="shared" si="52"/>
        <v>0</v>
      </c>
      <c r="I430" s="197">
        <f t="shared" si="52"/>
        <v>0</v>
      </c>
    </row>
    <row r="431" spans="1:9" s="128" customFormat="1" ht="33" hidden="1">
      <c r="A431" s="105" t="s">
        <v>198</v>
      </c>
      <c r="B431" s="96">
        <v>905</v>
      </c>
      <c r="C431" s="41" t="s">
        <v>8</v>
      </c>
      <c r="D431" s="42" t="s">
        <v>8</v>
      </c>
      <c r="E431" s="42" t="s">
        <v>324</v>
      </c>
      <c r="F431" s="229"/>
      <c r="G431" s="197">
        <f t="shared" si="52"/>
        <v>0</v>
      </c>
      <c r="H431" s="197">
        <f t="shared" si="52"/>
        <v>0</v>
      </c>
      <c r="I431" s="197">
        <f t="shared" si="52"/>
        <v>0</v>
      </c>
    </row>
    <row r="432" spans="1:9" s="128" customFormat="1" ht="33" hidden="1">
      <c r="A432" s="105" t="s">
        <v>176</v>
      </c>
      <c r="B432" s="96">
        <v>905</v>
      </c>
      <c r="C432" s="41" t="s">
        <v>8</v>
      </c>
      <c r="D432" s="42" t="s">
        <v>8</v>
      </c>
      <c r="E432" s="42" t="s">
        <v>324</v>
      </c>
      <c r="F432" s="229">
        <v>240</v>
      </c>
      <c r="G432" s="197"/>
      <c r="H432" s="197"/>
      <c r="I432" s="197"/>
    </row>
    <row r="433" spans="1:9" s="128" customFormat="1" ht="33" hidden="1">
      <c r="A433" s="276" t="s">
        <v>360</v>
      </c>
      <c r="B433" s="95">
        <v>905</v>
      </c>
      <c r="C433" s="45" t="s">
        <v>8</v>
      </c>
      <c r="D433" s="46" t="s">
        <v>8</v>
      </c>
      <c r="E433" s="249" t="s">
        <v>335</v>
      </c>
      <c r="F433" s="229"/>
      <c r="G433" s="149">
        <f aca="true" t="shared" si="53" ref="G433:I435">G434</f>
        <v>0</v>
      </c>
      <c r="H433" s="149">
        <f t="shared" si="53"/>
        <v>0</v>
      </c>
      <c r="I433" s="149">
        <f t="shared" si="53"/>
        <v>0</v>
      </c>
    </row>
    <row r="434" spans="1:9" s="128" customFormat="1" ht="16.5" hidden="1">
      <c r="A434" s="277" t="s">
        <v>485</v>
      </c>
      <c r="B434" s="96">
        <v>905</v>
      </c>
      <c r="C434" s="41" t="s">
        <v>8</v>
      </c>
      <c r="D434" s="42" t="s">
        <v>8</v>
      </c>
      <c r="E434" s="248" t="s">
        <v>486</v>
      </c>
      <c r="F434" s="229"/>
      <c r="G434" s="197">
        <f t="shared" si="53"/>
        <v>0</v>
      </c>
      <c r="H434" s="197">
        <f t="shared" si="53"/>
        <v>0</v>
      </c>
      <c r="I434" s="197">
        <f t="shared" si="53"/>
        <v>0</v>
      </c>
    </row>
    <row r="435" spans="1:9" s="128" customFormat="1" ht="18" customHeight="1" hidden="1">
      <c r="A435" s="277" t="s">
        <v>259</v>
      </c>
      <c r="B435" s="96">
        <v>905</v>
      </c>
      <c r="C435" s="41" t="s">
        <v>8</v>
      </c>
      <c r="D435" s="42" t="s">
        <v>8</v>
      </c>
      <c r="E435" s="248" t="s">
        <v>487</v>
      </c>
      <c r="F435" s="229"/>
      <c r="G435" s="197">
        <f t="shared" si="53"/>
        <v>0</v>
      </c>
      <c r="H435" s="197">
        <f t="shared" si="53"/>
        <v>0</v>
      </c>
      <c r="I435" s="197">
        <f t="shared" si="53"/>
        <v>0</v>
      </c>
    </row>
    <row r="436" spans="1:9" s="128" customFormat="1" ht="33" hidden="1">
      <c r="A436" s="105" t="s">
        <v>176</v>
      </c>
      <c r="B436" s="96">
        <v>905</v>
      </c>
      <c r="C436" s="41" t="s">
        <v>8</v>
      </c>
      <c r="D436" s="42" t="s">
        <v>8</v>
      </c>
      <c r="E436" s="248" t="s">
        <v>487</v>
      </c>
      <c r="F436" s="229">
        <v>240</v>
      </c>
      <c r="G436" s="197"/>
      <c r="H436" s="197"/>
      <c r="I436" s="197"/>
    </row>
    <row r="437" spans="1:9" ht="16.5">
      <c r="A437" s="44" t="s">
        <v>161</v>
      </c>
      <c r="B437" s="92" t="s">
        <v>656</v>
      </c>
      <c r="C437" s="46" t="s">
        <v>11</v>
      </c>
      <c r="D437" s="46"/>
      <c r="E437" s="46"/>
      <c r="F437" s="46"/>
      <c r="G437" s="149">
        <f>G438+G500</f>
        <v>4228691</v>
      </c>
      <c r="H437" s="149" t="e">
        <f>H438+H500</f>
        <v>#REF!</v>
      </c>
      <c r="I437" s="149" t="e">
        <f>I438+I500</f>
        <v>#REF!</v>
      </c>
    </row>
    <row r="438" spans="1:9" ht="15" customHeight="1">
      <c r="A438" s="59" t="s">
        <v>3</v>
      </c>
      <c r="B438" s="90" t="s">
        <v>656</v>
      </c>
      <c r="C438" s="60" t="s">
        <v>11</v>
      </c>
      <c r="D438" s="60" t="s">
        <v>9</v>
      </c>
      <c r="E438" s="61"/>
      <c r="F438" s="61"/>
      <c r="G438" s="76">
        <f>G444</f>
        <v>2934364</v>
      </c>
      <c r="H438" s="76" t="e">
        <f>H439+H444+H479+H483+H492</f>
        <v>#REF!</v>
      </c>
      <c r="I438" s="76" t="e">
        <f>I439+I444+I479+I483+I492</f>
        <v>#REF!</v>
      </c>
    </row>
    <row r="439" spans="1:9" s="128" customFormat="1" ht="33" hidden="1">
      <c r="A439" s="153" t="s">
        <v>212</v>
      </c>
      <c r="B439" s="90" t="s">
        <v>656</v>
      </c>
      <c r="C439" s="60" t="s">
        <v>11</v>
      </c>
      <c r="D439" s="60" t="s">
        <v>9</v>
      </c>
      <c r="E439" s="305" t="s">
        <v>365</v>
      </c>
      <c r="F439" s="231"/>
      <c r="G439" s="120">
        <f aca="true" t="shared" si="54" ref="G439:I442">G440</f>
        <v>0</v>
      </c>
      <c r="H439" s="120">
        <f t="shared" si="54"/>
        <v>18000</v>
      </c>
      <c r="I439" s="120">
        <f t="shared" si="54"/>
        <v>28000</v>
      </c>
    </row>
    <row r="440" spans="1:9" s="244" customFormat="1" ht="16.5" hidden="1">
      <c r="A440" s="108" t="s">
        <v>218</v>
      </c>
      <c r="B440" s="90" t="s">
        <v>656</v>
      </c>
      <c r="C440" s="60" t="s">
        <v>11</v>
      </c>
      <c r="D440" s="60" t="s">
        <v>9</v>
      </c>
      <c r="E440" s="46" t="s">
        <v>378</v>
      </c>
      <c r="F440" s="255"/>
      <c r="G440" s="149">
        <f t="shared" si="54"/>
        <v>0</v>
      </c>
      <c r="H440" s="149">
        <f t="shared" si="54"/>
        <v>18000</v>
      </c>
      <c r="I440" s="149">
        <f t="shared" si="54"/>
        <v>28000</v>
      </c>
    </row>
    <row r="441" spans="1:9" s="244" customFormat="1" ht="33" hidden="1">
      <c r="A441" s="224" t="s">
        <v>422</v>
      </c>
      <c r="B441" s="96" t="s">
        <v>656</v>
      </c>
      <c r="C441" s="112" t="s">
        <v>11</v>
      </c>
      <c r="D441" s="112" t="s">
        <v>9</v>
      </c>
      <c r="E441" s="42" t="s">
        <v>423</v>
      </c>
      <c r="F441" s="255"/>
      <c r="G441" s="197">
        <f t="shared" si="54"/>
        <v>0</v>
      </c>
      <c r="H441" s="197">
        <f t="shared" si="54"/>
        <v>18000</v>
      </c>
      <c r="I441" s="197">
        <f t="shared" si="54"/>
        <v>28000</v>
      </c>
    </row>
    <row r="442" spans="1:9" s="244" customFormat="1" ht="16.5" hidden="1">
      <c r="A442" s="224" t="s">
        <v>219</v>
      </c>
      <c r="B442" s="96" t="s">
        <v>656</v>
      </c>
      <c r="C442" s="112" t="s">
        <v>11</v>
      </c>
      <c r="D442" s="112" t="s">
        <v>9</v>
      </c>
      <c r="E442" s="42" t="s">
        <v>424</v>
      </c>
      <c r="F442" s="255"/>
      <c r="G442" s="197">
        <f t="shared" si="54"/>
        <v>0</v>
      </c>
      <c r="H442" s="197">
        <f t="shared" si="54"/>
        <v>18000</v>
      </c>
      <c r="I442" s="197">
        <f t="shared" si="54"/>
        <v>28000</v>
      </c>
    </row>
    <row r="443" spans="1:9" s="244" customFormat="1" ht="16.5" hidden="1">
      <c r="A443" s="224" t="s">
        <v>214</v>
      </c>
      <c r="B443" s="96" t="s">
        <v>656</v>
      </c>
      <c r="C443" s="112" t="s">
        <v>11</v>
      </c>
      <c r="D443" s="112" t="s">
        <v>9</v>
      </c>
      <c r="E443" s="42" t="s">
        <v>424</v>
      </c>
      <c r="F443" s="229">
        <v>610</v>
      </c>
      <c r="G443" s="197"/>
      <c r="H443" s="197">
        <v>18000</v>
      </c>
      <c r="I443" s="197">
        <v>28000</v>
      </c>
    </row>
    <row r="444" spans="1:9" s="128" customFormat="1" ht="33">
      <c r="A444" s="306" t="s">
        <v>736</v>
      </c>
      <c r="B444" s="95" t="s">
        <v>656</v>
      </c>
      <c r="C444" s="60" t="s">
        <v>11</v>
      </c>
      <c r="D444" s="60" t="s">
        <v>9</v>
      </c>
      <c r="E444" s="426" t="s">
        <v>688</v>
      </c>
      <c r="F444" s="229"/>
      <c r="G444" s="149">
        <f>G445</f>
        <v>2934364</v>
      </c>
      <c r="H444" s="149">
        <f>H445+H451+H469</f>
        <v>26891300</v>
      </c>
      <c r="I444" s="149">
        <f>I445+I451+I469</f>
        <v>26991300</v>
      </c>
    </row>
    <row r="445" spans="1:9" s="244" customFormat="1" ht="33">
      <c r="A445" s="283" t="s">
        <v>664</v>
      </c>
      <c r="B445" s="95" t="s">
        <v>656</v>
      </c>
      <c r="C445" s="60" t="s">
        <v>11</v>
      </c>
      <c r="D445" s="60" t="s">
        <v>9</v>
      </c>
      <c r="E445" s="72" t="s">
        <v>712</v>
      </c>
      <c r="F445" s="255"/>
      <c r="G445" s="149">
        <f>G446+G497</f>
        <v>2934364</v>
      </c>
      <c r="H445" s="149">
        <f>H446</f>
        <v>10614100</v>
      </c>
      <c r="I445" s="149">
        <f>I446</f>
        <v>10614100</v>
      </c>
    </row>
    <row r="446" spans="1:9" s="128" customFormat="1" ht="17.25" customHeight="1">
      <c r="A446" s="453" t="s">
        <v>496</v>
      </c>
      <c r="B446" s="95" t="s">
        <v>656</v>
      </c>
      <c r="C446" s="60" t="s">
        <v>11</v>
      </c>
      <c r="D446" s="60" t="s">
        <v>9</v>
      </c>
      <c r="E446" s="72" t="s">
        <v>725</v>
      </c>
      <c r="F446" s="255"/>
      <c r="G446" s="149">
        <f>G447</f>
        <v>2884364</v>
      </c>
      <c r="H446" s="197">
        <f>H447+H449</f>
        <v>10614100</v>
      </c>
      <c r="I446" s="197">
        <f>I447+I449</f>
        <v>10614100</v>
      </c>
    </row>
    <row r="447" spans="1:9" s="128" customFormat="1" ht="17.25" customHeight="1">
      <c r="A447" s="220" t="s">
        <v>231</v>
      </c>
      <c r="B447" s="96" t="s">
        <v>656</v>
      </c>
      <c r="C447" s="112" t="s">
        <v>11</v>
      </c>
      <c r="D447" s="112" t="s">
        <v>9</v>
      </c>
      <c r="E447" s="52" t="s">
        <v>713</v>
      </c>
      <c r="F447" s="229"/>
      <c r="G447" s="197">
        <f>G460</f>
        <v>2884364</v>
      </c>
      <c r="H447" s="197">
        <f>H448</f>
        <v>10269100</v>
      </c>
      <c r="I447" s="197">
        <f>I448</f>
        <v>10269100</v>
      </c>
    </row>
    <row r="448" spans="1:9" s="128" customFormat="1" ht="16.5" hidden="1">
      <c r="A448" s="224" t="s">
        <v>214</v>
      </c>
      <c r="B448" s="96" t="s">
        <v>656</v>
      </c>
      <c r="C448" s="41" t="s">
        <v>11</v>
      </c>
      <c r="D448" s="41" t="s">
        <v>9</v>
      </c>
      <c r="E448" s="52" t="s">
        <v>497</v>
      </c>
      <c r="F448" s="229">
        <v>610</v>
      </c>
      <c r="G448" s="197"/>
      <c r="H448" s="197">
        <f>9723500+545600</f>
        <v>10269100</v>
      </c>
      <c r="I448" s="197">
        <f>9723500+545600</f>
        <v>10269100</v>
      </c>
    </row>
    <row r="449" spans="1:9" s="128" customFormat="1" ht="33" hidden="1">
      <c r="A449" s="307" t="s">
        <v>189</v>
      </c>
      <c r="B449" s="124" t="s">
        <v>656</v>
      </c>
      <c r="C449" s="112" t="s">
        <v>11</v>
      </c>
      <c r="D449" s="112" t="s">
        <v>9</v>
      </c>
      <c r="E449" s="52" t="s">
        <v>498</v>
      </c>
      <c r="F449" s="229"/>
      <c r="G449" s="197">
        <f>G450</f>
        <v>340000</v>
      </c>
      <c r="H449" s="197">
        <f>H450</f>
        <v>345000</v>
      </c>
      <c r="I449" s="197">
        <f>I450</f>
        <v>345000</v>
      </c>
    </row>
    <row r="450" spans="1:9" s="128" customFormat="1" ht="16.5" hidden="1">
      <c r="A450" s="224" t="s">
        <v>214</v>
      </c>
      <c r="B450" s="124" t="s">
        <v>656</v>
      </c>
      <c r="C450" s="112" t="s">
        <v>11</v>
      </c>
      <c r="D450" s="112" t="s">
        <v>9</v>
      </c>
      <c r="E450" s="52" t="s">
        <v>498</v>
      </c>
      <c r="F450" s="229">
        <v>610</v>
      </c>
      <c r="G450" s="197">
        <v>340000</v>
      </c>
      <c r="H450" s="197">
        <v>345000</v>
      </c>
      <c r="I450" s="197">
        <v>345000</v>
      </c>
    </row>
    <row r="451" spans="1:9" s="244" customFormat="1" ht="16.5" hidden="1">
      <c r="A451" s="324" t="s">
        <v>357</v>
      </c>
      <c r="B451" s="94" t="s">
        <v>656</v>
      </c>
      <c r="C451" s="60" t="s">
        <v>11</v>
      </c>
      <c r="D451" s="60" t="s">
        <v>9</v>
      </c>
      <c r="E451" s="72" t="s">
        <v>379</v>
      </c>
      <c r="F451" s="255"/>
      <c r="G451" s="149">
        <f>G452+G459</f>
        <v>15498900</v>
      </c>
      <c r="H451" s="149">
        <f>H452+H459</f>
        <v>16152200</v>
      </c>
      <c r="I451" s="149">
        <f>I452+I459</f>
        <v>16249200</v>
      </c>
    </row>
    <row r="452" spans="1:9" s="128" customFormat="1" ht="16.5" hidden="1">
      <c r="A452" s="304" t="s">
        <v>499</v>
      </c>
      <c r="B452" s="124" t="s">
        <v>656</v>
      </c>
      <c r="C452" s="112" t="s">
        <v>11</v>
      </c>
      <c r="D452" s="112" t="s">
        <v>9</v>
      </c>
      <c r="E452" s="52" t="s">
        <v>500</v>
      </c>
      <c r="F452" s="229"/>
      <c r="G452" s="197">
        <f>G453+G455+G457</f>
        <v>15498900</v>
      </c>
      <c r="H452" s="197">
        <f>H453+H455+H457</f>
        <v>15502900</v>
      </c>
      <c r="I452" s="197">
        <f>I453+I455+I457</f>
        <v>15502900</v>
      </c>
    </row>
    <row r="453" spans="1:9" s="128" customFormat="1" ht="16.5" hidden="1">
      <c r="A453" s="304" t="s">
        <v>230</v>
      </c>
      <c r="B453" s="124" t="s">
        <v>656</v>
      </c>
      <c r="C453" s="112" t="s">
        <v>11</v>
      </c>
      <c r="D453" s="112" t="s">
        <v>9</v>
      </c>
      <c r="E453" s="52" t="s">
        <v>501</v>
      </c>
      <c r="F453" s="229"/>
      <c r="G453" s="197">
        <f>G454</f>
        <v>15267900</v>
      </c>
      <c r="H453" s="197">
        <f>H454</f>
        <v>15267900</v>
      </c>
      <c r="I453" s="197">
        <f>I454</f>
        <v>15267900</v>
      </c>
    </row>
    <row r="454" spans="1:9" s="128" customFormat="1" ht="16.5" hidden="1">
      <c r="A454" s="224" t="s">
        <v>214</v>
      </c>
      <c r="B454" s="124" t="s">
        <v>656</v>
      </c>
      <c r="C454" s="112" t="s">
        <v>11</v>
      </c>
      <c r="D454" s="112" t="s">
        <v>9</v>
      </c>
      <c r="E454" s="52" t="s">
        <v>501</v>
      </c>
      <c r="F454" s="229">
        <v>610</v>
      </c>
      <c r="G454" s="197">
        <f>14375100+892800</f>
        <v>15267900</v>
      </c>
      <c r="H454" s="197">
        <f>14375100+892800</f>
        <v>15267900</v>
      </c>
      <c r="I454" s="197">
        <f>14375100+892800</f>
        <v>15267900</v>
      </c>
    </row>
    <row r="455" spans="1:9" s="128" customFormat="1" ht="33" hidden="1">
      <c r="A455" s="304" t="s">
        <v>189</v>
      </c>
      <c r="B455" s="124" t="s">
        <v>656</v>
      </c>
      <c r="C455" s="112" t="s">
        <v>11</v>
      </c>
      <c r="D455" s="112" t="s">
        <v>9</v>
      </c>
      <c r="E455" s="52" t="s">
        <v>502</v>
      </c>
      <c r="F455" s="229"/>
      <c r="G455" s="197">
        <f>G456</f>
        <v>231000</v>
      </c>
      <c r="H455" s="197">
        <f>H456</f>
        <v>235000</v>
      </c>
      <c r="I455" s="197">
        <f>I456</f>
        <v>235000</v>
      </c>
    </row>
    <row r="456" spans="1:9" s="128" customFormat="1" ht="16.5" hidden="1">
      <c r="A456" s="224" t="s">
        <v>214</v>
      </c>
      <c r="B456" s="124" t="s">
        <v>656</v>
      </c>
      <c r="C456" s="112" t="s">
        <v>11</v>
      </c>
      <c r="D456" s="112" t="s">
        <v>9</v>
      </c>
      <c r="E456" s="52" t="s">
        <v>502</v>
      </c>
      <c r="F456" s="229">
        <v>610</v>
      </c>
      <c r="G456" s="197">
        <v>231000</v>
      </c>
      <c r="H456" s="197">
        <v>235000</v>
      </c>
      <c r="I456" s="197">
        <v>235000</v>
      </c>
    </row>
    <row r="457" spans="1:9" s="128" customFormat="1" ht="4.5" customHeight="1" hidden="1">
      <c r="A457" s="304" t="s">
        <v>504</v>
      </c>
      <c r="B457" s="124" t="s">
        <v>656</v>
      </c>
      <c r="C457" s="112" t="s">
        <v>11</v>
      </c>
      <c r="D457" s="112" t="s">
        <v>9</v>
      </c>
      <c r="E457" s="52" t="s">
        <v>505</v>
      </c>
      <c r="F457" s="229"/>
      <c r="G457" s="197">
        <f>G458</f>
        <v>0</v>
      </c>
      <c r="H457" s="197">
        <f>H458</f>
        <v>0</v>
      </c>
      <c r="I457" s="197">
        <f>I458</f>
        <v>0</v>
      </c>
    </row>
    <row r="458" spans="1:9" s="128" customFormat="1" ht="20.25" customHeight="1" hidden="1">
      <c r="A458" s="224" t="s">
        <v>214</v>
      </c>
      <c r="B458" s="124" t="s">
        <v>656</v>
      </c>
      <c r="C458" s="112" t="s">
        <v>11</v>
      </c>
      <c r="D458" s="112" t="s">
        <v>9</v>
      </c>
      <c r="E458" s="52" t="s">
        <v>505</v>
      </c>
      <c r="F458" s="229">
        <v>610</v>
      </c>
      <c r="G458" s="197"/>
      <c r="H458" s="197">
        <v>0</v>
      </c>
      <c r="I458" s="197">
        <v>0</v>
      </c>
    </row>
    <row r="459" spans="1:9" s="128" customFormat="1" ht="16.5" hidden="1">
      <c r="A459" s="304" t="s">
        <v>506</v>
      </c>
      <c r="B459" s="124" t="s">
        <v>656</v>
      </c>
      <c r="C459" s="112" t="s">
        <v>11</v>
      </c>
      <c r="D459" s="112" t="s">
        <v>9</v>
      </c>
      <c r="E459" s="52" t="s">
        <v>507</v>
      </c>
      <c r="F459" s="229"/>
      <c r="G459" s="197"/>
      <c r="H459" s="197">
        <f>H460+H464+H467</f>
        <v>649300</v>
      </c>
      <c r="I459" s="197">
        <f>I460+I464+I467</f>
        <v>746300</v>
      </c>
    </row>
    <row r="460" spans="1:9" s="128" customFormat="1" ht="49.5">
      <c r="A460" s="304" t="s">
        <v>665</v>
      </c>
      <c r="B460" s="124" t="s">
        <v>656</v>
      </c>
      <c r="C460" s="112" t="s">
        <v>11</v>
      </c>
      <c r="D460" s="112" t="s">
        <v>9</v>
      </c>
      <c r="E460" s="52" t="s">
        <v>713</v>
      </c>
      <c r="F460" s="229"/>
      <c r="G460" s="197">
        <f>G461+G462+G463</f>
        <v>2884364</v>
      </c>
      <c r="H460" s="197">
        <f>H461+H462+H463</f>
        <v>411300</v>
      </c>
      <c r="I460" s="197">
        <f>I461+I462+I463</f>
        <v>411300</v>
      </c>
    </row>
    <row r="461" spans="1:9" s="128" customFormat="1" ht="18.75" customHeight="1">
      <c r="A461" s="220" t="s">
        <v>185</v>
      </c>
      <c r="B461" s="124" t="s">
        <v>656</v>
      </c>
      <c r="C461" s="112" t="s">
        <v>11</v>
      </c>
      <c r="D461" s="112" t="s">
        <v>9</v>
      </c>
      <c r="E461" s="52" t="s">
        <v>713</v>
      </c>
      <c r="F461" s="229">
        <v>110</v>
      </c>
      <c r="G461" s="197">
        <v>2270364</v>
      </c>
      <c r="H461" s="197">
        <f>201600+60900+18000</f>
        <v>280500</v>
      </c>
      <c r="I461" s="197">
        <f>201600+60900+18000</f>
        <v>280500</v>
      </c>
    </row>
    <row r="462" spans="1:9" s="128" customFormat="1" ht="36.75" customHeight="1">
      <c r="A462" s="224" t="s">
        <v>176</v>
      </c>
      <c r="B462" s="124" t="s">
        <v>656</v>
      </c>
      <c r="C462" s="112" t="s">
        <v>11</v>
      </c>
      <c r="D462" s="112" t="s">
        <v>9</v>
      </c>
      <c r="E462" s="52" t="s">
        <v>713</v>
      </c>
      <c r="F462" s="229">
        <v>240</v>
      </c>
      <c r="G462" s="197">
        <v>612000</v>
      </c>
      <c r="H462" s="197">
        <v>123700</v>
      </c>
      <c r="I462" s="197">
        <v>123700</v>
      </c>
    </row>
    <row r="463" spans="1:9" s="128" customFormat="1" ht="18.75" customHeight="1">
      <c r="A463" s="224" t="s">
        <v>178</v>
      </c>
      <c r="B463" s="124" t="s">
        <v>656</v>
      </c>
      <c r="C463" s="112" t="s">
        <v>11</v>
      </c>
      <c r="D463" s="112" t="s">
        <v>9</v>
      </c>
      <c r="E463" s="52" t="s">
        <v>713</v>
      </c>
      <c r="F463" s="229">
        <v>850</v>
      </c>
      <c r="G463" s="197">
        <v>2000</v>
      </c>
      <c r="H463" s="197">
        <v>7100</v>
      </c>
      <c r="I463" s="197">
        <v>7100</v>
      </c>
    </row>
    <row r="464" spans="1:9" s="128" customFormat="1" ht="33" hidden="1">
      <c r="A464" s="304" t="s">
        <v>189</v>
      </c>
      <c r="B464" s="124" t="s">
        <v>656</v>
      </c>
      <c r="C464" s="112" t="s">
        <v>11</v>
      </c>
      <c r="D464" s="112" t="s">
        <v>9</v>
      </c>
      <c r="E464" s="52" t="s">
        <v>626</v>
      </c>
      <c r="F464" s="229"/>
      <c r="G464" s="197">
        <f>G465+G466</f>
        <v>170000</v>
      </c>
      <c r="H464" s="197">
        <f>H465+H466</f>
        <v>175000</v>
      </c>
      <c r="I464" s="197">
        <f>I465+I466</f>
        <v>175000</v>
      </c>
    </row>
    <row r="465" spans="1:9" s="128" customFormat="1" ht="27.75" customHeight="1" hidden="1">
      <c r="A465" s="224" t="s">
        <v>176</v>
      </c>
      <c r="B465" s="124" t="s">
        <v>656</v>
      </c>
      <c r="C465" s="112" t="s">
        <v>11</v>
      </c>
      <c r="D465" s="112" t="s">
        <v>9</v>
      </c>
      <c r="E465" s="52" t="s">
        <v>626</v>
      </c>
      <c r="F465" s="229">
        <v>240</v>
      </c>
      <c r="G465" s="197">
        <v>170000</v>
      </c>
      <c r="H465" s="197">
        <v>175000</v>
      </c>
      <c r="I465" s="197">
        <v>175000</v>
      </c>
    </row>
    <row r="466" spans="1:9" s="128" customFormat="1" ht="16.5" hidden="1">
      <c r="A466" s="224" t="s">
        <v>214</v>
      </c>
      <c r="B466" s="124" t="s">
        <v>656</v>
      </c>
      <c r="C466" s="112" t="s">
        <v>11</v>
      </c>
      <c r="D466" s="112" t="s">
        <v>9</v>
      </c>
      <c r="E466" s="52" t="s">
        <v>626</v>
      </c>
      <c r="F466" s="229">
        <v>610</v>
      </c>
      <c r="G466" s="197"/>
      <c r="H466" s="197"/>
      <c r="I466" s="197"/>
    </row>
    <row r="467" spans="1:9" s="128" customFormat="1" ht="16.5" hidden="1">
      <c r="A467" s="325" t="s">
        <v>508</v>
      </c>
      <c r="B467" s="124" t="s">
        <v>656</v>
      </c>
      <c r="C467" s="112" t="s">
        <v>11</v>
      </c>
      <c r="D467" s="112" t="s">
        <v>9</v>
      </c>
      <c r="E467" s="52" t="s">
        <v>584</v>
      </c>
      <c r="F467" s="229"/>
      <c r="G467" s="197">
        <f>G468</f>
        <v>0</v>
      </c>
      <c r="H467" s="197">
        <f>H468</f>
        <v>63000</v>
      </c>
      <c r="I467" s="197">
        <f>I468</f>
        <v>160000</v>
      </c>
    </row>
    <row r="468" spans="1:9" s="128" customFormat="1" ht="16.5" hidden="1">
      <c r="A468" s="304" t="s">
        <v>210</v>
      </c>
      <c r="B468" s="124" t="s">
        <v>656</v>
      </c>
      <c r="C468" s="112" t="s">
        <v>11</v>
      </c>
      <c r="D468" s="112" t="s">
        <v>9</v>
      </c>
      <c r="E468" s="52" t="s">
        <v>584</v>
      </c>
      <c r="F468" s="229">
        <v>620</v>
      </c>
      <c r="G468" s="197"/>
      <c r="H468" s="197">
        <v>63000</v>
      </c>
      <c r="I468" s="197">
        <v>160000</v>
      </c>
    </row>
    <row r="469" spans="1:9" s="244" customFormat="1" ht="16.5" hidden="1">
      <c r="A469" s="326" t="s">
        <v>358</v>
      </c>
      <c r="B469" s="95" t="s">
        <v>656</v>
      </c>
      <c r="C469" s="45" t="s">
        <v>11</v>
      </c>
      <c r="D469" s="45" t="s">
        <v>9</v>
      </c>
      <c r="E469" s="72" t="s">
        <v>380</v>
      </c>
      <c r="F469" s="255"/>
      <c r="G469" s="149">
        <f>G470+G475</f>
        <v>0</v>
      </c>
      <c r="H469" s="149">
        <f>H470+H475</f>
        <v>125000</v>
      </c>
      <c r="I469" s="149">
        <f>I470+I475</f>
        <v>128000</v>
      </c>
    </row>
    <row r="470" spans="1:9" s="244" customFormat="1" ht="16.5" hidden="1">
      <c r="A470" s="327" t="s">
        <v>516</v>
      </c>
      <c r="B470" s="124" t="s">
        <v>656</v>
      </c>
      <c r="C470" s="112" t="s">
        <v>11</v>
      </c>
      <c r="D470" s="112" t="s">
        <v>9</v>
      </c>
      <c r="E470" s="52" t="s">
        <v>517</v>
      </c>
      <c r="F470" s="255"/>
      <c r="G470" s="197">
        <f>G471+G473</f>
        <v>0</v>
      </c>
      <c r="H470" s="197">
        <f>H471+H473</f>
        <v>115000</v>
      </c>
      <c r="I470" s="197">
        <f>I471+I473</f>
        <v>115000</v>
      </c>
    </row>
    <row r="471" spans="1:9" s="244" customFormat="1" ht="33" hidden="1">
      <c r="A471" s="241" t="s">
        <v>189</v>
      </c>
      <c r="B471" s="111" t="s">
        <v>656</v>
      </c>
      <c r="C471" s="112" t="s">
        <v>11</v>
      </c>
      <c r="D471" s="112" t="s">
        <v>9</v>
      </c>
      <c r="E471" s="52" t="s">
        <v>518</v>
      </c>
      <c r="F471" s="255"/>
      <c r="G471" s="197">
        <f>G472</f>
        <v>0</v>
      </c>
      <c r="H471" s="197">
        <f>H472</f>
        <v>110000</v>
      </c>
      <c r="I471" s="197">
        <f>I472</f>
        <v>109000</v>
      </c>
    </row>
    <row r="472" spans="1:9" s="244" customFormat="1" ht="16.5" hidden="1">
      <c r="A472" s="54" t="s">
        <v>214</v>
      </c>
      <c r="B472" s="111" t="s">
        <v>656</v>
      </c>
      <c r="C472" s="112" t="s">
        <v>11</v>
      </c>
      <c r="D472" s="112" t="s">
        <v>9</v>
      </c>
      <c r="E472" s="52" t="s">
        <v>518</v>
      </c>
      <c r="F472" s="229">
        <v>610</v>
      </c>
      <c r="G472" s="197"/>
      <c r="H472" s="197">
        <v>110000</v>
      </c>
      <c r="I472" s="197">
        <v>109000</v>
      </c>
    </row>
    <row r="473" spans="1:9" s="244" customFormat="1" ht="16.5" hidden="1">
      <c r="A473" s="237" t="s">
        <v>628</v>
      </c>
      <c r="B473" s="111">
        <v>905</v>
      </c>
      <c r="C473" s="112" t="s">
        <v>11</v>
      </c>
      <c r="D473" s="112" t="s">
        <v>9</v>
      </c>
      <c r="E473" s="52" t="s">
        <v>629</v>
      </c>
      <c r="F473" s="255"/>
      <c r="G473" s="197">
        <f>G474</f>
        <v>0</v>
      </c>
      <c r="H473" s="197">
        <f>H474</f>
        <v>5000</v>
      </c>
      <c r="I473" s="197">
        <f>I474</f>
        <v>6000</v>
      </c>
    </row>
    <row r="474" spans="1:9" s="244" customFormat="1" ht="16.5" hidden="1">
      <c r="A474" s="224" t="s">
        <v>214</v>
      </c>
      <c r="B474" s="96">
        <v>905</v>
      </c>
      <c r="C474" s="112" t="s">
        <v>11</v>
      </c>
      <c r="D474" s="112" t="s">
        <v>9</v>
      </c>
      <c r="E474" s="52" t="s">
        <v>629</v>
      </c>
      <c r="F474" s="229">
        <v>610</v>
      </c>
      <c r="G474" s="197"/>
      <c r="H474" s="197">
        <v>5000</v>
      </c>
      <c r="I474" s="197">
        <v>6000</v>
      </c>
    </row>
    <row r="475" spans="1:9" s="128" customFormat="1" ht="33" hidden="1">
      <c r="A475" s="323" t="s">
        <v>627</v>
      </c>
      <c r="B475" s="124">
        <v>905</v>
      </c>
      <c r="C475" s="112" t="s">
        <v>11</v>
      </c>
      <c r="D475" s="112" t="s">
        <v>9</v>
      </c>
      <c r="E475" s="52" t="s">
        <v>519</v>
      </c>
      <c r="F475" s="229"/>
      <c r="G475" s="197">
        <f>G476</f>
        <v>0</v>
      </c>
      <c r="H475" s="197">
        <f>H476</f>
        <v>10000</v>
      </c>
      <c r="I475" s="197">
        <f>I476</f>
        <v>13000</v>
      </c>
    </row>
    <row r="476" spans="1:9" s="128" customFormat="1" ht="33" hidden="1">
      <c r="A476" s="307" t="s">
        <v>304</v>
      </c>
      <c r="B476" s="124">
        <v>905</v>
      </c>
      <c r="C476" s="112" t="s">
        <v>11</v>
      </c>
      <c r="D476" s="112" t="s">
        <v>9</v>
      </c>
      <c r="E476" s="52" t="s">
        <v>520</v>
      </c>
      <c r="F476" s="229"/>
      <c r="G476" s="197">
        <f>G477+G478</f>
        <v>0</v>
      </c>
      <c r="H476" s="197">
        <f>H477+H478</f>
        <v>10000</v>
      </c>
      <c r="I476" s="197">
        <f>I477+I478</f>
        <v>13000</v>
      </c>
    </row>
    <row r="477" spans="1:9" s="128" customFormat="1" ht="16.5" hidden="1">
      <c r="A477" s="224" t="s">
        <v>214</v>
      </c>
      <c r="B477" s="124">
        <v>905</v>
      </c>
      <c r="C477" s="112" t="s">
        <v>11</v>
      </c>
      <c r="D477" s="112" t="s">
        <v>9</v>
      </c>
      <c r="E477" s="52" t="s">
        <v>520</v>
      </c>
      <c r="F477" s="229">
        <v>610</v>
      </c>
      <c r="G477" s="197"/>
      <c r="H477" s="197">
        <f>5000+5000</f>
        <v>10000</v>
      </c>
      <c r="I477" s="197">
        <f>6000+4500</f>
        <v>10500</v>
      </c>
    </row>
    <row r="478" spans="1:9" s="128" customFormat="1" ht="16.5" hidden="1">
      <c r="A478" s="304" t="s">
        <v>210</v>
      </c>
      <c r="B478" s="124">
        <v>905</v>
      </c>
      <c r="C478" s="112" t="s">
        <v>11</v>
      </c>
      <c r="D478" s="112" t="s">
        <v>9</v>
      </c>
      <c r="E478" s="52" t="s">
        <v>520</v>
      </c>
      <c r="F478" s="229">
        <v>620</v>
      </c>
      <c r="G478" s="197">
        <v>0</v>
      </c>
      <c r="H478" s="197">
        <v>0</v>
      </c>
      <c r="I478" s="197">
        <v>2500</v>
      </c>
    </row>
    <row r="479" spans="1:9" s="128" customFormat="1" ht="49.5" hidden="1">
      <c r="A479" s="270" t="s">
        <v>228</v>
      </c>
      <c r="B479" s="90">
        <v>905</v>
      </c>
      <c r="C479" s="60" t="s">
        <v>11</v>
      </c>
      <c r="D479" s="60" t="s">
        <v>9</v>
      </c>
      <c r="E479" s="425" t="s">
        <v>369</v>
      </c>
      <c r="F479" s="229"/>
      <c r="G479" s="149">
        <f aca="true" t="shared" si="55" ref="G479:I481">G480</f>
        <v>0</v>
      </c>
      <c r="H479" s="149">
        <f t="shared" si="55"/>
        <v>3000</v>
      </c>
      <c r="I479" s="149">
        <f t="shared" si="55"/>
        <v>3000</v>
      </c>
    </row>
    <row r="480" spans="1:9" s="128" customFormat="1" ht="16.5" hidden="1">
      <c r="A480" s="102" t="s">
        <v>562</v>
      </c>
      <c r="B480" s="111">
        <v>905</v>
      </c>
      <c r="C480" s="112" t="s">
        <v>11</v>
      </c>
      <c r="D480" s="112" t="s">
        <v>9</v>
      </c>
      <c r="E480" s="52" t="s">
        <v>563</v>
      </c>
      <c r="F480" s="229"/>
      <c r="G480" s="197">
        <f t="shared" si="55"/>
        <v>0</v>
      </c>
      <c r="H480" s="197">
        <f t="shared" si="55"/>
        <v>3000</v>
      </c>
      <c r="I480" s="197">
        <f t="shared" si="55"/>
        <v>3000</v>
      </c>
    </row>
    <row r="481" spans="1:9" s="128" customFormat="1" ht="30" customHeight="1" hidden="1">
      <c r="A481" s="102" t="s">
        <v>229</v>
      </c>
      <c r="B481" s="111">
        <v>905</v>
      </c>
      <c r="C481" s="112" t="s">
        <v>11</v>
      </c>
      <c r="D481" s="112" t="s">
        <v>9</v>
      </c>
      <c r="E481" s="52" t="s">
        <v>564</v>
      </c>
      <c r="F481" s="229"/>
      <c r="G481" s="197">
        <f t="shared" si="55"/>
        <v>0</v>
      </c>
      <c r="H481" s="197">
        <f t="shared" si="55"/>
        <v>3000</v>
      </c>
      <c r="I481" s="197">
        <f t="shared" si="55"/>
        <v>3000</v>
      </c>
    </row>
    <row r="482" spans="1:9" s="128" customFormat="1" ht="16.5" hidden="1">
      <c r="A482" s="105" t="s">
        <v>214</v>
      </c>
      <c r="B482" s="111">
        <v>905</v>
      </c>
      <c r="C482" s="112" t="s">
        <v>11</v>
      </c>
      <c r="D482" s="112" t="s">
        <v>9</v>
      </c>
      <c r="E482" s="52" t="s">
        <v>564</v>
      </c>
      <c r="F482" s="229">
        <v>610</v>
      </c>
      <c r="G482" s="197"/>
      <c r="H482" s="197">
        <v>3000</v>
      </c>
      <c r="I482" s="197">
        <v>3000</v>
      </c>
    </row>
    <row r="483" spans="1:9" s="128" customFormat="1" ht="49.5" hidden="1">
      <c r="A483" s="108" t="s">
        <v>190</v>
      </c>
      <c r="B483" s="90">
        <v>905</v>
      </c>
      <c r="C483" s="60" t="s">
        <v>11</v>
      </c>
      <c r="D483" s="60" t="s">
        <v>9</v>
      </c>
      <c r="E483" s="426" t="s">
        <v>322</v>
      </c>
      <c r="F483" s="229"/>
      <c r="G483" s="149">
        <f>G484+G488</f>
        <v>0</v>
      </c>
      <c r="H483" s="149">
        <f>H484+H488</f>
        <v>30000</v>
      </c>
      <c r="I483" s="149">
        <f>I484+I488</f>
        <v>10000</v>
      </c>
    </row>
    <row r="484" spans="1:9" s="244" customFormat="1" ht="33" hidden="1">
      <c r="A484" s="274" t="s">
        <v>192</v>
      </c>
      <c r="B484" s="90">
        <v>905</v>
      </c>
      <c r="C484" s="60" t="s">
        <v>11</v>
      </c>
      <c r="D484" s="60" t="s">
        <v>9</v>
      </c>
      <c r="E484" s="72" t="s">
        <v>328</v>
      </c>
      <c r="F484" s="255"/>
      <c r="G484" s="149">
        <f aca="true" t="shared" si="56" ref="G484:I486">G485</f>
        <v>0</v>
      </c>
      <c r="H484" s="149">
        <f t="shared" si="56"/>
        <v>0</v>
      </c>
      <c r="I484" s="149">
        <f t="shared" si="56"/>
        <v>10000</v>
      </c>
    </row>
    <row r="485" spans="1:9" s="128" customFormat="1" ht="16.5" hidden="1">
      <c r="A485" s="275" t="s">
        <v>565</v>
      </c>
      <c r="B485" s="111">
        <v>905</v>
      </c>
      <c r="C485" s="112" t="s">
        <v>11</v>
      </c>
      <c r="D485" s="112" t="s">
        <v>9</v>
      </c>
      <c r="E485" s="52" t="s">
        <v>329</v>
      </c>
      <c r="F485" s="229"/>
      <c r="G485" s="197">
        <f t="shared" si="56"/>
        <v>0</v>
      </c>
      <c r="H485" s="197">
        <f t="shared" si="56"/>
        <v>0</v>
      </c>
      <c r="I485" s="197">
        <f t="shared" si="56"/>
        <v>10000</v>
      </c>
    </row>
    <row r="486" spans="1:9" s="128" customFormat="1" ht="33" hidden="1">
      <c r="A486" s="275" t="s">
        <v>566</v>
      </c>
      <c r="B486" s="111">
        <v>905</v>
      </c>
      <c r="C486" s="112" t="s">
        <v>11</v>
      </c>
      <c r="D486" s="112" t="s">
        <v>9</v>
      </c>
      <c r="E486" s="52" t="s">
        <v>567</v>
      </c>
      <c r="F486" s="229"/>
      <c r="G486" s="197">
        <f t="shared" si="56"/>
        <v>0</v>
      </c>
      <c r="H486" s="197">
        <f t="shared" si="56"/>
        <v>0</v>
      </c>
      <c r="I486" s="197">
        <f t="shared" si="56"/>
        <v>10000</v>
      </c>
    </row>
    <row r="487" spans="1:9" s="128" customFormat="1" ht="16.5" hidden="1">
      <c r="A487" s="105" t="s">
        <v>214</v>
      </c>
      <c r="B487" s="111">
        <v>905</v>
      </c>
      <c r="C487" s="112" t="s">
        <v>11</v>
      </c>
      <c r="D487" s="112" t="s">
        <v>9</v>
      </c>
      <c r="E487" s="52" t="s">
        <v>567</v>
      </c>
      <c r="F487" s="229">
        <v>610</v>
      </c>
      <c r="G487" s="197">
        <v>0</v>
      </c>
      <c r="H487" s="197">
        <v>0</v>
      </c>
      <c r="I487" s="197">
        <v>10000</v>
      </c>
    </row>
    <row r="488" spans="1:9" s="244" customFormat="1" ht="33" hidden="1">
      <c r="A488" s="108" t="s">
        <v>197</v>
      </c>
      <c r="B488" s="90">
        <v>905</v>
      </c>
      <c r="C488" s="60" t="s">
        <v>11</v>
      </c>
      <c r="D488" s="60" t="s">
        <v>9</v>
      </c>
      <c r="E488" s="72" t="s">
        <v>323</v>
      </c>
      <c r="F488" s="255"/>
      <c r="G488" s="149">
        <f aca="true" t="shared" si="57" ref="G488:I490">G489</f>
        <v>0</v>
      </c>
      <c r="H488" s="149">
        <f t="shared" si="57"/>
        <v>30000</v>
      </c>
      <c r="I488" s="149">
        <f t="shared" si="57"/>
        <v>0</v>
      </c>
    </row>
    <row r="489" spans="1:9" s="128" customFormat="1" ht="16.5" hidden="1">
      <c r="A489" s="105" t="s">
        <v>572</v>
      </c>
      <c r="B489" s="111">
        <v>905</v>
      </c>
      <c r="C489" s="112" t="s">
        <v>11</v>
      </c>
      <c r="D489" s="112" t="s">
        <v>9</v>
      </c>
      <c r="E489" s="52" t="s">
        <v>325</v>
      </c>
      <c r="F489" s="229"/>
      <c r="G489" s="197">
        <f t="shared" si="57"/>
        <v>0</v>
      </c>
      <c r="H489" s="197">
        <f t="shared" si="57"/>
        <v>30000</v>
      </c>
      <c r="I489" s="197">
        <f t="shared" si="57"/>
        <v>0</v>
      </c>
    </row>
    <row r="490" spans="1:9" s="128" customFormat="1" ht="33" hidden="1">
      <c r="A490" s="105" t="s">
        <v>198</v>
      </c>
      <c r="B490" s="111">
        <v>905</v>
      </c>
      <c r="C490" s="112" t="s">
        <v>11</v>
      </c>
      <c r="D490" s="112" t="s">
        <v>9</v>
      </c>
      <c r="E490" s="52" t="s">
        <v>324</v>
      </c>
      <c r="F490" s="229"/>
      <c r="G490" s="197">
        <f t="shared" si="57"/>
        <v>0</v>
      </c>
      <c r="H490" s="197">
        <f t="shared" si="57"/>
        <v>30000</v>
      </c>
      <c r="I490" s="197">
        <f t="shared" si="57"/>
        <v>0</v>
      </c>
    </row>
    <row r="491" spans="1:9" s="128" customFormat="1" ht="12.75" customHeight="1" hidden="1">
      <c r="A491" s="105" t="s">
        <v>214</v>
      </c>
      <c r="B491" s="111">
        <v>905</v>
      </c>
      <c r="C491" s="112" t="s">
        <v>11</v>
      </c>
      <c r="D491" s="112" t="s">
        <v>9</v>
      </c>
      <c r="E491" s="52" t="s">
        <v>324</v>
      </c>
      <c r="F491" s="229">
        <v>610</v>
      </c>
      <c r="G491" s="197"/>
      <c r="H491" s="197">
        <v>30000</v>
      </c>
      <c r="I491" s="197">
        <v>0</v>
      </c>
    </row>
    <row r="492" spans="1:9" s="128" customFormat="1" ht="33" hidden="1">
      <c r="A492" s="270" t="s">
        <v>275</v>
      </c>
      <c r="B492" s="90">
        <v>905</v>
      </c>
      <c r="C492" s="60" t="s">
        <v>11</v>
      </c>
      <c r="D492" s="60" t="s">
        <v>9</v>
      </c>
      <c r="E492" s="425" t="s">
        <v>370</v>
      </c>
      <c r="F492" s="229"/>
      <c r="G492" s="149" t="e">
        <f>G493+G496+G497</f>
        <v>#REF!</v>
      </c>
      <c r="H492" s="149" t="e">
        <f>H493+H496+H497</f>
        <v>#REF!</v>
      </c>
      <c r="I492" s="149" t="e">
        <f>I493+I496+I497</f>
        <v>#REF!</v>
      </c>
    </row>
    <row r="493" spans="1:9" s="128" customFormat="1" ht="16.5" hidden="1">
      <c r="A493" s="285" t="s">
        <v>574</v>
      </c>
      <c r="B493" s="111">
        <v>905</v>
      </c>
      <c r="C493" s="112" t="s">
        <v>11</v>
      </c>
      <c r="D493" s="112" t="s">
        <v>9</v>
      </c>
      <c r="E493" s="78" t="s">
        <v>575</v>
      </c>
      <c r="F493" s="311"/>
      <c r="G493" s="119">
        <f aca="true" t="shared" si="58" ref="G493:I494">G494</f>
        <v>0</v>
      </c>
      <c r="H493" s="119">
        <f t="shared" si="58"/>
        <v>1036700</v>
      </c>
      <c r="I493" s="119">
        <f t="shared" si="58"/>
        <v>1036700</v>
      </c>
    </row>
    <row r="494" spans="1:9" s="128" customFormat="1" ht="33" hidden="1">
      <c r="A494" s="285" t="s">
        <v>576</v>
      </c>
      <c r="B494" s="111">
        <v>905</v>
      </c>
      <c r="C494" s="112" t="s">
        <v>11</v>
      </c>
      <c r="D494" s="112" t="s">
        <v>9</v>
      </c>
      <c r="E494" s="78" t="s">
        <v>577</v>
      </c>
      <c r="F494" s="311"/>
      <c r="G494" s="119">
        <f t="shared" si="58"/>
        <v>0</v>
      </c>
      <c r="H494" s="119">
        <f t="shared" si="58"/>
        <v>1036700</v>
      </c>
      <c r="I494" s="119">
        <f t="shared" si="58"/>
        <v>1036700</v>
      </c>
    </row>
    <row r="495" spans="1:9" s="128" customFormat="1" ht="16.5" hidden="1">
      <c r="A495" s="102" t="s">
        <v>210</v>
      </c>
      <c r="B495" s="111">
        <v>905</v>
      </c>
      <c r="C495" s="112" t="s">
        <v>11</v>
      </c>
      <c r="D495" s="112" t="s">
        <v>9</v>
      </c>
      <c r="E495" s="78" t="s">
        <v>577</v>
      </c>
      <c r="F495" s="311">
        <v>620</v>
      </c>
      <c r="G495" s="119"/>
      <c r="H495" s="119">
        <f>977700+59000</f>
        <v>1036700</v>
      </c>
      <c r="I495" s="119">
        <f>977700+59000</f>
        <v>1036700</v>
      </c>
    </row>
    <row r="496" spans="1:9" s="128" customFormat="1" ht="33" hidden="1">
      <c r="A496" s="285" t="s">
        <v>578</v>
      </c>
      <c r="B496" s="111">
        <v>905</v>
      </c>
      <c r="C496" s="112" t="s">
        <v>11</v>
      </c>
      <c r="D496" s="112" t="s">
        <v>9</v>
      </c>
      <c r="E496" s="78" t="s">
        <v>579</v>
      </c>
      <c r="F496" s="311"/>
      <c r="G496" s="119" t="e">
        <f>#REF!</f>
        <v>#REF!</v>
      </c>
      <c r="H496" s="119" t="e">
        <f>#REF!</f>
        <v>#REF!</v>
      </c>
      <c r="I496" s="119" t="e">
        <f>#REF!</f>
        <v>#REF!</v>
      </c>
    </row>
    <row r="497" spans="1:9" s="128" customFormat="1" ht="33.75" customHeight="1">
      <c r="A497" s="452" t="s">
        <v>422</v>
      </c>
      <c r="B497" s="90" t="s">
        <v>656</v>
      </c>
      <c r="C497" s="60" t="s">
        <v>11</v>
      </c>
      <c r="D497" s="60" t="s">
        <v>9</v>
      </c>
      <c r="E497" s="75" t="s">
        <v>714</v>
      </c>
      <c r="F497" s="427"/>
      <c r="G497" s="120">
        <f aca="true" t="shared" si="59" ref="G497:I498">G498</f>
        <v>50000</v>
      </c>
      <c r="H497" s="119">
        <f t="shared" si="59"/>
        <v>65000</v>
      </c>
      <c r="I497" s="119">
        <f t="shared" si="59"/>
        <v>60000</v>
      </c>
    </row>
    <row r="498" spans="1:9" s="128" customFormat="1" ht="23.25" customHeight="1">
      <c r="A498" s="285" t="s">
        <v>219</v>
      </c>
      <c r="B498" s="111" t="s">
        <v>656</v>
      </c>
      <c r="C498" s="112" t="s">
        <v>11</v>
      </c>
      <c r="D498" s="112" t="s">
        <v>9</v>
      </c>
      <c r="E498" s="78" t="s">
        <v>714</v>
      </c>
      <c r="F498" s="311"/>
      <c r="G498" s="119">
        <f t="shared" si="59"/>
        <v>50000</v>
      </c>
      <c r="H498" s="119">
        <f t="shared" si="59"/>
        <v>65000</v>
      </c>
      <c r="I498" s="119">
        <f t="shared" si="59"/>
        <v>60000</v>
      </c>
    </row>
    <row r="499" spans="1:9" s="128" customFormat="1" ht="33.75" customHeight="1">
      <c r="A499" s="102" t="s">
        <v>176</v>
      </c>
      <c r="B499" s="111" t="s">
        <v>656</v>
      </c>
      <c r="C499" s="112" t="s">
        <v>11</v>
      </c>
      <c r="D499" s="112" t="s">
        <v>9</v>
      </c>
      <c r="E499" s="78" t="s">
        <v>714</v>
      </c>
      <c r="F499" s="311">
        <v>240</v>
      </c>
      <c r="G499" s="119">
        <v>50000</v>
      </c>
      <c r="H499" s="119">
        <v>65000</v>
      </c>
      <c r="I499" s="119">
        <v>60000</v>
      </c>
    </row>
    <row r="500" spans="1:9" ht="16.5">
      <c r="A500" s="44" t="s">
        <v>92</v>
      </c>
      <c r="B500" s="98" t="s">
        <v>656</v>
      </c>
      <c r="C500" s="46" t="s">
        <v>11</v>
      </c>
      <c r="D500" s="46" t="s">
        <v>12</v>
      </c>
      <c r="E500" s="72"/>
      <c r="F500" s="46"/>
      <c r="G500" s="149">
        <f>G501+G511</f>
        <v>1294327</v>
      </c>
      <c r="H500" s="149">
        <f>H501+H511</f>
        <v>11617100</v>
      </c>
      <c r="I500" s="149">
        <f>I501+I511</f>
        <v>12077100</v>
      </c>
    </row>
    <row r="501" spans="1:9" s="128" customFormat="1" ht="33" hidden="1">
      <c r="A501" s="153" t="s">
        <v>212</v>
      </c>
      <c r="B501" s="92" t="s">
        <v>656</v>
      </c>
      <c r="C501" s="45" t="s">
        <v>11</v>
      </c>
      <c r="D501" s="45" t="s">
        <v>12</v>
      </c>
      <c r="E501" s="421" t="s">
        <v>365</v>
      </c>
      <c r="F501" s="231"/>
      <c r="G501" s="120">
        <f>G502+G506</f>
        <v>0</v>
      </c>
      <c r="H501" s="120">
        <f>H502+H506</f>
        <v>106000</v>
      </c>
      <c r="I501" s="120">
        <f>I502+I506</f>
        <v>566000</v>
      </c>
    </row>
    <row r="502" spans="1:9" s="244" customFormat="1" ht="22.5" customHeight="1" hidden="1">
      <c r="A502" s="108" t="s">
        <v>355</v>
      </c>
      <c r="B502" s="95" t="s">
        <v>656</v>
      </c>
      <c r="C502" s="45" t="s">
        <v>11</v>
      </c>
      <c r="D502" s="45" t="s">
        <v>12</v>
      </c>
      <c r="E502" s="422" t="s">
        <v>377</v>
      </c>
      <c r="F502" s="255"/>
      <c r="G502" s="149">
        <f>G504</f>
        <v>0</v>
      </c>
      <c r="H502" s="149">
        <f>H504</f>
        <v>98000</v>
      </c>
      <c r="I502" s="149">
        <f>I504</f>
        <v>507000</v>
      </c>
    </row>
    <row r="503" spans="1:9" s="244" customFormat="1" ht="19.5" customHeight="1" hidden="1">
      <c r="A503" s="54" t="s">
        <v>418</v>
      </c>
      <c r="B503" s="96" t="s">
        <v>656</v>
      </c>
      <c r="C503" s="41" t="s">
        <v>11</v>
      </c>
      <c r="D503" s="41" t="s">
        <v>12</v>
      </c>
      <c r="E503" s="423" t="s">
        <v>419</v>
      </c>
      <c r="F503" s="255"/>
      <c r="G503" s="197">
        <f aca="true" t="shared" si="60" ref="G503:I504">G504</f>
        <v>0</v>
      </c>
      <c r="H503" s="197">
        <f t="shared" si="60"/>
        <v>98000</v>
      </c>
      <c r="I503" s="197">
        <f t="shared" si="60"/>
        <v>507000</v>
      </c>
    </row>
    <row r="504" spans="1:9" s="128" customFormat="1" ht="21" customHeight="1" hidden="1">
      <c r="A504" s="105" t="s">
        <v>227</v>
      </c>
      <c r="B504" s="96" t="s">
        <v>656</v>
      </c>
      <c r="C504" s="41" t="s">
        <v>11</v>
      </c>
      <c r="D504" s="41" t="s">
        <v>12</v>
      </c>
      <c r="E504" s="423" t="s">
        <v>421</v>
      </c>
      <c r="F504" s="229"/>
      <c r="G504" s="197">
        <f t="shared" si="60"/>
        <v>0</v>
      </c>
      <c r="H504" s="197">
        <f t="shared" si="60"/>
        <v>98000</v>
      </c>
      <c r="I504" s="197">
        <f t="shared" si="60"/>
        <v>507000</v>
      </c>
    </row>
    <row r="505" spans="1:9" s="128" customFormat="1" ht="33" hidden="1">
      <c r="A505" s="105" t="s">
        <v>176</v>
      </c>
      <c r="B505" s="96" t="s">
        <v>656</v>
      </c>
      <c r="C505" s="41" t="s">
        <v>11</v>
      </c>
      <c r="D505" s="41" t="s">
        <v>12</v>
      </c>
      <c r="E505" s="423" t="s">
        <v>421</v>
      </c>
      <c r="F505" s="229">
        <v>240</v>
      </c>
      <c r="G505" s="197"/>
      <c r="H505" s="197">
        <v>98000</v>
      </c>
      <c r="I505" s="197">
        <v>507000</v>
      </c>
    </row>
    <row r="506" spans="1:9" s="244" customFormat="1" ht="16.5" hidden="1">
      <c r="A506" s="108" t="s">
        <v>218</v>
      </c>
      <c r="B506" s="92" t="s">
        <v>656</v>
      </c>
      <c r="C506" s="45" t="s">
        <v>11</v>
      </c>
      <c r="D506" s="45" t="s">
        <v>12</v>
      </c>
      <c r="E506" s="422" t="s">
        <v>378</v>
      </c>
      <c r="F506" s="255"/>
      <c r="G506" s="149">
        <f aca="true" t="shared" si="61" ref="G506:I507">G507</f>
        <v>0</v>
      </c>
      <c r="H506" s="149">
        <f t="shared" si="61"/>
        <v>8000</v>
      </c>
      <c r="I506" s="149">
        <f t="shared" si="61"/>
        <v>59000</v>
      </c>
    </row>
    <row r="507" spans="1:9" s="244" customFormat="1" ht="33" hidden="1">
      <c r="A507" s="105" t="s">
        <v>422</v>
      </c>
      <c r="B507" s="93" t="s">
        <v>656</v>
      </c>
      <c r="C507" s="41" t="s">
        <v>11</v>
      </c>
      <c r="D507" s="41" t="s">
        <v>12</v>
      </c>
      <c r="E507" s="423" t="s">
        <v>423</v>
      </c>
      <c r="F507" s="255"/>
      <c r="G507" s="197">
        <f t="shared" si="61"/>
        <v>0</v>
      </c>
      <c r="H507" s="197">
        <f t="shared" si="61"/>
        <v>8000</v>
      </c>
      <c r="I507" s="197">
        <f t="shared" si="61"/>
        <v>59000</v>
      </c>
    </row>
    <row r="508" spans="1:9" s="244" customFormat="1" ht="16.5" hidden="1">
      <c r="A508" s="105" t="s">
        <v>219</v>
      </c>
      <c r="B508" s="93" t="s">
        <v>656</v>
      </c>
      <c r="C508" s="41" t="s">
        <v>11</v>
      </c>
      <c r="D508" s="41" t="s">
        <v>12</v>
      </c>
      <c r="E508" s="423" t="s">
        <v>424</v>
      </c>
      <c r="F508" s="255"/>
      <c r="G508" s="197">
        <f>G509+G510</f>
        <v>0</v>
      </c>
      <c r="H508" s="197">
        <f>H509+H510</f>
        <v>8000</v>
      </c>
      <c r="I508" s="197">
        <f>I509+I510</f>
        <v>59000</v>
      </c>
    </row>
    <row r="509" spans="1:9" s="244" customFormat="1" ht="33" hidden="1">
      <c r="A509" s="105" t="s">
        <v>176</v>
      </c>
      <c r="B509" s="93" t="s">
        <v>656</v>
      </c>
      <c r="C509" s="41" t="s">
        <v>11</v>
      </c>
      <c r="D509" s="41" t="s">
        <v>12</v>
      </c>
      <c r="E509" s="423" t="s">
        <v>424</v>
      </c>
      <c r="F509" s="229">
        <v>240</v>
      </c>
      <c r="G509" s="197">
        <v>0</v>
      </c>
      <c r="H509" s="197">
        <v>0</v>
      </c>
      <c r="I509" s="197">
        <v>38000</v>
      </c>
    </row>
    <row r="510" spans="1:9" s="244" customFormat="1" ht="33" hidden="1">
      <c r="A510" s="105" t="s">
        <v>195</v>
      </c>
      <c r="B510" s="93" t="s">
        <v>656</v>
      </c>
      <c r="C510" s="41" t="s">
        <v>11</v>
      </c>
      <c r="D510" s="41" t="s">
        <v>12</v>
      </c>
      <c r="E510" s="423" t="s">
        <v>424</v>
      </c>
      <c r="F510" s="229">
        <v>630</v>
      </c>
      <c r="G510" s="197"/>
      <c r="H510" s="197">
        <v>8000</v>
      </c>
      <c r="I510" s="197">
        <v>21000</v>
      </c>
    </row>
    <row r="511" spans="1:9" s="128" customFormat="1" ht="33">
      <c r="A511" s="306" t="s">
        <v>736</v>
      </c>
      <c r="B511" s="95" t="s">
        <v>656</v>
      </c>
      <c r="C511" s="60" t="s">
        <v>11</v>
      </c>
      <c r="D511" s="60" t="s">
        <v>12</v>
      </c>
      <c r="E511" s="426" t="s">
        <v>688</v>
      </c>
      <c r="F511" s="229"/>
      <c r="G511" s="149">
        <f aca="true" t="shared" si="62" ref="G511:I512">G512</f>
        <v>1294327</v>
      </c>
      <c r="H511" s="149">
        <f t="shared" si="62"/>
        <v>11511100</v>
      </c>
      <c r="I511" s="149">
        <f t="shared" si="62"/>
        <v>11511100</v>
      </c>
    </row>
    <row r="512" spans="1:9" s="244" customFormat="1" ht="39" customHeight="1">
      <c r="A512" s="284" t="s">
        <v>664</v>
      </c>
      <c r="B512" s="94" t="s">
        <v>656</v>
      </c>
      <c r="C512" s="60" t="s">
        <v>11</v>
      </c>
      <c r="D512" s="60" t="s">
        <v>12</v>
      </c>
      <c r="E512" s="72" t="s">
        <v>712</v>
      </c>
      <c r="F512" s="255"/>
      <c r="G512" s="149">
        <f t="shared" si="62"/>
        <v>1294327</v>
      </c>
      <c r="H512" s="149">
        <f t="shared" si="62"/>
        <v>11511100</v>
      </c>
      <c r="I512" s="149">
        <f t="shared" si="62"/>
        <v>11511100</v>
      </c>
    </row>
    <row r="513" spans="1:9" s="245" customFormat="1" ht="21.75" customHeight="1">
      <c r="A513" s="453" t="s">
        <v>522</v>
      </c>
      <c r="B513" s="94" t="s">
        <v>656</v>
      </c>
      <c r="C513" s="45" t="s">
        <v>11</v>
      </c>
      <c r="D513" s="45" t="s">
        <v>12</v>
      </c>
      <c r="E513" s="72" t="s">
        <v>715</v>
      </c>
      <c r="F513" s="255"/>
      <c r="G513" s="149">
        <f>G514+G518</f>
        <v>1294327</v>
      </c>
      <c r="H513" s="197">
        <f>H514+H518</f>
        <v>11511100</v>
      </c>
      <c r="I513" s="197">
        <f>I514+I518</f>
        <v>11511100</v>
      </c>
    </row>
    <row r="514" spans="1:9" s="245" customFormat="1" ht="18" customHeight="1" hidden="1">
      <c r="A514" s="307" t="s">
        <v>175</v>
      </c>
      <c r="B514" s="124" t="s">
        <v>656</v>
      </c>
      <c r="C514" s="41" t="s">
        <v>11</v>
      </c>
      <c r="D514" s="41" t="s">
        <v>12</v>
      </c>
      <c r="E514" s="52" t="s">
        <v>523</v>
      </c>
      <c r="F514" s="229"/>
      <c r="G514" s="197">
        <f>G515+G516+G517</f>
        <v>0</v>
      </c>
      <c r="H514" s="197">
        <f>H515+H516+H517</f>
        <v>2880200</v>
      </c>
      <c r="I514" s="197">
        <f>I515+I516+I517</f>
        <v>2880200</v>
      </c>
    </row>
    <row r="515" spans="1:9" s="128" customFormat="1" ht="16.5" hidden="1">
      <c r="A515" s="224" t="s">
        <v>173</v>
      </c>
      <c r="B515" s="124" t="s">
        <v>656</v>
      </c>
      <c r="C515" s="41" t="s">
        <v>11</v>
      </c>
      <c r="D515" s="41" t="s">
        <v>12</v>
      </c>
      <c r="E515" s="52" t="s">
        <v>523</v>
      </c>
      <c r="F515" s="229">
        <v>120</v>
      </c>
      <c r="G515" s="197"/>
      <c r="H515" s="197">
        <f>1796800+542700+15000+160900</f>
        <v>2515400</v>
      </c>
      <c r="I515" s="197">
        <f>1796800+542700+15000+160900</f>
        <v>2515400</v>
      </c>
    </row>
    <row r="516" spans="1:9" s="128" customFormat="1" ht="33" hidden="1">
      <c r="A516" s="224" t="s">
        <v>176</v>
      </c>
      <c r="B516" s="124" t="s">
        <v>656</v>
      </c>
      <c r="C516" s="41" t="s">
        <v>11</v>
      </c>
      <c r="D516" s="41" t="s">
        <v>12</v>
      </c>
      <c r="E516" s="52" t="s">
        <v>523</v>
      </c>
      <c r="F516" s="229">
        <v>240</v>
      </c>
      <c r="G516" s="197"/>
      <c r="H516" s="197">
        <v>343100</v>
      </c>
      <c r="I516" s="197">
        <v>343100</v>
      </c>
    </row>
    <row r="517" spans="1:9" s="128" customFormat="1" ht="16.5" hidden="1">
      <c r="A517" s="224" t="s">
        <v>178</v>
      </c>
      <c r="B517" s="124" t="s">
        <v>656</v>
      </c>
      <c r="C517" s="41" t="s">
        <v>11</v>
      </c>
      <c r="D517" s="41" t="s">
        <v>12</v>
      </c>
      <c r="E517" s="52" t="s">
        <v>523</v>
      </c>
      <c r="F517" s="229">
        <v>850</v>
      </c>
      <c r="G517" s="197"/>
      <c r="H517" s="197">
        <v>21700</v>
      </c>
      <c r="I517" s="197">
        <v>21700</v>
      </c>
    </row>
    <row r="518" spans="1:9" s="245" customFormat="1" ht="51" customHeight="1">
      <c r="A518" s="307" t="s">
        <v>222</v>
      </c>
      <c r="B518" s="124" t="s">
        <v>656</v>
      </c>
      <c r="C518" s="41" t="s">
        <v>11</v>
      </c>
      <c r="D518" s="41" t="s">
        <v>12</v>
      </c>
      <c r="E518" s="52" t="s">
        <v>715</v>
      </c>
      <c r="F518" s="229"/>
      <c r="G518" s="197">
        <f>G519+G520+G521</f>
        <v>1294327</v>
      </c>
      <c r="H518" s="197">
        <f>H519+H520+H521</f>
        <v>8630900</v>
      </c>
      <c r="I518" s="197">
        <f>I519+I520+I521</f>
        <v>8630900</v>
      </c>
    </row>
    <row r="519" spans="1:9" s="128" customFormat="1" ht="16.5">
      <c r="A519" s="105" t="s">
        <v>173</v>
      </c>
      <c r="B519" s="111" t="s">
        <v>656</v>
      </c>
      <c r="C519" s="41" t="s">
        <v>11</v>
      </c>
      <c r="D519" s="41" t="s">
        <v>12</v>
      </c>
      <c r="E519" s="52" t="s">
        <v>715</v>
      </c>
      <c r="F519" s="229">
        <v>120</v>
      </c>
      <c r="G519" s="197">
        <v>1162384</v>
      </c>
      <c r="H519" s="197">
        <f>6036100+1822900+540500</f>
        <v>8399500</v>
      </c>
      <c r="I519" s="197">
        <f>6036100+1822900+540500</f>
        <v>8399500</v>
      </c>
    </row>
    <row r="520" spans="1:9" s="128" customFormat="1" ht="33">
      <c r="A520" s="105" t="s">
        <v>176</v>
      </c>
      <c r="B520" s="111" t="s">
        <v>656</v>
      </c>
      <c r="C520" s="41" t="s">
        <v>11</v>
      </c>
      <c r="D520" s="41" t="s">
        <v>12</v>
      </c>
      <c r="E520" s="52" t="s">
        <v>715</v>
      </c>
      <c r="F520" s="229">
        <v>240</v>
      </c>
      <c r="G520" s="197">
        <v>129943</v>
      </c>
      <c r="H520" s="197">
        <v>226400</v>
      </c>
      <c r="I520" s="197">
        <v>226400</v>
      </c>
    </row>
    <row r="521" spans="1:9" s="128" customFormat="1" ht="16.5">
      <c r="A521" s="105" t="s">
        <v>178</v>
      </c>
      <c r="B521" s="111" t="s">
        <v>656</v>
      </c>
      <c r="C521" s="112" t="s">
        <v>11</v>
      </c>
      <c r="D521" s="112" t="s">
        <v>12</v>
      </c>
      <c r="E521" s="52" t="s">
        <v>715</v>
      </c>
      <c r="F521" s="229">
        <v>850</v>
      </c>
      <c r="G521" s="197">
        <v>2000</v>
      </c>
      <c r="H521" s="197">
        <v>5000</v>
      </c>
      <c r="I521" s="197">
        <v>5000</v>
      </c>
    </row>
    <row r="522" spans="1:9" ht="16.5">
      <c r="A522" s="44" t="s">
        <v>32</v>
      </c>
      <c r="B522" s="92" t="s">
        <v>656</v>
      </c>
      <c r="C522" s="45" t="s">
        <v>16</v>
      </c>
      <c r="D522" s="46"/>
      <c r="E522" s="72"/>
      <c r="F522" s="72"/>
      <c r="G522" s="198">
        <f>G523+G528</f>
        <v>120000</v>
      </c>
      <c r="H522" s="198" t="e">
        <f>H528</f>
        <v>#REF!</v>
      </c>
      <c r="I522" s="198" t="e">
        <f>I528</f>
        <v>#REF!</v>
      </c>
    </row>
    <row r="523" spans="1:9" ht="16.5">
      <c r="A523" s="44" t="s">
        <v>63</v>
      </c>
      <c r="B523" s="92" t="s">
        <v>656</v>
      </c>
      <c r="C523" s="45" t="s">
        <v>16</v>
      </c>
      <c r="D523" s="46" t="s">
        <v>9</v>
      </c>
      <c r="E523" s="72"/>
      <c r="F523" s="72"/>
      <c r="G523" s="198">
        <f>G524</f>
        <v>90000</v>
      </c>
      <c r="H523" s="198"/>
      <c r="I523" s="198"/>
    </row>
    <row r="524" spans="1:9" ht="36" customHeight="1">
      <c r="A524" s="44" t="s">
        <v>689</v>
      </c>
      <c r="B524" s="92" t="s">
        <v>656</v>
      </c>
      <c r="C524" s="45" t="s">
        <v>16</v>
      </c>
      <c r="D524" s="46" t="s">
        <v>9</v>
      </c>
      <c r="E524" s="72" t="s">
        <v>692</v>
      </c>
      <c r="F524" s="72"/>
      <c r="G524" s="198">
        <f>G525</f>
        <v>90000</v>
      </c>
      <c r="H524" s="198"/>
      <c r="I524" s="198"/>
    </row>
    <row r="525" spans="1:9" ht="33">
      <c r="A525" s="40" t="s">
        <v>548</v>
      </c>
      <c r="B525" s="93" t="s">
        <v>656</v>
      </c>
      <c r="C525" s="41" t="s">
        <v>16</v>
      </c>
      <c r="D525" s="42" t="s">
        <v>9</v>
      </c>
      <c r="E525" s="52" t="s">
        <v>724</v>
      </c>
      <c r="F525" s="52"/>
      <c r="G525" s="198">
        <f>G526</f>
        <v>90000</v>
      </c>
      <c r="H525" s="198"/>
      <c r="I525" s="198"/>
    </row>
    <row r="526" spans="1:9" ht="16.5">
      <c r="A526" s="40" t="s">
        <v>550</v>
      </c>
      <c r="B526" s="93" t="s">
        <v>656</v>
      </c>
      <c r="C526" s="41" t="s">
        <v>16</v>
      </c>
      <c r="D526" s="42" t="s">
        <v>9</v>
      </c>
      <c r="E526" s="52" t="s">
        <v>716</v>
      </c>
      <c r="F526" s="52"/>
      <c r="G526" s="198">
        <f>G527</f>
        <v>90000</v>
      </c>
      <c r="H526" s="198"/>
      <c r="I526" s="198"/>
    </row>
    <row r="527" spans="1:9" ht="16.5">
      <c r="A527" s="40" t="s">
        <v>200</v>
      </c>
      <c r="B527" s="93" t="s">
        <v>656</v>
      </c>
      <c r="C527" s="41" t="s">
        <v>16</v>
      </c>
      <c r="D527" s="42" t="s">
        <v>9</v>
      </c>
      <c r="E527" s="52" t="s">
        <v>716</v>
      </c>
      <c r="F527" s="52">
        <v>310</v>
      </c>
      <c r="G527" s="198">
        <v>90000</v>
      </c>
      <c r="H527" s="198"/>
      <c r="I527" s="198"/>
    </row>
    <row r="528" spans="1:9" ht="16.5">
      <c r="A528" s="44" t="s">
        <v>87</v>
      </c>
      <c r="B528" s="95" t="s">
        <v>656</v>
      </c>
      <c r="C528" s="46" t="s">
        <v>16</v>
      </c>
      <c r="D528" s="46" t="s">
        <v>18</v>
      </c>
      <c r="E528" s="72"/>
      <c r="F528" s="72"/>
      <c r="G528" s="149">
        <f aca="true" t="shared" si="63" ref="G528:I531">G529</f>
        <v>30000</v>
      </c>
      <c r="H528" s="149" t="e">
        <f t="shared" si="63"/>
        <v>#REF!</v>
      </c>
      <c r="I528" s="149" t="e">
        <f t="shared" si="63"/>
        <v>#REF!</v>
      </c>
    </row>
    <row r="529" spans="1:9" s="128" customFormat="1" ht="36" customHeight="1">
      <c r="A529" s="108" t="s">
        <v>689</v>
      </c>
      <c r="B529" s="95" t="s">
        <v>656</v>
      </c>
      <c r="C529" s="46" t="s">
        <v>16</v>
      </c>
      <c r="D529" s="46" t="s">
        <v>18</v>
      </c>
      <c r="E529" s="305" t="s">
        <v>692</v>
      </c>
      <c r="F529" s="229"/>
      <c r="G529" s="149">
        <f>G530</f>
        <v>30000</v>
      </c>
      <c r="H529" s="149" t="e">
        <f>#REF!</f>
        <v>#REF!</v>
      </c>
      <c r="I529" s="149" t="e">
        <f>#REF!</f>
        <v>#REF!</v>
      </c>
    </row>
    <row r="530" spans="1:9" s="128" customFormat="1" ht="33">
      <c r="A530" s="102" t="s">
        <v>548</v>
      </c>
      <c r="B530" s="96" t="s">
        <v>656</v>
      </c>
      <c r="C530" s="42" t="s">
        <v>16</v>
      </c>
      <c r="D530" s="42" t="s">
        <v>18</v>
      </c>
      <c r="E530" s="42" t="s">
        <v>724</v>
      </c>
      <c r="F530" s="229"/>
      <c r="G530" s="197">
        <f>G531+G534</f>
        <v>30000</v>
      </c>
      <c r="H530" s="197">
        <f t="shared" si="63"/>
        <v>95000</v>
      </c>
      <c r="I530" s="197">
        <f t="shared" si="63"/>
        <v>95000</v>
      </c>
    </row>
    <row r="531" spans="1:9" s="128" customFormat="1" ht="33">
      <c r="A531" s="102" t="s">
        <v>553</v>
      </c>
      <c r="B531" s="96" t="s">
        <v>656</v>
      </c>
      <c r="C531" s="42" t="s">
        <v>16</v>
      </c>
      <c r="D531" s="42" t="s">
        <v>18</v>
      </c>
      <c r="E531" s="42" t="s">
        <v>717</v>
      </c>
      <c r="F531" s="229"/>
      <c r="G531" s="197">
        <f t="shared" si="63"/>
        <v>20000</v>
      </c>
      <c r="H531" s="197">
        <f t="shared" si="63"/>
        <v>95000</v>
      </c>
      <c r="I531" s="197">
        <f t="shared" si="63"/>
        <v>95000</v>
      </c>
    </row>
    <row r="532" spans="1:9" s="128" customFormat="1" ht="15" customHeight="1">
      <c r="A532" s="102" t="s">
        <v>200</v>
      </c>
      <c r="B532" s="96" t="s">
        <v>656</v>
      </c>
      <c r="C532" s="42" t="s">
        <v>16</v>
      </c>
      <c r="D532" s="42" t="s">
        <v>18</v>
      </c>
      <c r="E532" s="42" t="s">
        <v>717</v>
      </c>
      <c r="F532" s="229">
        <v>310</v>
      </c>
      <c r="G532" s="197">
        <v>20000</v>
      </c>
      <c r="H532" s="197">
        <v>95000</v>
      </c>
      <c r="I532" s="197">
        <v>95000</v>
      </c>
    </row>
    <row r="533" spans="1:9" s="128" customFormat="1" ht="0.75" customHeight="1" hidden="1">
      <c r="A533" s="424" t="s">
        <v>548</v>
      </c>
      <c r="B533" s="93">
        <v>902</v>
      </c>
      <c r="C533" s="42" t="s">
        <v>16</v>
      </c>
      <c r="D533" s="42" t="s">
        <v>18</v>
      </c>
      <c r="E533" s="42" t="s">
        <v>691</v>
      </c>
      <c r="F533" s="229"/>
      <c r="G533" s="197"/>
      <c r="H533" s="197"/>
      <c r="I533" s="197"/>
    </row>
    <row r="534" spans="1:9" s="128" customFormat="1" ht="16.5">
      <c r="A534" s="424" t="s">
        <v>204</v>
      </c>
      <c r="B534" s="93" t="s">
        <v>656</v>
      </c>
      <c r="C534" s="42" t="s">
        <v>16</v>
      </c>
      <c r="D534" s="42" t="s">
        <v>18</v>
      </c>
      <c r="E534" s="42" t="s">
        <v>718</v>
      </c>
      <c r="F534" s="229"/>
      <c r="G534" s="197">
        <f>G535</f>
        <v>10000</v>
      </c>
      <c r="H534" s="197"/>
      <c r="I534" s="197"/>
    </row>
    <row r="535" spans="1:9" s="128" customFormat="1" ht="16.5">
      <c r="A535" s="424" t="s">
        <v>200</v>
      </c>
      <c r="B535" s="93" t="s">
        <v>656</v>
      </c>
      <c r="C535" s="42" t="s">
        <v>16</v>
      </c>
      <c r="D535" s="42" t="s">
        <v>18</v>
      </c>
      <c r="E535" s="42" t="s">
        <v>718</v>
      </c>
      <c r="F535" s="229">
        <v>310</v>
      </c>
      <c r="G535" s="197">
        <v>10000</v>
      </c>
      <c r="H535" s="197"/>
      <c r="I535" s="197"/>
    </row>
    <row r="536" spans="1:9" ht="16.5">
      <c r="A536" s="107" t="s">
        <v>21</v>
      </c>
      <c r="B536" s="92" t="s">
        <v>656</v>
      </c>
      <c r="C536" s="46" t="s">
        <v>17</v>
      </c>
      <c r="D536" s="46"/>
      <c r="E536" s="46"/>
      <c r="F536" s="72"/>
      <c r="G536" s="149">
        <f>G537</f>
        <v>35000</v>
      </c>
      <c r="H536" s="149">
        <f>H537</f>
        <v>130000</v>
      </c>
      <c r="I536" s="149">
        <f>I537</f>
        <v>130000</v>
      </c>
    </row>
    <row r="537" spans="1:9" ht="16.5">
      <c r="A537" s="108" t="s">
        <v>97</v>
      </c>
      <c r="B537" s="109" t="s">
        <v>656</v>
      </c>
      <c r="C537" s="46" t="s">
        <v>17</v>
      </c>
      <c r="D537" s="45" t="s">
        <v>9</v>
      </c>
      <c r="E537" s="46"/>
      <c r="F537" s="72"/>
      <c r="G537" s="73">
        <f>G538+G545</f>
        <v>35000</v>
      </c>
      <c r="H537" s="73">
        <f>H538+H545</f>
        <v>130000</v>
      </c>
      <c r="I537" s="73">
        <f>I538+I545</f>
        <v>130000</v>
      </c>
    </row>
    <row r="538" spans="1:9" s="244" customFormat="1" ht="33">
      <c r="A538" s="108" t="s">
        <v>737</v>
      </c>
      <c r="B538" s="109" t="s">
        <v>656</v>
      </c>
      <c r="C538" s="46" t="s">
        <v>17</v>
      </c>
      <c r="D538" s="45" t="s">
        <v>9</v>
      </c>
      <c r="E538" s="249" t="s">
        <v>690</v>
      </c>
      <c r="F538" s="255"/>
      <c r="G538" s="149">
        <f>G539+G542</f>
        <v>35000</v>
      </c>
      <c r="H538" s="149">
        <f>H539+H542</f>
        <v>130000</v>
      </c>
      <c r="I538" s="149">
        <f>I539+I542</f>
        <v>130000</v>
      </c>
    </row>
    <row r="539" spans="1:9" s="128" customFormat="1" ht="20.25" customHeight="1">
      <c r="A539" s="105" t="s">
        <v>524</v>
      </c>
      <c r="B539" s="260" t="s">
        <v>656</v>
      </c>
      <c r="C539" s="42" t="s">
        <v>17</v>
      </c>
      <c r="D539" s="41" t="s">
        <v>9</v>
      </c>
      <c r="E539" s="42" t="s">
        <v>691</v>
      </c>
      <c r="F539" s="229"/>
      <c r="G539" s="197">
        <f aca="true" t="shared" si="64" ref="G539:I540">G540</f>
        <v>35000</v>
      </c>
      <c r="H539" s="197">
        <f t="shared" si="64"/>
        <v>80000</v>
      </c>
      <c r="I539" s="197">
        <f t="shared" si="64"/>
        <v>80000</v>
      </c>
    </row>
    <row r="540" spans="1:9" s="128" customFormat="1" ht="19.5" customHeight="1">
      <c r="A540" s="105" t="s">
        <v>232</v>
      </c>
      <c r="B540" s="260" t="s">
        <v>656</v>
      </c>
      <c r="C540" s="42" t="s">
        <v>17</v>
      </c>
      <c r="D540" s="41" t="s">
        <v>9</v>
      </c>
      <c r="E540" s="42" t="s">
        <v>719</v>
      </c>
      <c r="F540" s="229"/>
      <c r="G540" s="197">
        <f t="shared" si="64"/>
        <v>35000</v>
      </c>
      <c r="H540" s="197">
        <f t="shared" si="64"/>
        <v>80000</v>
      </c>
      <c r="I540" s="197">
        <f t="shared" si="64"/>
        <v>80000</v>
      </c>
    </row>
    <row r="541" spans="1:9" s="128" customFormat="1" ht="34.5" customHeight="1">
      <c r="A541" s="105" t="s">
        <v>176</v>
      </c>
      <c r="B541" s="260" t="s">
        <v>656</v>
      </c>
      <c r="C541" s="42" t="s">
        <v>17</v>
      </c>
      <c r="D541" s="41" t="s">
        <v>9</v>
      </c>
      <c r="E541" s="42" t="s">
        <v>719</v>
      </c>
      <c r="F541" s="229">
        <v>240</v>
      </c>
      <c r="G541" s="197">
        <v>35000</v>
      </c>
      <c r="H541" s="197">
        <v>80000</v>
      </c>
      <c r="I541" s="197">
        <v>80000</v>
      </c>
    </row>
    <row r="542" spans="1:9" s="128" customFormat="1" ht="18.75" customHeight="1" hidden="1">
      <c r="A542" s="105" t="s">
        <v>527</v>
      </c>
      <c r="B542" s="260" t="s">
        <v>656</v>
      </c>
      <c r="C542" s="42" t="s">
        <v>17</v>
      </c>
      <c r="D542" s="41" t="s">
        <v>9</v>
      </c>
      <c r="E542" s="42" t="s">
        <v>587</v>
      </c>
      <c r="F542" s="229"/>
      <c r="G542" s="197">
        <f aca="true" t="shared" si="65" ref="G542:I543">G543</f>
        <v>0</v>
      </c>
      <c r="H542" s="197">
        <f t="shared" si="65"/>
        <v>50000</v>
      </c>
      <c r="I542" s="197">
        <f t="shared" si="65"/>
        <v>50000</v>
      </c>
    </row>
    <row r="543" spans="1:9" s="128" customFormat="1" ht="19.5" customHeight="1" hidden="1">
      <c r="A543" s="105" t="s">
        <v>232</v>
      </c>
      <c r="B543" s="260" t="s">
        <v>656</v>
      </c>
      <c r="C543" s="42" t="s">
        <v>17</v>
      </c>
      <c r="D543" s="41" t="s">
        <v>9</v>
      </c>
      <c r="E543" s="42" t="s">
        <v>588</v>
      </c>
      <c r="F543" s="229"/>
      <c r="G543" s="197">
        <f t="shared" si="65"/>
        <v>0</v>
      </c>
      <c r="H543" s="197">
        <f t="shared" si="65"/>
        <v>50000</v>
      </c>
      <c r="I543" s="197">
        <f t="shared" si="65"/>
        <v>50000</v>
      </c>
    </row>
    <row r="544" spans="1:9" s="128" customFormat="1" ht="15" customHeight="1" hidden="1">
      <c r="A544" s="105" t="s">
        <v>214</v>
      </c>
      <c r="B544" s="260" t="s">
        <v>656</v>
      </c>
      <c r="C544" s="42" t="s">
        <v>17</v>
      </c>
      <c r="D544" s="41" t="s">
        <v>9</v>
      </c>
      <c r="E544" s="42" t="s">
        <v>588</v>
      </c>
      <c r="F544" s="229">
        <v>240</v>
      </c>
      <c r="G544" s="197"/>
      <c r="H544" s="197">
        <v>50000</v>
      </c>
      <c r="I544" s="197">
        <v>50000</v>
      </c>
    </row>
    <row r="545" spans="1:9" s="128" customFormat="1" ht="49.5" hidden="1">
      <c r="A545" s="108" t="s">
        <v>190</v>
      </c>
      <c r="B545" s="109" t="s">
        <v>656</v>
      </c>
      <c r="C545" s="46" t="s">
        <v>17</v>
      </c>
      <c r="D545" s="45" t="s">
        <v>9</v>
      </c>
      <c r="E545" s="305" t="s">
        <v>322</v>
      </c>
      <c r="F545" s="229"/>
      <c r="G545" s="149">
        <f aca="true" t="shared" si="66" ref="G545:I548">G546</f>
        <v>0</v>
      </c>
      <c r="H545" s="149">
        <f t="shared" si="66"/>
        <v>0</v>
      </c>
      <c r="I545" s="149">
        <f t="shared" si="66"/>
        <v>0</v>
      </c>
    </row>
    <row r="546" spans="1:9" s="244" customFormat="1" ht="33" hidden="1">
      <c r="A546" s="274" t="s">
        <v>192</v>
      </c>
      <c r="B546" s="109" t="s">
        <v>656</v>
      </c>
      <c r="C546" s="46" t="s">
        <v>17</v>
      </c>
      <c r="D546" s="45" t="s">
        <v>9</v>
      </c>
      <c r="E546" s="46" t="s">
        <v>328</v>
      </c>
      <c r="F546" s="255"/>
      <c r="G546" s="149">
        <f t="shared" si="66"/>
        <v>0</v>
      </c>
      <c r="H546" s="149">
        <f t="shared" si="66"/>
        <v>0</v>
      </c>
      <c r="I546" s="149">
        <f t="shared" si="66"/>
        <v>0</v>
      </c>
    </row>
    <row r="547" spans="1:9" s="128" customFormat="1" ht="16.5" hidden="1">
      <c r="A547" s="275" t="s">
        <v>565</v>
      </c>
      <c r="B547" s="260" t="s">
        <v>656</v>
      </c>
      <c r="C547" s="42" t="s">
        <v>17</v>
      </c>
      <c r="D547" s="41" t="s">
        <v>9</v>
      </c>
      <c r="E547" s="42" t="s">
        <v>329</v>
      </c>
      <c r="F547" s="229"/>
      <c r="G547" s="197">
        <f t="shared" si="66"/>
        <v>0</v>
      </c>
      <c r="H547" s="197">
        <f t="shared" si="66"/>
        <v>0</v>
      </c>
      <c r="I547" s="197">
        <f t="shared" si="66"/>
        <v>0</v>
      </c>
    </row>
    <row r="548" spans="1:9" s="128" customFormat="1" ht="33" hidden="1">
      <c r="A548" s="275" t="s">
        <v>566</v>
      </c>
      <c r="B548" s="260" t="s">
        <v>656</v>
      </c>
      <c r="C548" s="42" t="s">
        <v>17</v>
      </c>
      <c r="D548" s="41" t="s">
        <v>9</v>
      </c>
      <c r="E548" s="42" t="s">
        <v>567</v>
      </c>
      <c r="F548" s="229"/>
      <c r="G548" s="197">
        <f t="shared" si="66"/>
        <v>0</v>
      </c>
      <c r="H548" s="197">
        <f t="shared" si="66"/>
        <v>0</v>
      </c>
      <c r="I548" s="197">
        <f t="shared" si="66"/>
        <v>0</v>
      </c>
    </row>
    <row r="549" spans="1:9" s="128" customFormat="1" ht="33" hidden="1">
      <c r="A549" s="105" t="s">
        <v>176</v>
      </c>
      <c r="B549" s="260" t="s">
        <v>656</v>
      </c>
      <c r="C549" s="42" t="s">
        <v>17</v>
      </c>
      <c r="D549" s="41" t="s">
        <v>9</v>
      </c>
      <c r="E549" s="42" t="s">
        <v>567</v>
      </c>
      <c r="F549" s="229">
        <v>240</v>
      </c>
      <c r="G549" s="197"/>
      <c r="H549" s="197"/>
      <c r="I549" s="197"/>
    </row>
    <row r="550" spans="1:9" ht="33.75" hidden="1" thickBot="1">
      <c r="A550" s="48" t="s">
        <v>258</v>
      </c>
      <c r="B550" s="106" t="s">
        <v>656</v>
      </c>
      <c r="C550" s="42" t="s">
        <v>17</v>
      </c>
      <c r="D550" s="41" t="s">
        <v>9</v>
      </c>
      <c r="E550" s="52" t="s">
        <v>199</v>
      </c>
      <c r="F550" s="52"/>
      <c r="G550" s="68">
        <f aca="true" t="shared" si="67" ref="G550:I551">G551</f>
        <v>0</v>
      </c>
      <c r="H550" s="68">
        <f t="shared" si="67"/>
        <v>0</v>
      </c>
      <c r="I550" s="68">
        <f t="shared" si="67"/>
        <v>0</v>
      </c>
    </row>
    <row r="551" spans="1:9" ht="17.25" hidden="1" thickBot="1">
      <c r="A551" s="67" t="s">
        <v>259</v>
      </c>
      <c r="B551" s="106" t="s">
        <v>656</v>
      </c>
      <c r="C551" s="42" t="s">
        <v>17</v>
      </c>
      <c r="D551" s="41" t="s">
        <v>9</v>
      </c>
      <c r="E551" s="52" t="s">
        <v>260</v>
      </c>
      <c r="F551" s="52"/>
      <c r="G551" s="63">
        <f t="shared" si="67"/>
        <v>0</v>
      </c>
      <c r="H551" s="63">
        <f t="shared" si="67"/>
        <v>0</v>
      </c>
      <c r="I551" s="63">
        <f t="shared" si="67"/>
        <v>0</v>
      </c>
    </row>
    <row r="552" spans="1:9" ht="33.75" hidden="1" thickBot="1">
      <c r="A552" s="188" t="s">
        <v>176</v>
      </c>
      <c r="B552" s="106" t="s">
        <v>656</v>
      </c>
      <c r="C552" s="42" t="s">
        <v>17</v>
      </c>
      <c r="D552" s="41" t="s">
        <v>9</v>
      </c>
      <c r="E552" s="52" t="s">
        <v>260</v>
      </c>
      <c r="F552" s="52" t="s">
        <v>177</v>
      </c>
      <c r="G552" s="68">
        <f>9000-9000</f>
        <v>0</v>
      </c>
      <c r="H552" s="68">
        <f>9000-9000</f>
        <v>0</v>
      </c>
      <c r="I552" s="68">
        <f>9000-9000</f>
        <v>0</v>
      </c>
    </row>
    <row r="553" spans="1:9" ht="0.75" customHeight="1" hidden="1" thickBot="1">
      <c r="A553" s="113" t="s">
        <v>290</v>
      </c>
      <c r="B553" s="114" t="s">
        <v>656</v>
      </c>
      <c r="C553" s="115"/>
      <c r="D553" s="88"/>
      <c r="E553" s="88"/>
      <c r="F553" s="88"/>
      <c r="G553" s="89">
        <f>G554+G566+G573+G591+G601</f>
        <v>0</v>
      </c>
      <c r="H553" s="89">
        <f>H554+H566+H573+H591+H601</f>
        <v>11250000</v>
      </c>
      <c r="I553" s="89">
        <f>I554+I566+I573+I591+I601</f>
        <v>10494000</v>
      </c>
    </row>
    <row r="554" spans="1:9" s="9" customFormat="1" ht="16.5" hidden="1">
      <c r="A554" s="59" t="s">
        <v>64</v>
      </c>
      <c r="B554" s="90" t="s">
        <v>656</v>
      </c>
      <c r="C554" s="61" t="s">
        <v>9</v>
      </c>
      <c r="D554" s="116"/>
      <c r="E554" s="116"/>
      <c r="F554" s="116"/>
      <c r="G554" s="120">
        <f>G555</f>
        <v>0</v>
      </c>
      <c r="H554" s="120">
        <f>H555</f>
        <v>5690200</v>
      </c>
      <c r="I554" s="120">
        <f>I555</f>
        <v>5690200</v>
      </c>
    </row>
    <row r="555" spans="1:9" ht="16.5" hidden="1">
      <c r="A555" s="44" t="s">
        <v>65</v>
      </c>
      <c r="B555" s="90" t="s">
        <v>656</v>
      </c>
      <c r="C555" s="45" t="s">
        <v>9</v>
      </c>
      <c r="D555" s="45" t="s">
        <v>19</v>
      </c>
      <c r="E555" s="46"/>
      <c r="F555" s="46"/>
      <c r="G555" s="73">
        <f>G556+G563</f>
        <v>0</v>
      </c>
      <c r="H555" s="73">
        <f>H556+H563</f>
        <v>5690200</v>
      </c>
      <c r="I555" s="73">
        <f>I556+I563</f>
        <v>5690200</v>
      </c>
    </row>
    <row r="556" spans="1:9" s="128" customFormat="1" ht="51" customHeight="1" hidden="1">
      <c r="A556" s="108" t="s">
        <v>243</v>
      </c>
      <c r="B556" s="95" t="s">
        <v>656</v>
      </c>
      <c r="C556" s="45" t="s">
        <v>9</v>
      </c>
      <c r="D556" s="45" t="s">
        <v>19</v>
      </c>
      <c r="E556" s="249" t="s">
        <v>337</v>
      </c>
      <c r="F556" s="229"/>
      <c r="G556" s="149">
        <f aca="true" t="shared" si="68" ref="G556:I558">G557</f>
        <v>0</v>
      </c>
      <c r="H556" s="149">
        <f t="shared" si="68"/>
        <v>5417500</v>
      </c>
      <c r="I556" s="149">
        <f t="shared" si="68"/>
        <v>5417500</v>
      </c>
    </row>
    <row r="557" spans="1:9" s="244" customFormat="1" ht="18" customHeight="1" hidden="1">
      <c r="A557" s="289" t="s">
        <v>434</v>
      </c>
      <c r="B557" s="95" t="s">
        <v>656</v>
      </c>
      <c r="C557" s="45" t="s">
        <v>9</v>
      </c>
      <c r="D557" s="45" t="s">
        <v>19</v>
      </c>
      <c r="E557" s="46" t="s">
        <v>435</v>
      </c>
      <c r="F557" s="255"/>
      <c r="G557" s="149">
        <f t="shared" si="68"/>
        <v>0</v>
      </c>
      <c r="H557" s="149">
        <f t="shared" si="68"/>
        <v>5417500</v>
      </c>
      <c r="I557" s="149">
        <f t="shared" si="68"/>
        <v>5417500</v>
      </c>
    </row>
    <row r="558" spans="1:9" s="128" customFormat="1" ht="18" customHeight="1" hidden="1">
      <c r="A558" s="277" t="s">
        <v>256</v>
      </c>
      <c r="B558" s="111" t="s">
        <v>656</v>
      </c>
      <c r="C558" s="41" t="s">
        <v>9</v>
      </c>
      <c r="D558" s="41" t="s">
        <v>19</v>
      </c>
      <c r="E558" s="42" t="s">
        <v>436</v>
      </c>
      <c r="F558" s="229"/>
      <c r="G558" s="197">
        <f t="shared" si="68"/>
        <v>0</v>
      </c>
      <c r="H558" s="197">
        <f t="shared" si="68"/>
        <v>5417500</v>
      </c>
      <c r="I558" s="197">
        <f t="shared" si="68"/>
        <v>5417500</v>
      </c>
    </row>
    <row r="559" spans="1:9" s="128" customFormat="1" ht="18" customHeight="1" hidden="1">
      <c r="A559" s="277" t="s">
        <v>175</v>
      </c>
      <c r="B559" s="111" t="s">
        <v>656</v>
      </c>
      <c r="C559" s="41" t="s">
        <v>9</v>
      </c>
      <c r="D559" s="41" t="s">
        <v>19</v>
      </c>
      <c r="E559" s="42" t="s">
        <v>437</v>
      </c>
      <c r="F559" s="229"/>
      <c r="G559" s="197">
        <f>G560+G561+G562</f>
        <v>0</v>
      </c>
      <c r="H559" s="197">
        <f>H560+H561+H562</f>
        <v>5417500</v>
      </c>
      <c r="I559" s="197">
        <f>I560+I561+I562</f>
        <v>5417500</v>
      </c>
    </row>
    <row r="560" spans="1:9" s="128" customFormat="1" ht="16.5" hidden="1">
      <c r="A560" s="105" t="s">
        <v>173</v>
      </c>
      <c r="B560" s="111" t="s">
        <v>656</v>
      </c>
      <c r="C560" s="41" t="s">
        <v>9</v>
      </c>
      <c r="D560" s="41" t="s">
        <v>19</v>
      </c>
      <c r="E560" s="42" t="s">
        <v>437</v>
      </c>
      <c r="F560" s="229">
        <v>120</v>
      </c>
      <c r="G560" s="197"/>
      <c r="H560" s="197">
        <f>3078000+929600+19500+275600</f>
        <v>4302700</v>
      </c>
      <c r="I560" s="197">
        <f>3078000+929600+19500+275600</f>
        <v>4302700</v>
      </c>
    </row>
    <row r="561" spans="1:9" s="128" customFormat="1" ht="33" hidden="1">
      <c r="A561" s="105" t="s">
        <v>176</v>
      </c>
      <c r="B561" s="111" t="s">
        <v>656</v>
      </c>
      <c r="C561" s="41" t="s">
        <v>9</v>
      </c>
      <c r="D561" s="41" t="s">
        <v>19</v>
      </c>
      <c r="E561" s="42" t="s">
        <v>437</v>
      </c>
      <c r="F561" s="229">
        <v>240</v>
      </c>
      <c r="G561" s="197"/>
      <c r="H561" s="197">
        <v>1094800</v>
      </c>
      <c r="I561" s="197">
        <v>1094800</v>
      </c>
    </row>
    <row r="562" spans="1:9" s="128" customFormat="1" ht="16.5" hidden="1">
      <c r="A562" s="105" t="s">
        <v>178</v>
      </c>
      <c r="B562" s="111" t="s">
        <v>656</v>
      </c>
      <c r="C562" s="41" t="s">
        <v>9</v>
      </c>
      <c r="D562" s="41" t="s">
        <v>19</v>
      </c>
      <c r="E562" s="42" t="s">
        <v>437</v>
      </c>
      <c r="F562" s="229">
        <v>850</v>
      </c>
      <c r="G562" s="197"/>
      <c r="H562" s="197">
        <v>20000</v>
      </c>
      <c r="I562" s="197">
        <v>20000</v>
      </c>
    </row>
    <row r="563" spans="1:9" s="1" customFormat="1" ht="6" customHeight="1" hidden="1">
      <c r="A563" s="44" t="s">
        <v>292</v>
      </c>
      <c r="B563" s="92" t="s">
        <v>656</v>
      </c>
      <c r="C563" s="45" t="s">
        <v>9</v>
      </c>
      <c r="D563" s="45" t="s">
        <v>19</v>
      </c>
      <c r="E563" s="256" t="s">
        <v>310</v>
      </c>
      <c r="F563" s="46"/>
      <c r="G563" s="73">
        <f aca="true" t="shared" si="69" ref="G563:I564">G564</f>
        <v>0</v>
      </c>
      <c r="H563" s="73">
        <f t="shared" si="69"/>
        <v>272700</v>
      </c>
      <c r="I563" s="73">
        <f t="shared" si="69"/>
        <v>272700</v>
      </c>
    </row>
    <row r="564" spans="1:9" ht="15.75" customHeight="1" hidden="1">
      <c r="A564" s="189" t="s">
        <v>262</v>
      </c>
      <c r="B564" s="96" t="s">
        <v>656</v>
      </c>
      <c r="C564" s="42" t="s">
        <v>9</v>
      </c>
      <c r="D564" s="42" t="s">
        <v>19</v>
      </c>
      <c r="E564" s="42" t="s">
        <v>327</v>
      </c>
      <c r="F564" s="42"/>
      <c r="G564" s="68">
        <f t="shared" si="69"/>
        <v>0</v>
      </c>
      <c r="H564" s="68">
        <f t="shared" si="69"/>
        <v>272700</v>
      </c>
      <c r="I564" s="68">
        <f t="shared" si="69"/>
        <v>272700</v>
      </c>
    </row>
    <row r="565" spans="1:9" ht="16.5" hidden="1">
      <c r="A565" s="189" t="s">
        <v>282</v>
      </c>
      <c r="B565" s="96" t="s">
        <v>656</v>
      </c>
      <c r="C565" s="42" t="s">
        <v>9</v>
      </c>
      <c r="D565" s="42" t="s">
        <v>19</v>
      </c>
      <c r="E565" s="42" t="s">
        <v>327</v>
      </c>
      <c r="F565" s="42" t="s">
        <v>281</v>
      </c>
      <c r="G565" s="68"/>
      <c r="H565" s="68">
        <v>272700</v>
      </c>
      <c r="I565" s="68">
        <v>272700</v>
      </c>
    </row>
    <row r="566" spans="1:9" ht="16.5" hidden="1">
      <c r="A566" s="44" t="s">
        <v>66</v>
      </c>
      <c r="B566" s="92" t="s">
        <v>656</v>
      </c>
      <c r="C566" s="46" t="s">
        <v>12</v>
      </c>
      <c r="D566" s="46"/>
      <c r="E566" s="46"/>
      <c r="F566" s="46"/>
      <c r="G566" s="149">
        <f aca="true" t="shared" si="70" ref="G566:I571">G567</f>
        <v>0</v>
      </c>
      <c r="H566" s="149">
        <f t="shared" si="70"/>
        <v>2144400</v>
      </c>
      <c r="I566" s="149">
        <f t="shared" si="70"/>
        <v>2144400</v>
      </c>
    </row>
    <row r="567" spans="1:9" ht="16.5" hidden="1">
      <c r="A567" s="44" t="s">
        <v>4</v>
      </c>
      <c r="B567" s="92" t="s">
        <v>656</v>
      </c>
      <c r="C567" s="46" t="s">
        <v>12</v>
      </c>
      <c r="D567" s="46" t="s">
        <v>11</v>
      </c>
      <c r="E567" s="46"/>
      <c r="F567" s="46"/>
      <c r="G567" s="149">
        <f t="shared" si="70"/>
        <v>0</v>
      </c>
      <c r="H567" s="149">
        <f t="shared" si="70"/>
        <v>2144400</v>
      </c>
      <c r="I567" s="149">
        <f t="shared" si="70"/>
        <v>2144400</v>
      </c>
    </row>
    <row r="568" spans="1:9" s="128" customFormat="1" ht="33" hidden="1">
      <c r="A568" s="108" t="s">
        <v>193</v>
      </c>
      <c r="B568" s="92" t="s">
        <v>656</v>
      </c>
      <c r="C568" s="46" t="s">
        <v>12</v>
      </c>
      <c r="D568" s="46" t="s">
        <v>11</v>
      </c>
      <c r="E568" s="249" t="s">
        <v>334</v>
      </c>
      <c r="F568" s="229"/>
      <c r="G568" s="149">
        <f t="shared" si="70"/>
        <v>0</v>
      </c>
      <c r="H568" s="149">
        <f t="shared" si="70"/>
        <v>2144400</v>
      </c>
      <c r="I568" s="149">
        <f t="shared" si="70"/>
        <v>2144400</v>
      </c>
    </row>
    <row r="569" spans="1:9" s="244" customFormat="1" ht="16.5" hidden="1">
      <c r="A569" s="108" t="s">
        <v>194</v>
      </c>
      <c r="B569" s="92" t="s">
        <v>656</v>
      </c>
      <c r="C569" s="46" t="s">
        <v>12</v>
      </c>
      <c r="D569" s="46" t="s">
        <v>11</v>
      </c>
      <c r="E569" s="46" t="s">
        <v>385</v>
      </c>
      <c r="F569" s="255"/>
      <c r="G569" s="149">
        <f t="shared" si="70"/>
        <v>0</v>
      </c>
      <c r="H569" s="149">
        <f t="shared" si="70"/>
        <v>2144400</v>
      </c>
      <c r="I569" s="149">
        <f t="shared" si="70"/>
        <v>2144400</v>
      </c>
    </row>
    <row r="570" spans="1:9" s="128" customFormat="1" ht="33" hidden="1">
      <c r="A570" s="286" t="s">
        <v>488</v>
      </c>
      <c r="B570" s="93" t="s">
        <v>656</v>
      </c>
      <c r="C570" s="42" t="s">
        <v>12</v>
      </c>
      <c r="D570" s="42" t="s">
        <v>11</v>
      </c>
      <c r="E570" s="42" t="s">
        <v>490</v>
      </c>
      <c r="F570" s="229"/>
      <c r="G570" s="197">
        <f t="shared" si="70"/>
        <v>0</v>
      </c>
      <c r="H570" s="197">
        <f t="shared" si="70"/>
        <v>2144400</v>
      </c>
      <c r="I570" s="197">
        <f t="shared" si="70"/>
        <v>2144400</v>
      </c>
    </row>
    <row r="571" spans="1:9" s="128" customFormat="1" ht="52.5" customHeight="1" hidden="1">
      <c r="A571" s="286" t="s">
        <v>489</v>
      </c>
      <c r="B571" s="93" t="s">
        <v>656</v>
      </c>
      <c r="C571" s="42" t="s">
        <v>12</v>
      </c>
      <c r="D571" s="42" t="s">
        <v>11</v>
      </c>
      <c r="E571" s="42" t="s">
        <v>491</v>
      </c>
      <c r="F571" s="229"/>
      <c r="G571" s="197">
        <f t="shared" si="70"/>
        <v>0</v>
      </c>
      <c r="H571" s="197">
        <f t="shared" si="70"/>
        <v>2144400</v>
      </c>
      <c r="I571" s="197">
        <f t="shared" si="70"/>
        <v>2144400</v>
      </c>
    </row>
    <row r="572" spans="1:9" s="128" customFormat="1" ht="49.5" hidden="1">
      <c r="A572" s="67" t="s">
        <v>344</v>
      </c>
      <c r="B572" s="93" t="s">
        <v>656</v>
      </c>
      <c r="C572" s="42" t="s">
        <v>12</v>
      </c>
      <c r="D572" s="42" t="s">
        <v>11</v>
      </c>
      <c r="E572" s="42" t="s">
        <v>491</v>
      </c>
      <c r="F572" s="229">
        <v>810</v>
      </c>
      <c r="G572" s="197"/>
      <c r="H572" s="197">
        <v>2144400</v>
      </c>
      <c r="I572" s="197">
        <v>2144400</v>
      </c>
    </row>
    <row r="573" spans="1:9" ht="16.5" hidden="1">
      <c r="A573" s="44" t="s">
        <v>261</v>
      </c>
      <c r="B573" s="92" t="s">
        <v>656</v>
      </c>
      <c r="C573" s="46" t="s">
        <v>8</v>
      </c>
      <c r="D573" s="46"/>
      <c r="E573" s="46"/>
      <c r="F573" s="46"/>
      <c r="G573" s="149">
        <f>G574+G580+G586</f>
        <v>0</v>
      </c>
      <c r="H573" s="149">
        <f>H574+H580+H586</f>
        <v>3315400</v>
      </c>
      <c r="I573" s="149">
        <f>I574+I580+I586</f>
        <v>2549400</v>
      </c>
    </row>
    <row r="574" spans="1:9" ht="16.5" hidden="1">
      <c r="A574" s="199" t="s">
        <v>6</v>
      </c>
      <c r="B574" s="200" t="s">
        <v>656</v>
      </c>
      <c r="C574" s="201" t="s">
        <v>8</v>
      </c>
      <c r="D574" s="61" t="s">
        <v>9</v>
      </c>
      <c r="E574" s="61"/>
      <c r="F574" s="46"/>
      <c r="G574" s="149">
        <f aca="true" t="shared" si="71" ref="G574:I578">G575</f>
        <v>0</v>
      </c>
      <c r="H574" s="149">
        <f t="shared" si="71"/>
        <v>625000</v>
      </c>
      <c r="I574" s="149">
        <f t="shared" si="71"/>
        <v>900000</v>
      </c>
    </row>
    <row r="575" spans="1:9" s="128" customFormat="1" ht="33" hidden="1">
      <c r="A575" s="153" t="s">
        <v>212</v>
      </c>
      <c r="B575" s="200" t="s">
        <v>656</v>
      </c>
      <c r="C575" s="201" t="s">
        <v>8</v>
      </c>
      <c r="D575" s="61" t="s">
        <v>9</v>
      </c>
      <c r="E575" s="305" t="s">
        <v>365</v>
      </c>
      <c r="F575" s="231"/>
      <c r="G575" s="120">
        <f t="shared" si="71"/>
        <v>0</v>
      </c>
      <c r="H575" s="120">
        <f t="shared" si="71"/>
        <v>625000</v>
      </c>
      <c r="I575" s="120">
        <f t="shared" si="71"/>
        <v>900000</v>
      </c>
    </row>
    <row r="576" spans="1:9" s="244" customFormat="1" ht="33" hidden="1">
      <c r="A576" s="108" t="s">
        <v>364</v>
      </c>
      <c r="B576" s="200" t="s">
        <v>656</v>
      </c>
      <c r="C576" s="201" t="s">
        <v>8</v>
      </c>
      <c r="D576" s="61" t="s">
        <v>9</v>
      </c>
      <c r="E576" s="46" t="s">
        <v>375</v>
      </c>
      <c r="F576" s="255"/>
      <c r="G576" s="120">
        <f t="shared" si="71"/>
        <v>0</v>
      </c>
      <c r="H576" s="120">
        <f t="shared" si="71"/>
        <v>625000</v>
      </c>
      <c r="I576" s="120">
        <f t="shared" si="71"/>
        <v>900000</v>
      </c>
    </row>
    <row r="577" spans="1:9" s="128" customFormat="1" ht="16.5" hidden="1">
      <c r="A577" s="105" t="s">
        <v>346</v>
      </c>
      <c r="B577" s="293" t="s">
        <v>656</v>
      </c>
      <c r="C577" s="294" t="s">
        <v>8</v>
      </c>
      <c r="D577" s="55" t="s">
        <v>9</v>
      </c>
      <c r="E577" s="42" t="s">
        <v>396</v>
      </c>
      <c r="F577" s="229"/>
      <c r="G577" s="119">
        <f t="shared" si="71"/>
        <v>0</v>
      </c>
      <c r="H577" s="119">
        <f t="shared" si="71"/>
        <v>625000</v>
      </c>
      <c r="I577" s="119">
        <f t="shared" si="71"/>
        <v>900000</v>
      </c>
    </row>
    <row r="578" spans="1:9" s="128" customFormat="1" ht="33" hidden="1">
      <c r="A578" s="105" t="s">
        <v>264</v>
      </c>
      <c r="B578" s="293" t="s">
        <v>656</v>
      </c>
      <c r="C578" s="294" t="s">
        <v>8</v>
      </c>
      <c r="D578" s="55" t="s">
        <v>9</v>
      </c>
      <c r="E578" s="42" t="s">
        <v>398</v>
      </c>
      <c r="F578" s="229"/>
      <c r="G578" s="119">
        <f t="shared" si="71"/>
        <v>0</v>
      </c>
      <c r="H578" s="119">
        <f t="shared" si="71"/>
        <v>625000</v>
      </c>
      <c r="I578" s="119">
        <f t="shared" si="71"/>
        <v>900000</v>
      </c>
    </row>
    <row r="579" spans="1:9" s="128" customFormat="1" ht="33" hidden="1">
      <c r="A579" s="105" t="s">
        <v>176</v>
      </c>
      <c r="B579" s="293" t="s">
        <v>656</v>
      </c>
      <c r="C579" s="294" t="s">
        <v>8</v>
      </c>
      <c r="D579" s="55" t="s">
        <v>9</v>
      </c>
      <c r="E579" s="42" t="s">
        <v>398</v>
      </c>
      <c r="F579" s="229">
        <v>240</v>
      </c>
      <c r="G579" s="119"/>
      <c r="H579" s="119">
        <v>625000</v>
      </c>
      <c r="I579" s="119">
        <v>900000</v>
      </c>
    </row>
    <row r="580" spans="1:9" ht="16.5" hidden="1">
      <c r="A580" s="44" t="s">
        <v>2</v>
      </c>
      <c r="B580" s="92" t="s">
        <v>656</v>
      </c>
      <c r="C580" s="45" t="s">
        <v>8</v>
      </c>
      <c r="D580" s="45" t="s">
        <v>14</v>
      </c>
      <c r="E580" s="46"/>
      <c r="F580" s="46"/>
      <c r="G580" s="73">
        <f aca="true" t="shared" si="72" ref="G580:I584">G581</f>
        <v>0</v>
      </c>
      <c r="H580" s="73">
        <f t="shared" si="72"/>
        <v>2690000</v>
      </c>
      <c r="I580" s="73">
        <f t="shared" si="72"/>
        <v>1649000</v>
      </c>
    </row>
    <row r="581" spans="1:9" s="128" customFormat="1" ht="33" hidden="1">
      <c r="A581" s="153" t="s">
        <v>212</v>
      </c>
      <c r="B581" s="200" t="s">
        <v>656</v>
      </c>
      <c r="C581" s="201" t="s">
        <v>8</v>
      </c>
      <c r="D581" s="61" t="s">
        <v>14</v>
      </c>
      <c r="E581" s="305" t="s">
        <v>365</v>
      </c>
      <c r="F581" s="231"/>
      <c r="G581" s="120">
        <f t="shared" si="72"/>
        <v>0</v>
      </c>
      <c r="H581" s="120">
        <f t="shared" si="72"/>
        <v>2690000</v>
      </c>
      <c r="I581" s="120">
        <f t="shared" si="72"/>
        <v>1649000</v>
      </c>
    </row>
    <row r="582" spans="1:9" s="244" customFormat="1" ht="33" hidden="1">
      <c r="A582" s="108" t="s">
        <v>364</v>
      </c>
      <c r="B582" s="200" t="s">
        <v>656</v>
      </c>
      <c r="C582" s="201" t="s">
        <v>8</v>
      </c>
      <c r="D582" s="61" t="s">
        <v>14</v>
      </c>
      <c r="E582" s="46" t="s">
        <v>375</v>
      </c>
      <c r="F582" s="255"/>
      <c r="G582" s="120">
        <f t="shared" si="72"/>
        <v>0</v>
      </c>
      <c r="H582" s="120">
        <f t="shared" si="72"/>
        <v>2690000</v>
      </c>
      <c r="I582" s="120">
        <f t="shared" si="72"/>
        <v>1649000</v>
      </c>
    </row>
    <row r="583" spans="1:9" s="128" customFormat="1" ht="33" hidden="1">
      <c r="A583" s="105" t="s">
        <v>347</v>
      </c>
      <c r="B583" s="293" t="s">
        <v>656</v>
      </c>
      <c r="C583" s="294" t="s">
        <v>8</v>
      </c>
      <c r="D583" s="55" t="s">
        <v>14</v>
      </c>
      <c r="E583" s="42" t="s">
        <v>401</v>
      </c>
      <c r="F583" s="229"/>
      <c r="G583" s="197">
        <f t="shared" si="72"/>
        <v>0</v>
      </c>
      <c r="H583" s="197">
        <f t="shared" si="72"/>
        <v>2690000</v>
      </c>
      <c r="I583" s="197">
        <f t="shared" si="72"/>
        <v>1649000</v>
      </c>
    </row>
    <row r="584" spans="1:9" s="128" customFormat="1" ht="33" hidden="1">
      <c r="A584" s="105" t="s">
        <v>264</v>
      </c>
      <c r="B584" s="293" t="s">
        <v>656</v>
      </c>
      <c r="C584" s="294" t="s">
        <v>8</v>
      </c>
      <c r="D584" s="55" t="s">
        <v>14</v>
      </c>
      <c r="E584" s="42" t="s">
        <v>404</v>
      </c>
      <c r="F584" s="229"/>
      <c r="G584" s="119">
        <f t="shared" si="72"/>
        <v>0</v>
      </c>
      <c r="H584" s="119">
        <f t="shared" si="72"/>
        <v>2690000</v>
      </c>
      <c r="I584" s="119">
        <f t="shared" si="72"/>
        <v>1649000</v>
      </c>
    </row>
    <row r="585" spans="1:9" s="128" customFormat="1" ht="33" hidden="1">
      <c r="A585" s="105" t="s">
        <v>176</v>
      </c>
      <c r="B585" s="293" t="s">
        <v>656</v>
      </c>
      <c r="C585" s="294" t="s">
        <v>8</v>
      </c>
      <c r="D585" s="55" t="s">
        <v>14</v>
      </c>
      <c r="E585" s="42" t="s">
        <v>404</v>
      </c>
      <c r="F585" s="229">
        <v>240</v>
      </c>
      <c r="G585" s="119"/>
      <c r="H585" s="119">
        <v>2690000</v>
      </c>
      <c r="I585" s="119">
        <v>1649000</v>
      </c>
    </row>
    <row r="586" spans="1:9" ht="33" hidden="1">
      <c r="A586" s="185" t="s">
        <v>164</v>
      </c>
      <c r="B586" s="200" t="s">
        <v>656</v>
      </c>
      <c r="C586" s="46" t="s">
        <v>8</v>
      </c>
      <c r="D586" s="46" t="s">
        <v>13</v>
      </c>
      <c r="E586" s="72"/>
      <c r="F586" s="72"/>
      <c r="G586" s="120">
        <f aca="true" t="shared" si="73" ref="G586:I589">G587</f>
        <v>0</v>
      </c>
      <c r="H586" s="120">
        <f t="shared" si="73"/>
        <v>400</v>
      </c>
      <c r="I586" s="120">
        <f t="shared" si="73"/>
        <v>400</v>
      </c>
    </row>
    <row r="587" spans="1:9" s="128" customFormat="1" ht="49.5" hidden="1">
      <c r="A587" s="292" t="s">
        <v>363</v>
      </c>
      <c r="B587" s="200" t="s">
        <v>656</v>
      </c>
      <c r="C587" s="46" t="s">
        <v>8</v>
      </c>
      <c r="D587" s="46" t="s">
        <v>13</v>
      </c>
      <c r="E587" s="308" t="s">
        <v>339</v>
      </c>
      <c r="F587" s="232"/>
      <c r="G587" s="120">
        <f t="shared" si="73"/>
        <v>0</v>
      </c>
      <c r="H587" s="120">
        <f t="shared" si="73"/>
        <v>400</v>
      </c>
      <c r="I587" s="120">
        <f t="shared" si="73"/>
        <v>400</v>
      </c>
    </row>
    <row r="588" spans="1:9" s="128" customFormat="1" ht="33" hidden="1">
      <c r="A588" s="223" t="s">
        <v>609</v>
      </c>
      <c r="B588" s="293" t="s">
        <v>656</v>
      </c>
      <c r="C588" s="42" t="s">
        <v>8</v>
      </c>
      <c r="D588" s="42" t="s">
        <v>13</v>
      </c>
      <c r="E588" s="298" t="s">
        <v>610</v>
      </c>
      <c r="F588" s="250"/>
      <c r="G588" s="119">
        <f t="shared" si="73"/>
        <v>0</v>
      </c>
      <c r="H588" s="119">
        <f t="shared" si="73"/>
        <v>400</v>
      </c>
      <c r="I588" s="119">
        <f t="shared" si="73"/>
        <v>400</v>
      </c>
    </row>
    <row r="589" spans="1:9" s="128" customFormat="1" ht="33" hidden="1">
      <c r="A589" s="223" t="s">
        <v>634</v>
      </c>
      <c r="B589" s="293" t="s">
        <v>656</v>
      </c>
      <c r="C589" s="42" t="s">
        <v>8</v>
      </c>
      <c r="D589" s="42" t="s">
        <v>13</v>
      </c>
      <c r="E589" s="298" t="s">
        <v>611</v>
      </c>
      <c r="F589" s="250"/>
      <c r="G589" s="119">
        <f t="shared" si="73"/>
        <v>0</v>
      </c>
      <c r="H589" s="119">
        <f t="shared" si="73"/>
        <v>400</v>
      </c>
      <c r="I589" s="119">
        <f t="shared" si="73"/>
        <v>400</v>
      </c>
    </row>
    <row r="590" spans="1:9" s="128" customFormat="1" ht="33" hidden="1">
      <c r="A590" s="282" t="s">
        <v>176</v>
      </c>
      <c r="B590" s="293" t="s">
        <v>656</v>
      </c>
      <c r="C590" s="42" t="s">
        <v>8</v>
      </c>
      <c r="D590" s="42" t="s">
        <v>13</v>
      </c>
      <c r="E590" s="298" t="s">
        <v>611</v>
      </c>
      <c r="F590" s="250">
        <v>240</v>
      </c>
      <c r="G590" s="197"/>
      <c r="H590" s="197">
        <v>400</v>
      </c>
      <c r="I590" s="197">
        <v>400</v>
      </c>
    </row>
    <row r="591" spans="1:9" s="1" customFormat="1" ht="16.5" hidden="1">
      <c r="A591" s="44" t="s">
        <v>161</v>
      </c>
      <c r="B591" s="92" t="s">
        <v>656</v>
      </c>
      <c r="C591" s="46" t="s">
        <v>11</v>
      </c>
      <c r="D591" s="46"/>
      <c r="E591" s="46"/>
      <c r="F591" s="46"/>
      <c r="G591" s="120">
        <f aca="true" t="shared" si="74" ref="G591:I593">G592</f>
        <v>0</v>
      </c>
      <c r="H591" s="120">
        <f t="shared" si="74"/>
        <v>50000</v>
      </c>
      <c r="I591" s="120">
        <f t="shared" si="74"/>
        <v>60000</v>
      </c>
    </row>
    <row r="592" spans="1:9" s="1" customFormat="1" ht="16.5" hidden="1">
      <c r="A592" s="59" t="s">
        <v>3</v>
      </c>
      <c r="B592" s="92" t="s">
        <v>656</v>
      </c>
      <c r="C592" s="60" t="s">
        <v>11</v>
      </c>
      <c r="D592" s="60" t="s">
        <v>9</v>
      </c>
      <c r="E592" s="46"/>
      <c r="F592" s="46"/>
      <c r="G592" s="73">
        <f t="shared" si="74"/>
        <v>0</v>
      </c>
      <c r="H592" s="73">
        <f t="shared" si="74"/>
        <v>50000</v>
      </c>
      <c r="I592" s="73">
        <f t="shared" si="74"/>
        <v>60000</v>
      </c>
    </row>
    <row r="593" spans="1:9" s="128" customFormat="1" ht="33" hidden="1">
      <c r="A593" s="108" t="s">
        <v>186</v>
      </c>
      <c r="B593" s="92" t="s">
        <v>656</v>
      </c>
      <c r="C593" s="60" t="s">
        <v>11</v>
      </c>
      <c r="D593" s="60" t="s">
        <v>9</v>
      </c>
      <c r="E593" s="305" t="s">
        <v>321</v>
      </c>
      <c r="F593" s="229"/>
      <c r="G593" s="149">
        <f t="shared" si="74"/>
        <v>0</v>
      </c>
      <c r="H593" s="149">
        <f t="shared" si="74"/>
        <v>50000</v>
      </c>
      <c r="I593" s="149">
        <f t="shared" si="74"/>
        <v>60000</v>
      </c>
    </row>
    <row r="594" spans="1:9" s="244" customFormat="1" ht="16.5" hidden="1">
      <c r="A594" s="270" t="s">
        <v>357</v>
      </c>
      <c r="B594" s="92" t="s">
        <v>656</v>
      </c>
      <c r="C594" s="60" t="s">
        <v>11</v>
      </c>
      <c r="D594" s="60" t="s">
        <v>9</v>
      </c>
      <c r="E594" s="46" t="s">
        <v>379</v>
      </c>
      <c r="F594" s="255"/>
      <c r="G594" s="149">
        <f>G595+G598</f>
        <v>0</v>
      </c>
      <c r="H594" s="149">
        <f>H595+H598</f>
        <v>50000</v>
      </c>
      <c r="I594" s="149">
        <f>I595+I598</f>
        <v>60000</v>
      </c>
    </row>
    <row r="595" spans="1:9" s="128" customFormat="1" ht="16.5" hidden="1">
      <c r="A595" s="102" t="s">
        <v>499</v>
      </c>
      <c r="B595" s="93" t="s">
        <v>656</v>
      </c>
      <c r="C595" s="112" t="s">
        <v>11</v>
      </c>
      <c r="D595" s="112" t="s">
        <v>9</v>
      </c>
      <c r="E595" s="42" t="s">
        <v>500</v>
      </c>
      <c r="F595" s="229"/>
      <c r="G595" s="197">
        <f aca="true" t="shared" si="75" ref="G595:I596">G596</f>
        <v>0</v>
      </c>
      <c r="H595" s="197">
        <f t="shared" si="75"/>
        <v>50000</v>
      </c>
      <c r="I595" s="197">
        <f t="shared" si="75"/>
        <v>60000</v>
      </c>
    </row>
    <row r="596" spans="1:9" s="128" customFormat="1" ht="33" hidden="1">
      <c r="A596" s="102" t="s">
        <v>264</v>
      </c>
      <c r="B596" s="93" t="s">
        <v>656</v>
      </c>
      <c r="C596" s="112" t="s">
        <v>11</v>
      </c>
      <c r="D596" s="112" t="s">
        <v>9</v>
      </c>
      <c r="E596" s="42" t="s">
        <v>503</v>
      </c>
      <c r="F596" s="229"/>
      <c r="G596" s="197">
        <f t="shared" si="75"/>
        <v>0</v>
      </c>
      <c r="H596" s="197">
        <f t="shared" si="75"/>
        <v>50000</v>
      </c>
      <c r="I596" s="197">
        <f t="shared" si="75"/>
        <v>60000</v>
      </c>
    </row>
    <row r="597" spans="1:9" s="128" customFormat="1" ht="33" hidden="1">
      <c r="A597" s="105" t="s">
        <v>176</v>
      </c>
      <c r="B597" s="93" t="s">
        <v>656</v>
      </c>
      <c r="C597" s="112" t="s">
        <v>11</v>
      </c>
      <c r="D597" s="112" t="s">
        <v>9</v>
      </c>
      <c r="E597" s="42" t="s">
        <v>503</v>
      </c>
      <c r="F597" s="229">
        <v>240</v>
      </c>
      <c r="G597" s="197"/>
      <c r="H597" s="197">
        <v>50000</v>
      </c>
      <c r="I597" s="197">
        <v>60000</v>
      </c>
    </row>
    <row r="598" spans="1:9" s="128" customFormat="1" ht="16.5" hidden="1">
      <c r="A598" s="102" t="s">
        <v>506</v>
      </c>
      <c r="B598" s="93" t="s">
        <v>656</v>
      </c>
      <c r="C598" s="112" t="s">
        <v>11</v>
      </c>
      <c r="D598" s="112" t="s">
        <v>9</v>
      </c>
      <c r="E598" s="42" t="s">
        <v>507</v>
      </c>
      <c r="F598" s="229"/>
      <c r="G598" s="197">
        <f aca="true" t="shared" si="76" ref="G598:I599">G599</f>
        <v>0</v>
      </c>
      <c r="H598" s="197">
        <f t="shared" si="76"/>
        <v>0</v>
      </c>
      <c r="I598" s="197">
        <f t="shared" si="76"/>
        <v>0</v>
      </c>
    </row>
    <row r="599" spans="1:9" s="128" customFormat="1" ht="33" hidden="1">
      <c r="A599" s="102" t="s">
        <v>264</v>
      </c>
      <c r="B599" s="93" t="s">
        <v>656</v>
      </c>
      <c r="C599" s="112" t="s">
        <v>11</v>
      </c>
      <c r="D599" s="112" t="s">
        <v>9</v>
      </c>
      <c r="E599" s="42" t="s">
        <v>509</v>
      </c>
      <c r="F599" s="229"/>
      <c r="G599" s="197">
        <f t="shared" si="76"/>
        <v>0</v>
      </c>
      <c r="H599" s="197">
        <f t="shared" si="76"/>
        <v>0</v>
      </c>
      <c r="I599" s="197">
        <f t="shared" si="76"/>
        <v>0</v>
      </c>
    </row>
    <row r="600" spans="1:9" s="128" customFormat="1" ht="33" hidden="1">
      <c r="A600" s="105" t="s">
        <v>176</v>
      </c>
      <c r="B600" s="93" t="s">
        <v>656</v>
      </c>
      <c r="C600" s="112" t="s">
        <v>11</v>
      </c>
      <c r="D600" s="112" t="s">
        <v>9</v>
      </c>
      <c r="E600" s="42" t="s">
        <v>509</v>
      </c>
      <c r="F600" s="229">
        <v>240</v>
      </c>
      <c r="G600" s="197">
        <v>0</v>
      </c>
      <c r="H600" s="197">
        <v>0</v>
      </c>
      <c r="I600" s="197">
        <v>0</v>
      </c>
    </row>
    <row r="601" spans="1:9" ht="16.5" hidden="1">
      <c r="A601" s="107" t="s">
        <v>21</v>
      </c>
      <c r="B601" s="92" t="s">
        <v>656</v>
      </c>
      <c r="C601" s="46" t="s">
        <v>17</v>
      </c>
      <c r="D601" s="46"/>
      <c r="E601" s="46"/>
      <c r="F601" s="72"/>
      <c r="G601" s="149">
        <f aca="true" t="shared" si="77" ref="G601:I605">G602</f>
        <v>0</v>
      </c>
      <c r="H601" s="149">
        <f t="shared" si="77"/>
        <v>50000</v>
      </c>
      <c r="I601" s="149">
        <f t="shared" si="77"/>
        <v>50000</v>
      </c>
    </row>
    <row r="602" spans="1:9" ht="16.5" hidden="1">
      <c r="A602" s="108" t="s">
        <v>97</v>
      </c>
      <c r="B602" s="109" t="s">
        <v>656</v>
      </c>
      <c r="C602" s="46" t="s">
        <v>17</v>
      </c>
      <c r="D602" s="45" t="s">
        <v>9</v>
      </c>
      <c r="E602" s="46"/>
      <c r="F602" s="72"/>
      <c r="G602" s="73">
        <f t="shared" si="77"/>
        <v>0</v>
      </c>
      <c r="H602" s="73">
        <f t="shared" si="77"/>
        <v>50000</v>
      </c>
      <c r="I602" s="73">
        <f t="shared" si="77"/>
        <v>50000</v>
      </c>
    </row>
    <row r="603" spans="1:9" s="244" customFormat="1" ht="33" hidden="1">
      <c r="A603" s="108" t="s">
        <v>225</v>
      </c>
      <c r="B603" s="109" t="s">
        <v>656</v>
      </c>
      <c r="C603" s="46" t="s">
        <v>17</v>
      </c>
      <c r="D603" s="45" t="s">
        <v>9</v>
      </c>
      <c r="E603" s="249" t="s">
        <v>366</v>
      </c>
      <c r="F603" s="255"/>
      <c r="G603" s="149">
        <f t="shared" si="77"/>
        <v>0</v>
      </c>
      <c r="H603" s="149">
        <f t="shared" si="77"/>
        <v>50000</v>
      </c>
      <c r="I603" s="149">
        <f t="shared" si="77"/>
        <v>50000</v>
      </c>
    </row>
    <row r="604" spans="1:9" s="128" customFormat="1" ht="21" customHeight="1" hidden="1">
      <c r="A604" s="105" t="s">
        <v>589</v>
      </c>
      <c r="B604" s="260" t="s">
        <v>656</v>
      </c>
      <c r="C604" s="42" t="s">
        <v>17</v>
      </c>
      <c r="D604" s="41" t="s">
        <v>9</v>
      </c>
      <c r="E604" s="42" t="s">
        <v>528</v>
      </c>
      <c r="F604" s="229"/>
      <c r="G604" s="197">
        <f t="shared" si="77"/>
        <v>0</v>
      </c>
      <c r="H604" s="197">
        <f t="shared" si="77"/>
        <v>50000</v>
      </c>
      <c r="I604" s="197">
        <f t="shared" si="77"/>
        <v>50000</v>
      </c>
    </row>
    <row r="605" spans="1:9" s="128" customFormat="1" ht="16.5" customHeight="1" hidden="1">
      <c r="A605" s="105" t="s">
        <v>236</v>
      </c>
      <c r="B605" s="260" t="s">
        <v>656</v>
      </c>
      <c r="C605" s="42" t="s">
        <v>17</v>
      </c>
      <c r="D605" s="41" t="s">
        <v>9</v>
      </c>
      <c r="E605" s="42" t="s">
        <v>590</v>
      </c>
      <c r="F605" s="229"/>
      <c r="G605" s="197">
        <f t="shared" si="77"/>
        <v>0</v>
      </c>
      <c r="H605" s="197">
        <f t="shared" si="77"/>
        <v>50000</v>
      </c>
      <c r="I605" s="197">
        <f t="shared" si="77"/>
        <v>50000</v>
      </c>
    </row>
    <row r="606" spans="1:9" s="128" customFormat="1" ht="21" customHeight="1" hidden="1">
      <c r="A606" s="105" t="s">
        <v>237</v>
      </c>
      <c r="B606" s="260" t="s">
        <v>656</v>
      </c>
      <c r="C606" s="42" t="s">
        <v>17</v>
      </c>
      <c r="D606" s="41" t="s">
        <v>9</v>
      </c>
      <c r="E606" s="42" t="s">
        <v>590</v>
      </c>
      <c r="F606" s="229">
        <v>410</v>
      </c>
      <c r="G606" s="197"/>
      <c r="H606" s="197">
        <v>50000</v>
      </c>
      <c r="I606" s="197">
        <v>50000</v>
      </c>
    </row>
    <row r="607" spans="1:10" ht="33.75" hidden="1" thickBot="1">
      <c r="A607" s="86" t="s">
        <v>132</v>
      </c>
      <c r="B607" s="87" t="s">
        <v>656</v>
      </c>
      <c r="C607" s="88"/>
      <c r="D607" s="88"/>
      <c r="E607" s="88"/>
      <c r="F607" s="88"/>
      <c r="G607" s="89">
        <f>G608+G616+G622+G628+G639+G676+G684+G691+G697</f>
        <v>0</v>
      </c>
      <c r="H607" s="89">
        <f>H608+H616+H622+H628+H639+H676+H684+H691+H697</f>
        <v>64693500</v>
      </c>
      <c r="I607" s="89">
        <f>I608+I616+I622+I628+I639+I676+I684+I691+I697</f>
        <v>64030900</v>
      </c>
      <c r="J607" s="16"/>
    </row>
    <row r="608" spans="1:9" ht="16.5" hidden="1">
      <c r="A608" s="59" t="s">
        <v>64</v>
      </c>
      <c r="B608" s="90" t="s">
        <v>656</v>
      </c>
      <c r="C608" s="61" t="s">
        <v>9</v>
      </c>
      <c r="D608" s="61"/>
      <c r="E608" s="61"/>
      <c r="F608" s="61"/>
      <c r="G608" s="120">
        <f aca="true" t="shared" si="78" ref="G608:I611">G609</f>
        <v>0</v>
      </c>
      <c r="H608" s="120">
        <f t="shared" si="78"/>
        <v>7774900</v>
      </c>
      <c r="I608" s="120">
        <f t="shared" si="78"/>
        <v>7774900</v>
      </c>
    </row>
    <row r="609" spans="1:9" ht="34.5" customHeight="1" hidden="1">
      <c r="A609" s="44" t="s">
        <v>77</v>
      </c>
      <c r="B609" s="92" t="s">
        <v>656</v>
      </c>
      <c r="C609" s="45" t="s">
        <v>9</v>
      </c>
      <c r="D609" s="45" t="s">
        <v>15</v>
      </c>
      <c r="E609" s="46"/>
      <c r="F609" s="46"/>
      <c r="G609" s="120">
        <f t="shared" si="78"/>
        <v>0</v>
      </c>
      <c r="H609" s="120">
        <f t="shared" si="78"/>
        <v>7774900</v>
      </c>
      <c r="I609" s="120">
        <f t="shared" si="78"/>
        <v>7774900</v>
      </c>
    </row>
    <row r="610" spans="1:9" s="128" customFormat="1" ht="49.5" hidden="1">
      <c r="A610" s="292" t="s">
        <v>363</v>
      </c>
      <c r="B610" s="92" t="s">
        <v>656</v>
      </c>
      <c r="C610" s="45" t="s">
        <v>9</v>
      </c>
      <c r="D610" s="45" t="s">
        <v>15</v>
      </c>
      <c r="E610" s="308" t="s">
        <v>339</v>
      </c>
      <c r="F610" s="232"/>
      <c r="G610" s="198">
        <f t="shared" si="78"/>
        <v>0</v>
      </c>
      <c r="H610" s="198">
        <f t="shared" si="78"/>
        <v>7774900</v>
      </c>
      <c r="I610" s="198">
        <f t="shared" si="78"/>
        <v>7774900</v>
      </c>
    </row>
    <row r="611" spans="1:9" s="128" customFormat="1" ht="18.75" hidden="1">
      <c r="A611" s="221" t="s">
        <v>441</v>
      </c>
      <c r="B611" s="93" t="s">
        <v>656</v>
      </c>
      <c r="C611" s="41" t="s">
        <v>9</v>
      </c>
      <c r="D611" s="41" t="s">
        <v>15</v>
      </c>
      <c r="E611" s="309" t="s">
        <v>442</v>
      </c>
      <c r="F611" s="250"/>
      <c r="G611" s="68">
        <f t="shared" si="78"/>
        <v>0</v>
      </c>
      <c r="H611" s="68">
        <f t="shared" si="78"/>
        <v>7774900</v>
      </c>
      <c r="I611" s="68">
        <f t="shared" si="78"/>
        <v>7774900</v>
      </c>
    </row>
    <row r="612" spans="1:9" s="128" customFormat="1" ht="18.75" hidden="1">
      <c r="A612" s="221" t="s">
        <v>175</v>
      </c>
      <c r="B612" s="93" t="s">
        <v>656</v>
      </c>
      <c r="C612" s="41" t="s">
        <v>9</v>
      </c>
      <c r="D612" s="41" t="s">
        <v>15</v>
      </c>
      <c r="E612" s="309" t="s">
        <v>447</v>
      </c>
      <c r="F612" s="250"/>
      <c r="G612" s="68">
        <f>G613+G614+G615</f>
        <v>0</v>
      </c>
      <c r="H612" s="68">
        <f>H613+H614+H615</f>
        <v>7774900</v>
      </c>
      <c r="I612" s="68">
        <f>I613+I614+I615</f>
        <v>7774900</v>
      </c>
    </row>
    <row r="613" spans="1:9" s="128" customFormat="1" ht="18.75" hidden="1">
      <c r="A613" s="105" t="s">
        <v>173</v>
      </c>
      <c r="B613" s="93" t="s">
        <v>656</v>
      </c>
      <c r="C613" s="41" t="s">
        <v>9</v>
      </c>
      <c r="D613" s="41" t="s">
        <v>15</v>
      </c>
      <c r="E613" s="309" t="s">
        <v>447</v>
      </c>
      <c r="F613" s="229">
        <v>120</v>
      </c>
      <c r="G613" s="68"/>
      <c r="H613" s="68">
        <f>4859900+1467700+14000+435800</f>
        <v>6777400</v>
      </c>
      <c r="I613" s="68">
        <f>4859900+1467700+14000+435800</f>
        <v>6777400</v>
      </c>
    </row>
    <row r="614" spans="1:9" s="128" customFormat="1" ht="33" hidden="1">
      <c r="A614" s="105" t="s">
        <v>176</v>
      </c>
      <c r="B614" s="93" t="s">
        <v>656</v>
      </c>
      <c r="C614" s="41" t="s">
        <v>9</v>
      </c>
      <c r="D614" s="41" t="s">
        <v>15</v>
      </c>
      <c r="E614" s="309" t="s">
        <v>447</v>
      </c>
      <c r="F614" s="229">
        <v>240</v>
      </c>
      <c r="G614" s="68"/>
      <c r="H614" s="68">
        <v>951600</v>
      </c>
      <c r="I614" s="68">
        <v>951600</v>
      </c>
    </row>
    <row r="615" spans="1:9" s="128" customFormat="1" ht="18.75" hidden="1">
      <c r="A615" s="282" t="s">
        <v>178</v>
      </c>
      <c r="B615" s="93" t="s">
        <v>656</v>
      </c>
      <c r="C615" s="41" t="s">
        <v>9</v>
      </c>
      <c r="D615" s="41" t="s">
        <v>15</v>
      </c>
      <c r="E615" s="309" t="s">
        <v>447</v>
      </c>
      <c r="F615" s="229">
        <v>850</v>
      </c>
      <c r="G615" s="68"/>
      <c r="H615" s="68">
        <v>45900</v>
      </c>
      <c r="I615" s="68">
        <v>45900</v>
      </c>
    </row>
    <row r="616" spans="1:9" ht="16.5" hidden="1">
      <c r="A616" s="368" t="s">
        <v>98</v>
      </c>
      <c r="B616" s="369" t="s">
        <v>656</v>
      </c>
      <c r="C616" s="370" t="s">
        <v>14</v>
      </c>
      <c r="D616" s="371"/>
      <c r="E616" s="371"/>
      <c r="F616" s="371"/>
      <c r="G616" s="372">
        <f aca="true" t="shared" si="79" ref="G616:I620">G617</f>
        <v>0</v>
      </c>
      <c r="H616" s="149">
        <f t="shared" si="79"/>
        <v>0</v>
      </c>
      <c r="I616" s="149">
        <f t="shared" si="79"/>
        <v>0</v>
      </c>
    </row>
    <row r="617" spans="1:9" ht="16.5" hidden="1">
      <c r="A617" s="373" t="s">
        <v>99</v>
      </c>
      <c r="B617" s="374" t="s">
        <v>656</v>
      </c>
      <c r="C617" s="375" t="s">
        <v>14</v>
      </c>
      <c r="D617" s="376" t="s">
        <v>18</v>
      </c>
      <c r="E617" s="376"/>
      <c r="F617" s="376"/>
      <c r="G617" s="377">
        <f t="shared" si="79"/>
        <v>0</v>
      </c>
      <c r="H617" s="120">
        <f t="shared" si="79"/>
        <v>0</v>
      </c>
      <c r="I617" s="120">
        <f t="shared" si="79"/>
        <v>0</v>
      </c>
    </row>
    <row r="618" spans="1:9" s="1" customFormat="1" ht="54.75" customHeight="1" hidden="1">
      <c r="A618" s="368" t="s">
        <v>292</v>
      </c>
      <c r="B618" s="378" t="s">
        <v>656</v>
      </c>
      <c r="C618" s="375" t="s">
        <v>14</v>
      </c>
      <c r="D618" s="376" t="s">
        <v>18</v>
      </c>
      <c r="E618" s="379" t="s">
        <v>310</v>
      </c>
      <c r="F618" s="371"/>
      <c r="G618" s="380">
        <f t="shared" si="79"/>
        <v>0</v>
      </c>
      <c r="H618" s="73">
        <f t="shared" si="79"/>
        <v>0</v>
      </c>
      <c r="I618" s="73">
        <f t="shared" si="79"/>
        <v>0</v>
      </c>
    </row>
    <row r="619" spans="1:9" ht="18.75" customHeight="1" hidden="1">
      <c r="A619" s="368" t="s">
        <v>65</v>
      </c>
      <c r="B619" s="378" t="s">
        <v>656</v>
      </c>
      <c r="C619" s="375" t="s">
        <v>14</v>
      </c>
      <c r="D619" s="376" t="s">
        <v>18</v>
      </c>
      <c r="E619" s="371" t="s">
        <v>326</v>
      </c>
      <c r="F619" s="381"/>
      <c r="G619" s="380">
        <f t="shared" si="79"/>
        <v>0</v>
      </c>
      <c r="H619" s="73">
        <f t="shared" si="79"/>
        <v>0</v>
      </c>
      <c r="I619" s="73">
        <f t="shared" si="79"/>
        <v>0</v>
      </c>
    </row>
    <row r="620" spans="1:9" ht="33" hidden="1">
      <c r="A620" s="382" t="s">
        <v>100</v>
      </c>
      <c r="B620" s="383" t="s">
        <v>656</v>
      </c>
      <c r="C620" s="384" t="s">
        <v>14</v>
      </c>
      <c r="D620" s="385" t="s">
        <v>18</v>
      </c>
      <c r="E620" s="386" t="s">
        <v>608</v>
      </c>
      <c r="F620" s="386"/>
      <c r="G620" s="387">
        <f t="shared" si="79"/>
        <v>0</v>
      </c>
      <c r="H620" s="119">
        <f t="shared" si="79"/>
        <v>0</v>
      </c>
      <c r="I620" s="119">
        <f t="shared" si="79"/>
        <v>0</v>
      </c>
    </row>
    <row r="621" spans="1:9" ht="16.5" hidden="1">
      <c r="A621" s="388" t="s">
        <v>238</v>
      </c>
      <c r="B621" s="383" t="s">
        <v>656</v>
      </c>
      <c r="C621" s="384" t="s">
        <v>14</v>
      </c>
      <c r="D621" s="385" t="s">
        <v>18</v>
      </c>
      <c r="E621" s="386" t="s">
        <v>608</v>
      </c>
      <c r="F621" s="386" t="s">
        <v>239</v>
      </c>
      <c r="G621" s="387"/>
      <c r="H621" s="119">
        <v>0</v>
      </c>
      <c r="I621" s="119">
        <v>0</v>
      </c>
    </row>
    <row r="622" spans="1:9" s="1" customFormat="1" ht="16.5" hidden="1">
      <c r="A622" s="44" t="s">
        <v>41</v>
      </c>
      <c r="B622" s="92" t="s">
        <v>656</v>
      </c>
      <c r="C622" s="46" t="s">
        <v>18</v>
      </c>
      <c r="D622" s="46"/>
      <c r="E622" s="46"/>
      <c r="F622" s="46"/>
      <c r="G622" s="149">
        <f aca="true" t="shared" si="80" ref="G622:I626">G623</f>
        <v>0</v>
      </c>
      <c r="H622" s="149">
        <f t="shared" si="80"/>
        <v>215000</v>
      </c>
      <c r="I622" s="149">
        <f t="shared" si="80"/>
        <v>215000</v>
      </c>
    </row>
    <row r="623" spans="1:9" ht="33" hidden="1">
      <c r="A623" s="44" t="s">
        <v>94</v>
      </c>
      <c r="B623" s="92" t="s">
        <v>656</v>
      </c>
      <c r="C623" s="45" t="s">
        <v>18</v>
      </c>
      <c r="D623" s="45" t="s">
        <v>10</v>
      </c>
      <c r="E623" s="45"/>
      <c r="F623" s="45"/>
      <c r="G623" s="73">
        <f t="shared" si="80"/>
        <v>0</v>
      </c>
      <c r="H623" s="73">
        <f t="shared" si="80"/>
        <v>215000</v>
      </c>
      <c r="I623" s="73">
        <f t="shared" si="80"/>
        <v>215000</v>
      </c>
    </row>
    <row r="624" spans="1:9" s="128" customFormat="1" ht="66" hidden="1">
      <c r="A624" s="108" t="s">
        <v>356</v>
      </c>
      <c r="B624" s="92" t="s">
        <v>656</v>
      </c>
      <c r="C624" s="45" t="s">
        <v>18</v>
      </c>
      <c r="D624" s="45" t="s">
        <v>10</v>
      </c>
      <c r="E624" s="249" t="s">
        <v>330</v>
      </c>
      <c r="F624" s="229"/>
      <c r="G624" s="149">
        <f t="shared" si="80"/>
        <v>0</v>
      </c>
      <c r="H624" s="149">
        <f t="shared" si="80"/>
        <v>215000</v>
      </c>
      <c r="I624" s="149">
        <f t="shared" si="80"/>
        <v>215000</v>
      </c>
    </row>
    <row r="625" spans="1:9" s="128" customFormat="1" ht="16.5" hidden="1">
      <c r="A625" s="105" t="s">
        <v>425</v>
      </c>
      <c r="B625" s="93" t="s">
        <v>656</v>
      </c>
      <c r="C625" s="41" t="s">
        <v>18</v>
      </c>
      <c r="D625" s="41" t="s">
        <v>10</v>
      </c>
      <c r="E625" s="42" t="s">
        <v>426</v>
      </c>
      <c r="F625" s="229"/>
      <c r="G625" s="197">
        <f t="shared" si="80"/>
        <v>0</v>
      </c>
      <c r="H625" s="197">
        <f t="shared" si="80"/>
        <v>215000</v>
      </c>
      <c r="I625" s="197">
        <f t="shared" si="80"/>
        <v>215000</v>
      </c>
    </row>
    <row r="626" spans="1:9" s="128" customFormat="1" ht="49.5" hidden="1">
      <c r="A626" s="105" t="s">
        <v>283</v>
      </c>
      <c r="B626" s="93" t="s">
        <v>656</v>
      </c>
      <c r="C626" s="41" t="s">
        <v>18</v>
      </c>
      <c r="D626" s="41" t="s">
        <v>10</v>
      </c>
      <c r="E626" s="42" t="s">
        <v>631</v>
      </c>
      <c r="F626" s="229"/>
      <c r="G626" s="197">
        <f t="shared" si="80"/>
        <v>0</v>
      </c>
      <c r="H626" s="197">
        <f t="shared" si="80"/>
        <v>215000</v>
      </c>
      <c r="I626" s="197">
        <f t="shared" si="80"/>
        <v>215000</v>
      </c>
    </row>
    <row r="627" spans="1:9" s="128" customFormat="1" ht="16.5" hidden="1">
      <c r="A627" s="105" t="s">
        <v>58</v>
      </c>
      <c r="B627" s="93" t="s">
        <v>656</v>
      </c>
      <c r="C627" s="41" t="s">
        <v>18</v>
      </c>
      <c r="D627" s="41" t="s">
        <v>10</v>
      </c>
      <c r="E627" s="42" t="s">
        <v>631</v>
      </c>
      <c r="F627" s="229">
        <v>540</v>
      </c>
      <c r="G627" s="197"/>
      <c r="H627" s="197">
        <v>215000</v>
      </c>
      <c r="I627" s="197">
        <v>215000</v>
      </c>
    </row>
    <row r="628" spans="1:9" ht="16.5" hidden="1">
      <c r="A628" s="117" t="s">
        <v>66</v>
      </c>
      <c r="B628" s="95" t="s">
        <v>656</v>
      </c>
      <c r="C628" s="75" t="s">
        <v>12</v>
      </c>
      <c r="D628" s="75"/>
      <c r="E628" s="75"/>
      <c r="F628" s="75"/>
      <c r="G628" s="149">
        <f>G629</f>
        <v>0</v>
      </c>
      <c r="H628" s="149">
        <f>H629</f>
        <v>75000</v>
      </c>
      <c r="I628" s="149">
        <f>I629</f>
        <v>75000</v>
      </c>
    </row>
    <row r="629" spans="1:9" ht="16.5" hidden="1">
      <c r="A629" s="59" t="s">
        <v>20</v>
      </c>
      <c r="B629" s="90" t="s">
        <v>656</v>
      </c>
      <c r="C629" s="61" t="s">
        <v>12</v>
      </c>
      <c r="D629" s="61" t="s">
        <v>34</v>
      </c>
      <c r="E629" s="61"/>
      <c r="F629" s="42"/>
      <c r="G629" s="149">
        <f>G630+G635</f>
        <v>0</v>
      </c>
      <c r="H629" s="149">
        <f>H630+H635</f>
        <v>75000</v>
      </c>
      <c r="I629" s="149">
        <f>I630+I635</f>
        <v>75000</v>
      </c>
    </row>
    <row r="630" spans="1:9" s="128" customFormat="1" ht="18.75" hidden="1">
      <c r="A630" s="108" t="s">
        <v>201</v>
      </c>
      <c r="B630" s="90" t="s">
        <v>656</v>
      </c>
      <c r="C630" s="61" t="s">
        <v>12</v>
      </c>
      <c r="D630" s="61" t="s">
        <v>34</v>
      </c>
      <c r="E630" s="249" t="s">
        <v>371</v>
      </c>
      <c r="F630" s="229"/>
      <c r="G630" s="149">
        <f aca="true" t="shared" si="81" ref="G630:I633">G631</f>
        <v>0</v>
      </c>
      <c r="H630" s="149">
        <f t="shared" si="81"/>
        <v>20000</v>
      </c>
      <c r="I630" s="149">
        <f t="shared" si="81"/>
        <v>20000</v>
      </c>
    </row>
    <row r="631" spans="1:9" s="244" customFormat="1" ht="16.5" hidden="1">
      <c r="A631" s="108" t="s">
        <v>242</v>
      </c>
      <c r="B631" s="111" t="s">
        <v>656</v>
      </c>
      <c r="C631" s="55" t="s">
        <v>12</v>
      </c>
      <c r="D631" s="55" t="s">
        <v>34</v>
      </c>
      <c r="E631" s="46" t="s">
        <v>384</v>
      </c>
      <c r="F631" s="255"/>
      <c r="G631" s="149">
        <f t="shared" si="81"/>
        <v>0</v>
      </c>
      <c r="H631" s="149">
        <f t="shared" si="81"/>
        <v>20000</v>
      </c>
      <c r="I631" s="149">
        <f t="shared" si="81"/>
        <v>20000</v>
      </c>
    </row>
    <row r="632" spans="1:9" s="128" customFormat="1" ht="33.75" customHeight="1" hidden="1">
      <c r="A632" s="287" t="s">
        <v>469</v>
      </c>
      <c r="B632" s="111" t="s">
        <v>656</v>
      </c>
      <c r="C632" s="55" t="s">
        <v>12</v>
      </c>
      <c r="D632" s="55" t="s">
        <v>34</v>
      </c>
      <c r="E632" s="42" t="s">
        <v>466</v>
      </c>
      <c r="F632" s="229"/>
      <c r="G632" s="197">
        <f t="shared" si="81"/>
        <v>0</v>
      </c>
      <c r="H632" s="197">
        <f t="shared" si="81"/>
        <v>20000</v>
      </c>
      <c r="I632" s="197">
        <f t="shared" si="81"/>
        <v>20000</v>
      </c>
    </row>
    <row r="633" spans="1:9" s="128" customFormat="1" ht="55.5" customHeight="1" hidden="1">
      <c r="A633" s="287" t="s">
        <v>471</v>
      </c>
      <c r="B633" s="111" t="s">
        <v>656</v>
      </c>
      <c r="C633" s="55" t="s">
        <v>12</v>
      </c>
      <c r="D633" s="55" t="s">
        <v>34</v>
      </c>
      <c r="E633" s="42" t="s">
        <v>472</v>
      </c>
      <c r="F633" s="229"/>
      <c r="G633" s="197">
        <f t="shared" si="81"/>
        <v>0</v>
      </c>
      <c r="H633" s="197">
        <f t="shared" si="81"/>
        <v>20000</v>
      </c>
      <c r="I633" s="197">
        <f t="shared" si="81"/>
        <v>20000</v>
      </c>
    </row>
    <row r="634" spans="1:9" s="128" customFormat="1" ht="16.5" hidden="1">
      <c r="A634" s="82" t="s">
        <v>58</v>
      </c>
      <c r="B634" s="111" t="s">
        <v>656</v>
      </c>
      <c r="C634" s="55" t="s">
        <v>12</v>
      </c>
      <c r="D634" s="55" t="s">
        <v>34</v>
      </c>
      <c r="E634" s="42" t="s">
        <v>472</v>
      </c>
      <c r="F634" s="229">
        <v>540</v>
      </c>
      <c r="G634" s="197"/>
      <c r="H634" s="197">
        <v>20000</v>
      </c>
      <c r="I634" s="197">
        <v>20000</v>
      </c>
    </row>
    <row r="635" spans="1:9" s="128" customFormat="1" ht="33" hidden="1">
      <c r="A635" s="108" t="s">
        <v>581</v>
      </c>
      <c r="B635" s="95" t="s">
        <v>656</v>
      </c>
      <c r="C635" s="46" t="s">
        <v>12</v>
      </c>
      <c r="D635" s="46" t="s">
        <v>34</v>
      </c>
      <c r="E635" s="249" t="s">
        <v>338</v>
      </c>
      <c r="F635" s="255"/>
      <c r="G635" s="149">
        <f aca="true" t="shared" si="82" ref="G635:I637">G636</f>
        <v>0</v>
      </c>
      <c r="H635" s="149">
        <f t="shared" si="82"/>
        <v>55000</v>
      </c>
      <c r="I635" s="149">
        <f t="shared" si="82"/>
        <v>55000</v>
      </c>
    </row>
    <row r="636" spans="1:9" s="128" customFormat="1" ht="16.5" hidden="1">
      <c r="A636" s="105" t="s">
        <v>582</v>
      </c>
      <c r="B636" s="96" t="s">
        <v>656</v>
      </c>
      <c r="C636" s="42" t="s">
        <v>12</v>
      </c>
      <c r="D636" s="42" t="s">
        <v>34</v>
      </c>
      <c r="E636" s="42" t="s">
        <v>583</v>
      </c>
      <c r="F636" s="229"/>
      <c r="G636" s="197">
        <f t="shared" si="82"/>
        <v>0</v>
      </c>
      <c r="H636" s="197">
        <f t="shared" si="82"/>
        <v>55000</v>
      </c>
      <c r="I636" s="197">
        <f t="shared" si="82"/>
        <v>55000</v>
      </c>
    </row>
    <row r="637" spans="1:9" s="128" customFormat="1" ht="37.5" customHeight="1" hidden="1">
      <c r="A637" s="105" t="s">
        <v>285</v>
      </c>
      <c r="B637" s="96" t="s">
        <v>656</v>
      </c>
      <c r="C637" s="42" t="s">
        <v>12</v>
      </c>
      <c r="D637" s="42" t="s">
        <v>34</v>
      </c>
      <c r="E637" s="42" t="s">
        <v>586</v>
      </c>
      <c r="F637" s="229"/>
      <c r="G637" s="197">
        <f t="shared" si="82"/>
        <v>0</v>
      </c>
      <c r="H637" s="197">
        <f t="shared" si="82"/>
        <v>55000</v>
      </c>
      <c r="I637" s="197">
        <f t="shared" si="82"/>
        <v>55000</v>
      </c>
    </row>
    <row r="638" spans="1:9" s="128" customFormat="1" ht="16.5" hidden="1">
      <c r="A638" s="82" t="s">
        <v>58</v>
      </c>
      <c r="B638" s="96" t="s">
        <v>656</v>
      </c>
      <c r="C638" s="42" t="s">
        <v>12</v>
      </c>
      <c r="D638" s="42" t="s">
        <v>34</v>
      </c>
      <c r="E638" s="42" t="s">
        <v>586</v>
      </c>
      <c r="F638" s="229">
        <v>540</v>
      </c>
      <c r="G638" s="197"/>
      <c r="H638" s="197">
        <v>55000</v>
      </c>
      <c r="I638" s="197">
        <v>55000</v>
      </c>
    </row>
    <row r="639" spans="1:9" s="1" customFormat="1" ht="16.5" hidden="1">
      <c r="A639" s="44" t="s">
        <v>68</v>
      </c>
      <c r="B639" s="95" t="s">
        <v>656</v>
      </c>
      <c r="C639" s="46" t="s">
        <v>13</v>
      </c>
      <c r="D639" s="46"/>
      <c r="E639" s="46"/>
      <c r="F639" s="46"/>
      <c r="G639" s="149">
        <f>G640+G646+G666</f>
        <v>0</v>
      </c>
      <c r="H639" s="149">
        <f>H640+H646+H666</f>
        <v>2409500</v>
      </c>
      <c r="I639" s="149">
        <f>I640+I646+I666</f>
        <v>2387000</v>
      </c>
    </row>
    <row r="640" spans="1:9" ht="16.5" hidden="1">
      <c r="A640" s="207" t="s">
        <v>69</v>
      </c>
      <c r="B640" s="295" t="s">
        <v>656</v>
      </c>
      <c r="C640" s="296" t="s">
        <v>13</v>
      </c>
      <c r="D640" s="127" t="s">
        <v>9</v>
      </c>
      <c r="E640" s="127"/>
      <c r="F640" s="127"/>
      <c r="G640" s="73">
        <f>G641</f>
        <v>0</v>
      </c>
      <c r="H640" s="73">
        <f>H641</f>
        <v>20000</v>
      </c>
      <c r="I640" s="73">
        <f>I641</f>
        <v>20000</v>
      </c>
    </row>
    <row r="641" spans="1:9" s="128" customFormat="1" ht="1.5" customHeight="1" hidden="1">
      <c r="A641" s="108" t="s">
        <v>201</v>
      </c>
      <c r="B641" s="90" t="s">
        <v>656</v>
      </c>
      <c r="C641" s="296" t="s">
        <v>13</v>
      </c>
      <c r="D641" s="127" t="s">
        <v>9</v>
      </c>
      <c r="E641" s="249" t="s">
        <v>371</v>
      </c>
      <c r="F641" s="229"/>
      <c r="G641" s="149">
        <f>G642</f>
        <v>0</v>
      </c>
      <c r="H641" s="149">
        <f aca="true" t="shared" si="83" ref="H641:I644">H642</f>
        <v>20000</v>
      </c>
      <c r="I641" s="149">
        <f t="shared" si="83"/>
        <v>20000</v>
      </c>
    </row>
    <row r="642" spans="1:9" s="244" customFormat="1" ht="33" hidden="1">
      <c r="A642" s="153" t="s">
        <v>265</v>
      </c>
      <c r="B642" s="295" t="s">
        <v>656</v>
      </c>
      <c r="C642" s="296" t="s">
        <v>13</v>
      </c>
      <c r="D642" s="127" t="s">
        <v>9</v>
      </c>
      <c r="E642" s="61" t="s">
        <v>383</v>
      </c>
      <c r="F642" s="310"/>
      <c r="G642" s="120">
        <f>G643</f>
        <v>0</v>
      </c>
      <c r="H642" s="120">
        <f t="shared" si="83"/>
        <v>20000</v>
      </c>
      <c r="I642" s="120">
        <f t="shared" si="83"/>
        <v>20000</v>
      </c>
    </row>
    <row r="643" spans="1:9" s="128" customFormat="1" ht="33" hidden="1">
      <c r="A643" s="221" t="s">
        <v>464</v>
      </c>
      <c r="B643" s="297" t="s">
        <v>656</v>
      </c>
      <c r="C643" s="151" t="s">
        <v>13</v>
      </c>
      <c r="D643" s="133" t="s">
        <v>9</v>
      </c>
      <c r="E643" s="42" t="s">
        <v>470</v>
      </c>
      <c r="F643" s="229"/>
      <c r="G643" s="197">
        <f>G644</f>
        <v>0</v>
      </c>
      <c r="H643" s="197">
        <f t="shared" si="83"/>
        <v>20000</v>
      </c>
      <c r="I643" s="197">
        <f t="shared" si="83"/>
        <v>20000</v>
      </c>
    </row>
    <row r="644" spans="1:9" s="128" customFormat="1" ht="66" hidden="1">
      <c r="A644" s="221" t="s">
        <v>286</v>
      </c>
      <c r="B644" s="297" t="s">
        <v>656</v>
      </c>
      <c r="C644" s="151" t="s">
        <v>13</v>
      </c>
      <c r="D644" s="133" t="s">
        <v>9</v>
      </c>
      <c r="E644" s="42" t="s">
        <v>473</v>
      </c>
      <c r="F644" s="229"/>
      <c r="G644" s="197">
        <f>G645</f>
        <v>0</v>
      </c>
      <c r="H644" s="197">
        <f t="shared" si="83"/>
        <v>20000</v>
      </c>
      <c r="I644" s="197">
        <f t="shared" si="83"/>
        <v>20000</v>
      </c>
    </row>
    <row r="645" spans="1:9" s="128" customFormat="1" ht="16.5" hidden="1">
      <c r="A645" s="82" t="s">
        <v>58</v>
      </c>
      <c r="B645" s="297" t="s">
        <v>656</v>
      </c>
      <c r="C645" s="151" t="s">
        <v>13</v>
      </c>
      <c r="D645" s="133" t="s">
        <v>9</v>
      </c>
      <c r="E645" s="42" t="s">
        <v>473</v>
      </c>
      <c r="F645" s="229">
        <v>540</v>
      </c>
      <c r="G645" s="197"/>
      <c r="H645" s="197">
        <v>20000</v>
      </c>
      <c r="I645" s="197">
        <v>20000</v>
      </c>
    </row>
    <row r="646" spans="1:9" ht="16.5" hidden="1">
      <c r="A646" s="44" t="s">
        <v>70</v>
      </c>
      <c r="B646" s="95" t="s">
        <v>656</v>
      </c>
      <c r="C646" s="45" t="s">
        <v>13</v>
      </c>
      <c r="D646" s="45" t="s">
        <v>14</v>
      </c>
      <c r="E646" s="53"/>
      <c r="F646" s="42"/>
      <c r="G646" s="149">
        <f>G647+G651+G662</f>
        <v>0</v>
      </c>
      <c r="H646" s="149">
        <f>H647+H651+H662</f>
        <v>2310000</v>
      </c>
      <c r="I646" s="149">
        <f>I647+I651+I662</f>
        <v>2310000</v>
      </c>
    </row>
    <row r="647" spans="1:9" s="128" customFormat="1" ht="49.5" hidden="1">
      <c r="A647" s="108" t="s">
        <v>220</v>
      </c>
      <c r="B647" s="95" t="s">
        <v>656</v>
      </c>
      <c r="C647" s="45" t="s">
        <v>13</v>
      </c>
      <c r="D647" s="45" t="s">
        <v>14</v>
      </c>
      <c r="E647" s="249" t="s">
        <v>336</v>
      </c>
      <c r="F647" s="229"/>
      <c r="G647" s="149">
        <f aca="true" t="shared" si="84" ref="G647:I649">G648</f>
        <v>0</v>
      </c>
      <c r="H647" s="149">
        <f t="shared" si="84"/>
        <v>70000</v>
      </c>
      <c r="I647" s="149">
        <f t="shared" si="84"/>
        <v>70000</v>
      </c>
    </row>
    <row r="648" spans="1:9" s="128" customFormat="1" ht="35.25" customHeight="1" hidden="1">
      <c r="A648" s="67" t="s">
        <v>428</v>
      </c>
      <c r="B648" s="96" t="s">
        <v>656</v>
      </c>
      <c r="C648" s="41" t="s">
        <v>13</v>
      </c>
      <c r="D648" s="41" t="s">
        <v>14</v>
      </c>
      <c r="E648" s="251" t="s">
        <v>429</v>
      </c>
      <c r="F648" s="229"/>
      <c r="G648" s="197">
        <f t="shared" si="84"/>
        <v>0</v>
      </c>
      <c r="H648" s="197">
        <f t="shared" si="84"/>
        <v>70000</v>
      </c>
      <c r="I648" s="197">
        <f t="shared" si="84"/>
        <v>70000</v>
      </c>
    </row>
    <row r="649" spans="1:9" s="128" customFormat="1" ht="49.5" hidden="1">
      <c r="A649" s="67" t="s">
        <v>284</v>
      </c>
      <c r="B649" s="96" t="s">
        <v>656</v>
      </c>
      <c r="C649" s="41" t="s">
        <v>13</v>
      </c>
      <c r="D649" s="41" t="s">
        <v>14</v>
      </c>
      <c r="E649" s="248" t="s">
        <v>430</v>
      </c>
      <c r="F649" s="229"/>
      <c r="G649" s="197">
        <f t="shared" si="84"/>
        <v>0</v>
      </c>
      <c r="H649" s="197">
        <f t="shared" si="84"/>
        <v>70000</v>
      </c>
      <c r="I649" s="197">
        <f t="shared" si="84"/>
        <v>70000</v>
      </c>
    </row>
    <row r="650" spans="1:9" s="128" customFormat="1" ht="16.5" hidden="1">
      <c r="A650" s="82" t="s">
        <v>58</v>
      </c>
      <c r="B650" s="96" t="s">
        <v>656</v>
      </c>
      <c r="C650" s="41" t="s">
        <v>13</v>
      </c>
      <c r="D650" s="41" t="s">
        <v>14</v>
      </c>
      <c r="E650" s="248" t="s">
        <v>430</v>
      </c>
      <c r="F650" s="229">
        <v>540</v>
      </c>
      <c r="G650" s="197"/>
      <c r="H650" s="197">
        <v>70000</v>
      </c>
      <c r="I650" s="197">
        <v>70000</v>
      </c>
    </row>
    <row r="651" spans="1:9" s="128" customFormat="1" ht="51" customHeight="1" hidden="1">
      <c r="A651" s="108" t="s">
        <v>243</v>
      </c>
      <c r="B651" s="95" t="s">
        <v>656</v>
      </c>
      <c r="C651" s="45" t="s">
        <v>13</v>
      </c>
      <c r="D651" s="45" t="s">
        <v>14</v>
      </c>
      <c r="E651" s="249" t="s">
        <v>337</v>
      </c>
      <c r="F651" s="229"/>
      <c r="G651" s="149">
        <f>G652+G658</f>
        <v>0</v>
      </c>
      <c r="H651" s="149">
        <f>H652+H658</f>
        <v>2230000</v>
      </c>
      <c r="I651" s="149">
        <f>I652+I658</f>
        <v>2230000</v>
      </c>
    </row>
    <row r="652" spans="1:9" s="244" customFormat="1" ht="33" hidden="1">
      <c r="A652" s="108" t="s">
        <v>104</v>
      </c>
      <c r="B652" s="95" t="s">
        <v>656</v>
      </c>
      <c r="C652" s="45" t="s">
        <v>13</v>
      </c>
      <c r="D652" s="45" t="s">
        <v>14</v>
      </c>
      <c r="E652" s="46" t="s">
        <v>382</v>
      </c>
      <c r="F652" s="255"/>
      <c r="G652" s="149">
        <f>G653</f>
        <v>0</v>
      </c>
      <c r="H652" s="149">
        <f>H653</f>
        <v>2200000</v>
      </c>
      <c r="I652" s="149">
        <f>I653</f>
        <v>2200000</v>
      </c>
    </row>
    <row r="653" spans="1:9" s="128" customFormat="1" ht="16.5" hidden="1">
      <c r="A653" s="105" t="s">
        <v>477</v>
      </c>
      <c r="B653" s="96" t="s">
        <v>656</v>
      </c>
      <c r="C653" s="41" t="s">
        <v>13</v>
      </c>
      <c r="D653" s="41" t="s">
        <v>14</v>
      </c>
      <c r="E653" s="42" t="s">
        <v>476</v>
      </c>
      <c r="F653" s="229"/>
      <c r="G653" s="197">
        <f>G654+G656</f>
        <v>0</v>
      </c>
      <c r="H653" s="197">
        <f>H654+H656</f>
        <v>2200000</v>
      </c>
      <c r="I653" s="197">
        <f>I654+I656</f>
        <v>2200000</v>
      </c>
    </row>
    <row r="654" spans="1:9" s="128" customFormat="1" ht="49.5" hidden="1">
      <c r="A654" s="288" t="s">
        <v>475</v>
      </c>
      <c r="B654" s="96" t="s">
        <v>656</v>
      </c>
      <c r="C654" s="41" t="s">
        <v>13</v>
      </c>
      <c r="D654" s="41" t="s">
        <v>14</v>
      </c>
      <c r="E654" s="42" t="s">
        <v>479</v>
      </c>
      <c r="F654" s="229"/>
      <c r="G654" s="197">
        <f>G655</f>
        <v>0</v>
      </c>
      <c r="H654" s="197">
        <f>H655</f>
        <v>200000</v>
      </c>
      <c r="I654" s="197">
        <f>I655</f>
        <v>200000</v>
      </c>
    </row>
    <row r="655" spans="1:9" s="128" customFormat="1" ht="16.5" hidden="1">
      <c r="A655" s="82" t="s">
        <v>58</v>
      </c>
      <c r="B655" s="96" t="s">
        <v>656</v>
      </c>
      <c r="C655" s="41" t="s">
        <v>13</v>
      </c>
      <c r="D655" s="41" t="s">
        <v>14</v>
      </c>
      <c r="E655" s="42" t="s">
        <v>479</v>
      </c>
      <c r="F655" s="229">
        <v>540</v>
      </c>
      <c r="G655" s="197"/>
      <c r="H655" s="197">
        <v>200000</v>
      </c>
      <c r="I655" s="197">
        <v>200000</v>
      </c>
    </row>
    <row r="656" spans="1:9" s="128" customFormat="1" ht="49.5" hidden="1">
      <c r="A656" s="40" t="s">
        <v>478</v>
      </c>
      <c r="B656" s="96" t="s">
        <v>656</v>
      </c>
      <c r="C656" s="41" t="s">
        <v>13</v>
      </c>
      <c r="D656" s="41" t="s">
        <v>14</v>
      </c>
      <c r="E656" s="42" t="s">
        <v>480</v>
      </c>
      <c r="F656" s="229"/>
      <c r="G656" s="197">
        <f>G657</f>
        <v>0</v>
      </c>
      <c r="H656" s="197">
        <f>H657</f>
        <v>2000000</v>
      </c>
      <c r="I656" s="197">
        <f>I657</f>
        <v>2000000</v>
      </c>
    </row>
    <row r="657" spans="1:9" s="128" customFormat="1" ht="16.5" hidden="1">
      <c r="A657" s="82" t="s">
        <v>58</v>
      </c>
      <c r="B657" s="96" t="s">
        <v>656</v>
      </c>
      <c r="C657" s="41" t="s">
        <v>13</v>
      </c>
      <c r="D657" s="41" t="s">
        <v>14</v>
      </c>
      <c r="E657" s="42" t="s">
        <v>480</v>
      </c>
      <c r="F657" s="229">
        <v>540</v>
      </c>
      <c r="G657" s="197"/>
      <c r="H657" s="197">
        <v>2000000</v>
      </c>
      <c r="I657" s="197">
        <v>2000000</v>
      </c>
    </row>
    <row r="658" spans="1:9" s="244" customFormat="1" ht="16.5" hidden="1">
      <c r="A658" s="108" t="s">
        <v>139</v>
      </c>
      <c r="B658" s="95" t="s">
        <v>656</v>
      </c>
      <c r="C658" s="45" t="s">
        <v>13</v>
      </c>
      <c r="D658" s="45" t="s">
        <v>14</v>
      </c>
      <c r="E658" s="46" t="s">
        <v>381</v>
      </c>
      <c r="F658" s="255"/>
      <c r="G658" s="149">
        <f aca="true" t="shared" si="85" ref="G658:I660">G659</f>
        <v>0</v>
      </c>
      <c r="H658" s="149">
        <f t="shared" si="85"/>
        <v>30000</v>
      </c>
      <c r="I658" s="149">
        <f t="shared" si="85"/>
        <v>30000</v>
      </c>
    </row>
    <row r="659" spans="1:9" s="128" customFormat="1" ht="16.5" hidden="1">
      <c r="A659" s="286" t="s">
        <v>431</v>
      </c>
      <c r="B659" s="96" t="s">
        <v>656</v>
      </c>
      <c r="C659" s="41" t="s">
        <v>13</v>
      </c>
      <c r="D659" s="41" t="s">
        <v>14</v>
      </c>
      <c r="E659" s="42" t="s">
        <v>432</v>
      </c>
      <c r="F659" s="229"/>
      <c r="G659" s="197">
        <f t="shared" si="85"/>
        <v>0</v>
      </c>
      <c r="H659" s="197">
        <f t="shared" si="85"/>
        <v>30000</v>
      </c>
      <c r="I659" s="197">
        <f t="shared" si="85"/>
        <v>30000</v>
      </c>
    </row>
    <row r="660" spans="1:9" s="128" customFormat="1" ht="49.5" hidden="1">
      <c r="A660" s="286" t="s">
        <v>287</v>
      </c>
      <c r="B660" s="96" t="s">
        <v>656</v>
      </c>
      <c r="C660" s="41" t="s">
        <v>13</v>
      </c>
      <c r="D660" s="41" t="s">
        <v>14</v>
      </c>
      <c r="E660" s="42" t="s">
        <v>433</v>
      </c>
      <c r="F660" s="229"/>
      <c r="G660" s="197">
        <f t="shared" si="85"/>
        <v>0</v>
      </c>
      <c r="H660" s="197">
        <f t="shared" si="85"/>
        <v>30000</v>
      </c>
      <c r="I660" s="197">
        <f t="shared" si="85"/>
        <v>30000</v>
      </c>
    </row>
    <row r="661" spans="1:9" s="128" customFormat="1" ht="16.5" hidden="1">
      <c r="A661" s="82" t="s">
        <v>58</v>
      </c>
      <c r="B661" s="96" t="s">
        <v>656</v>
      </c>
      <c r="C661" s="41" t="s">
        <v>13</v>
      </c>
      <c r="D661" s="41" t="s">
        <v>14</v>
      </c>
      <c r="E661" s="42" t="s">
        <v>433</v>
      </c>
      <c r="F661" s="229">
        <v>540</v>
      </c>
      <c r="G661" s="197"/>
      <c r="H661" s="197">
        <v>30000</v>
      </c>
      <c r="I661" s="197">
        <v>30000</v>
      </c>
    </row>
    <row r="662" spans="1:9" s="244" customFormat="1" ht="33" hidden="1">
      <c r="A662" s="291" t="s">
        <v>362</v>
      </c>
      <c r="B662" s="95" t="s">
        <v>656</v>
      </c>
      <c r="C662" s="45" t="s">
        <v>13</v>
      </c>
      <c r="D662" s="45" t="s">
        <v>14</v>
      </c>
      <c r="E662" s="308" t="s">
        <v>373</v>
      </c>
      <c r="F662" s="255"/>
      <c r="G662" s="149">
        <f aca="true" t="shared" si="86" ref="G662:I664">G663</f>
        <v>0</v>
      </c>
      <c r="H662" s="149">
        <f t="shared" si="86"/>
        <v>10000</v>
      </c>
      <c r="I662" s="149">
        <f t="shared" si="86"/>
        <v>10000</v>
      </c>
    </row>
    <row r="663" spans="1:9" s="128" customFormat="1" ht="33" hidden="1">
      <c r="A663" s="221" t="s">
        <v>438</v>
      </c>
      <c r="B663" s="96" t="s">
        <v>656</v>
      </c>
      <c r="C663" s="41" t="s">
        <v>13</v>
      </c>
      <c r="D663" s="41" t="s">
        <v>14</v>
      </c>
      <c r="E663" s="309" t="s">
        <v>439</v>
      </c>
      <c r="F663" s="229"/>
      <c r="G663" s="197">
        <f t="shared" si="86"/>
        <v>0</v>
      </c>
      <c r="H663" s="197">
        <f t="shared" si="86"/>
        <v>10000</v>
      </c>
      <c r="I663" s="197">
        <f t="shared" si="86"/>
        <v>10000</v>
      </c>
    </row>
    <row r="664" spans="1:9" s="128" customFormat="1" ht="34.5" customHeight="1" hidden="1">
      <c r="A664" s="221" t="s">
        <v>288</v>
      </c>
      <c r="B664" s="96" t="s">
        <v>656</v>
      </c>
      <c r="C664" s="41" t="s">
        <v>13</v>
      </c>
      <c r="D664" s="41" t="s">
        <v>14</v>
      </c>
      <c r="E664" s="309" t="s">
        <v>440</v>
      </c>
      <c r="F664" s="229"/>
      <c r="G664" s="197">
        <f t="shared" si="86"/>
        <v>0</v>
      </c>
      <c r="H664" s="197">
        <f t="shared" si="86"/>
        <v>10000</v>
      </c>
      <c r="I664" s="197">
        <f t="shared" si="86"/>
        <v>10000</v>
      </c>
    </row>
    <row r="665" spans="1:9" s="128" customFormat="1" ht="18.75" hidden="1">
      <c r="A665" s="82" t="s">
        <v>58</v>
      </c>
      <c r="B665" s="96" t="s">
        <v>656</v>
      </c>
      <c r="C665" s="41" t="s">
        <v>13</v>
      </c>
      <c r="D665" s="41" t="s">
        <v>14</v>
      </c>
      <c r="E665" s="251" t="s">
        <v>440</v>
      </c>
      <c r="F665" s="229">
        <v>540</v>
      </c>
      <c r="G665" s="197"/>
      <c r="H665" s="197">
        <v>10000</v>
      </c>
      <c r="I665" s="197">
        <v>10000</v>
      </c>
    </row>
    <row r="666" spans="1:9" s="1" customFormat="1" ht="16.5" hidden="1">
      <c r="A666" s="44" t="s">
        <v>29</v>
      </c>
      <c r="B666" s="92" t="s">
        <v>656</v>
      </c>
      <c r="C666" s="46" t="s">
        <v>13</v>
      </c>
      <c r="D666" s="46" t="s">
        <v>18</v>
      </c>
      <c r="E666" s="65"/>
      <c r="F666" s="46"/>
      <c r="G666" s="149">
        <f>G667+G672</f>
        <v>0</v>
      </c>
      <c r="H666" s="149">
        <f>H667+H672</f>
        <v>79500</v>
      </c>
      <c r="I666" s="149">
        <f>I667+I672</f>
        <v>57000</v>
      </c>
    </row>
    <row r="667" spans="1:9" s="128" customFormat="1" ht="49.5" hidden="1">
      <c r="A667" s="108" t="s">
        <v>190</v>
      </c>
      <c r="B667" s="92" t="s">
        <v>656</v>
      </c>
      <c r="C667" s="46" t="s">
        <v>13</v>
      </c>
      <c r="D667" s="46" t="s">
        <v>18</v>
      </c>
      <c r="E667" s="249" t="s">
        <v>322</v>
      </c>
      <c r="F667" s="229"/>
      <c r="G667" s="149">
        <f aca="true" t="shared" si="87" ref="G667:I670">G668</f>
        <v>0</v>
      </c>
      <c r="H667" s="149">
        <f t="shared" si="87"/>
        <v>60000</v>
      </c>
      <c r="I667" s="149">
        <f t="shared" si="87"/>
        <v>40000</v>
      </c>
    </row>
    <row r="668" spans="1:9" s="244" customFormat="1" ht="33" hidden="1">
      <c r="A668" s="108" t="s">
        <v>197</v>
      </c>
      <c r="B668" s="92" t="s">
        <v>656</v>
      </c>
      <c r="C668" s="46" t="s">
        <v>13</v>
      </c>
      <c r="D668" s="46" t="s">
        <v>18</v>
      </c>
      <c r="E668" s="46" t="s">
        <v>323</v>
      </c>
      <c r="F668" s="255"/>
      <c r="G668" s="149">
        <f t="shared" si="87"/>
        <v>0</v>
      </c>
      <c r="H668" s="149">
        <f t="shared" si="87"/>
        <v>60000</v>
      </c>
      <c r="I668" s="149">
        <f t="shared" si="87"/>
        <v>40000</v>
      </c>
    </row>
    <row r="669" spans="1:9" s="128" customFormat="1" ht="16.5" hidden="1">
      <c r="A669" s="105" t="s">
        <v>572</v>
      </c>
      <c r="B669" s="93" t="s">
        <v>656</v>
      </c>
      <c r="C669" s="42" t="s">
        <v>13</v>
      </c>
      <c r="D669" s="42" t="s">
        <v>18</v>
      </c>
      <c r="E669" s="42" t="s">
        <v>325</v>
      </c>
      <c r="F669" s="229"/>
      <c r="G669" s="197">
        <f t="shared" si="87"/>
        <v>0</v>
      </c>
      <c r="H669" s="197">
        <f t="shared" si="87"/>
        <v>60000</v>
      </c>
      <c r="I669" s="197">
        <f t="shared" si="87"/>
        <v>40000</v>
      </c>
    </row>
    <row r="670" spans="1:9" s="128" customFormat="1" ht="33" hidden="1">
      <c r="A670" s="105" t="s">
        <v>289</v>
      </c>
      <c r="B670" s="93" t="s">
        <v>656</v>
      </c>
      <c r="C670" s="42" t="s">
        <v>13</v>
      </c>
      <c r="D670" s="42" t="s">
        <v>18</v>
      </c>
      <c r="E670" s="42" t="s">
        <v>573</v>
      </c>
      <c r="F670" s="229"/>
      <c r="G670" s="197">
        <f t="shared" si="87"/>
        <v>0</v>
      </c>
      <c r="H670" s="197">
        <f t="shared" si="87"/>
        <v>60000</v>
      </c>
      <c r="I670" s="197">
        <f t="shared" si="87"/>
        <v>40000</v>
      </c>
    </row>
    <row r="671" spans="1:9" s="128" customFormat="1" ht="16.5" hidden="1">
      <c r="A671" s="105" t="s">
        <v>58</v>
      </c>
      <c r="B671" s="93" t="s">
        <v>656</v>
      </c>
      <c r="C671" s="42" t="s">
        <v>13</v>
      </c>
      <c r="D671" s="42" t="s">
        <v>18</v>
      </c>
      <c r="E671" s="42" t="s">
        <v>573</v>
      </c>
      <c r="F671" s="229">
        <v>540</v>
      </c>
      <c r="G671" s="197"/>
      <c r="H671" s="197">
        <v>60000</v>
      </c>
      <c r="I671" s="197">
        <v>40000</v>
      </c>
    </row>
    <row r="672" spans="1:9" s="244" customFormat="1" ht="33" hidden="1">
      <c r="A672" s="291" t="s">
        <v>362</v>
      </c>
      <c r="B672" s="95" t="s">
        <v>656</v>
      </c>
      <c r="C672" s="45" t="s">
        <v>13</v>
      </c>
      <c r="D672" s="45" t="s">
        <v>18</v>
      </c>
      <c r="E672" s="308" t="s">
        <v>373</v>
      </c>
      <c r="F672" s="255"/>
      <c r="G672" s="149">
        <f aca="true" t="shared" si="88" ref="G672:I674">G673</f>
        <v>0</v>
      </c>
      <c r="H672" s="149">
        <f t="shared" si="88"/>
        <v>19500</v>
      </c>
      <c r="I672" s="149">
        <f t="shared" si="88"/>
        <v>17000</v>
      </c>
    </row>
    <row r="673" spans="1:9" s="128" customFormat="1" ht="33" hidden="1">
      <c r="A673" s="221" t="s">
        <v>438</v>
      </c>
      <c r="B673" s="96" t="s">
        <v>656</v>
      </c>
      <c r="C673" s="41" t="s">
        <v>13</v>
      </c>
      <c r="D673" s="41" t="s">
        <v>18</v>
      </c>
      <c r="E673" s="309" t="s">
        <v>439</v>
      </c>
      <c r="F673" s="229"/>
      <c r="G673" s="197">
        <f t="shared" si="88"/>
        <v>0</v>
      </c>
      <c r="H673" s="197">
        <f t="shared" si="88"/>
        <v>19500</v>
      </c>
      <c r="I673" s="197">
        <f t="shared" si="88"/>
        <v>17000</v>
      </c>
    </row>
    <row r="674" spans="1:9" s="128" customFormat="1" ht="34.5" customHeight="1" hidden="1">
      <c r="A674" s="221" t="s">
        <v>288</v>
      </c>
      <c r="B674" s="96" t="s">
        <v>656</v>
      </c>
      <c r="C674" s="41" t="s">
        <v>13</v>
      </c>
      <c r="D674" s="41" t="s">
        <v>18</v>
      </c>
      <c r="E674" s="309" t="s">
        <v>440</v>
      </c>
      <c r="F674" s="229"/>
      <c r="G674" s="197">
        <f t="shared" si="88"/>
        <v>0</v>
      </c>
      <c r="H674" s="197">
        <f t="shared" si="88"/>
        <v>19500</v>
      </c>
      <c r="I674" s="197">
        <f t="shared" si="88"/>
        <v>17000</v>
      </c>
    </row>
    <row r="675" spans="1:9" s="128" customFormat="1" ht="18.75" hidden="1">
      <c r="A675" s="82" t="s">
        <v>58</v>
      </c>
      <c r="B675" s="96" t="s">
        <v>656</v>
      </c>
      <c r="C675" s="41" t="s">
        <v>13</v>
      </c>
      <c r="D675" s="41" t="s">
        <v>18</v>
      </c>
      <c r="E675" s="251" t="s">
        <v>440</v>
      </c>
      <c r="F675" s="229">
        <v>540</v>
      </c>
      <c r="G675" s="197"/>
      <c r="H675" s="197">
        <v>19500</v>
      </c>
      <c r="I675" s="197">
        <v>17000</v>
      </c>
    </row>
    <row r="676" spans="1:9" s="1" customFormat="1" ht="16.5" hidden="1">
      <c r="A676" s="44" t="s">
        <v>28</v>
      </c>
      <c r="B676" s="95" t="s">
        <v>656</v>
      </c>
      <c r="C676" s="65" t="s">
        <v>8</v>
      </c>
      <c r="D676" s="65"/>
      <c r="E676" s="154"/>
      <c r="F676" s="154"/>
      <c r="G676" s="149">
        <f aca="true" t="shared" si="89" ref="G676:I678">G677</f>
        <v>0</v>
      </c>
      <c r="H676" s="149">
        <f t="shared" si="89"/>
        <v>6800</v>
      </c>
      <c r="I676" s="149">
        <f t="shared" si="89"/>
        <v>6800</v>
      </c>
    </row>
    <row r="677" spans="1:9" ht="33" hidden="1">
      <c r="A677" s="185" t="s">
        <v>164</v>
      </c>
      <c r="B677" s="95" t="s">
        <v>656</v>
      </c>
      <c r="C677" s="46" t="s">
        <v>8</v>
      </c>
      <c r="D677" s="46" t="s">
        <v>13</v>
      </c>
      <c r="E677" s="72"/>
      <c r="F677" s="72"/>
      <c r="G677" s="149">
        <f t="shared" si="89"/>
        <v>0</v>
      </c>
      <c r="H677" s="149">
        <f t="shared" si="89"/>
        <v>6800</v>
      </c>
      <c r="I677" s="149">
        <f t="shared" si="89"/>
        <v>6800</v>
      </c>
    </row>
    <row r="678" spans="1:9" s="128" customFormat="1" ht="49.5" hidden="1">
      <c r="A678" s="292" t="s">
        <v>363</v>
      </c>
      <c r="B678" s="95" t="s">
        <v>656</v>
      </c>
      <c r="C678" s="46" t="s">
        <v>8</v>
      </c>
      <c r="D678" s="46" t="s">
        <v>13</v>
      </c>
      <c r="E678" s="308" t="s">
        <v>339</v>
      </c>
      <c r="F678" s="232"/>
      <c r="G678" s="149">
        <f t="shared" si="89"/>
        <v>0</v>
      </c>
      <c r="H678" s="149">
        <f t="shared" si="89"/>
        <v>6800</v>
      </c>
      <c r="I678" s="149">
        <f t="shared" si="89"/>
        <v>6800</v>
      </c>
    </row>
    <row r="679" spans="1:9" s="128" customFormat="1" ht="18.75" customHeight="1" hidden="1">
      <c r="A679" s="223" t="s">
        <v>609</v>
      </c>
      <c r="B679" s="96" t="s">
        <v>656</v>
      </c>
      <c r="C679" s="42" t="s">
        <v>8</v>
      </c>
      <c r="D679" s="42" t="s">
        <v>13</v>
      </c>
      <c r="E679" s="298" t="s">
        <v>610</v>
      </c>
      <c r="F679" s="250"/>
      <c r="G679" s="197">
        <f>G680+G682</f>
        <v>0</v>
      </c>
      <c r="H679" s="197">
        <f>H680+H682</f>
        <v>6800</v>
      </c>
      <c r="I679" s="197">
        <f>I680+I682</f>
        <v>6800</v>
      </c>
    </row>
    <row r="680" spans="1:9" s="128" customFormat="1" ht="33" hidden="1">
      <c r="A680" s="223" t="s">
        <v>634</v>
      </c>
      <c r="B680" s="96" t="s">
        <v>656</v>
      </c>
      <c r="C680" s="42" t="s">
        <v>8</v>
      </c>
      <c r="D680" s="42" t="s">
        <v>13</v>
      </c>
      <c r="E680" s="298" t="s">
        <v>611</v>
      </c>
      <c r="F680" s="250"/>
      <c r="G680" s="197">
        <f>G681</f>
        <v>0</v>
      </c>
      <c r="H680" s="197">
        <f>H681</f>
        <v>800</v>
      </c>
      <c r="I680" s="197">
        <f>I681</f>
        <v>800</v>
      </c>
    </row>
    <row r="681" spans="1:9" s="128" customFormat="1" ht="33" hidden="1">
      <c r="A681" s="282" t="s">
        <v>176</v>
      </c>
      <c r="B681" s="96" t="s">
        <v>656</v>
      </c>
      <c r="C681" s="42" t="s">
        <v>8</v>
      </c>
      <c r="D681" s="42" t="s">
        <v>13</v>
      </c>
      <c r="E681" s="298" t="s">
        <v>611</v>
      </c>
      <c r="F681" s="250">
        <v>240</v>
      </c>
      <c r="G681" s="197"/>
      <c r="H681" s="197">
        <v>800</v>
      </c>
      <c r="I681" s="197">
        <v>800</v>
      </c>
    </row>
    <row r="682" spans="1:9" s="128" customFormat="1" ht="33" hidden="1">
      <c r="A682" s="223" t="s">
        <v>612</v>
      </c>
      <c r="B682" s="96" t="s">
        <v>656</v>
      </c>
      <c r="C682" s="42" t="s">
        <v>8</v>
      </c>
      <c r="D682" s="42" t="s">
        <v>13</v>
      </c>
      <c r="E682" s="298" t="s">
        <v>613</v>
      </c>
      <c r="F682" s="250"/>
      <c r="G682" s="197">
        <f>G683</f>
        <v>0</v>
      </c>
      <c r="H682" s="197">
        <f>H683</f>
        <v>6000</v>
      </c>
      <c r="I682" s="197">
        <f>I683</f>
        <v>6000</v>
      </c>
    </row>
    <row r="683" spans="1:9" s="128" customFormat="1" ht="16.5" hidden="1">
      <c r="A683" s="223" t="s">
        <v>58</v>
      </c>
      <c r="B683" s="96" t="s">
        <v>656</v>
      </c>
      <c r="C683" s="42" t="s">
        <v>8</v>
      </c>
      <c r="D683" s="42" t="s">
        <v>13</v>
      </c>
      <c r="E683" s="298" t="s">
        <v>613</v>
      </c>
      <c r="F683" s="250">
        <v>540</v>
      </c>
      <c r="G683" s="197"/>
      <c r="H683" s="197">
        <v>6000</v>
      </c>
      <c r="I683" s="197">
        <v>6000</v>
      </c>
    </row>
    <row r="684" spans="1:9" s="1" customFormat="1" ht="16.5" hidden="1">
      <c r="A684" s="44" t="s">
        <v>161</v>
      </c>
      <c r="B684" s="92" t="s">
        <v>656</v>
      </c>
      <c r="C684" s="46" t="s">
        <v>11</v>
      </c>
      <c r="D684" s="46"/>
      <c r="E684" s="46"/>
      <c r="F684" s="46"/>
      <c r="G684" s="149">
        <f aca="true" t="shared" si="90" ref="G684:I689">G685</f>
        <v>0</v>
      </c>
      <c r="H684" s="149">
        <f t="shared" si="90"/>
        <v>12000</v>
      </c>
      <c r="I684" s="149">
        <f t="shared" si="90"/>
        <v>15000</v>
      </c>
    </row>
    <row r="685" spans="1:9" s="1" customFormat="1" ht="16.5" hidden="1">
      <c r="A685" s="59" t="s">
        <v>3</v>
      </c>
      <c r="B685" s="92" t="s">
        <v>656</v>
      </c>
      <c r="C685" s="60" t="s">
        <v>11</v>
      </c>
      <c r="D685" s="60" t="s">
        <v>9</v>
      </c>
      <c r="E685" s="46"/>
      <c r="F685" s="46"/>
      <c r="G685" s="149">
        <f t="shared" si="90"/>
        <v>0</v>
      </c>
      <c r="H685" s="149">
        <f t="shared" si="90"/>
        <v>12000</v>
      </c>
      <c r="I685" s="149">
        <f t="shared" si="90"/>
        <v>15000</v>
      </c>
    </row>
    <row r="686" spans="1:9" s="128" customFormat="1" ht="33" hidden="1">
      <c r="A686" s="108" t="s">
        <v>186</v>
      </c>
      <c r="B686" s="92" t="s">
        <v>656</v>
      </c>
      <c r="C686" s="60" t="s">
        <v>11</v>
      </c>
      <c r="D686" s="60" t="s">
        <v>9</v>
      </c>
      <c r="E686" s="305" t="s">
        <v>321</v>
      </c>
      <c r="F686" s="229"/>
      <c r="G686" s="149">
        <f t="shared" si="90"/>
        <v>0</v>
      </c>
      <c r="H686" s="149">
        <f t="shared" si="90"/>
        <v>12000</v>
      </c>
      <c r="I686" s="149">
        <f t="shared" si="90"/>
        <v>15000</v>
      </c>
    </row>
    <row r="687" spans="1:9" s="244" customFormat="1" ht="16.5" hidden="1">
      <c r="A687" s="280" t="s">
        <v>358</v>
      </c>
      <c r="B687" s="92" t="s">
        <v>656</v>
      </c>
      <c r="C687" s="60" t="s">
        <v>11</v>
      </c>
      <c r="D687" s="60" t="s">
        <v>9</v>
      </c>
      <c r="E687" s="46" t="s">
        <v>380</v>
      </c>
      <c r="F687" s="255"/>
      <c r="G687" s="149">
        <f t="shared" si="90"/>
        <v>0</v>
      </c>
      <c r="H687" s="149">
        <f t="shared" si="90"/>
        <v>12000</v>
      </c>
      <c r="I687" s="149">
        <f t="shared" si="90"/>
        <v>15000</v>
      </c>
    </row>
    <row r="688" spans="1:9" s="128" customFormat="1" ht="33" hidden="1">
      <c r="A688" s="259" t="s">
        <v>627</v>
      </c>
      <c r="B688" s="93" t="s">
        <v>656</v>
      </c>
      <c r="C688" s="112" t="s">
        <v>11</v>
      </c>
      <c r="D688" s="112" t="s">
        <v>9</v>
      </c>
      <c r="E688" s="42" t="s">
        <v>519</v>
      </c>
      <c r="F688" s="229"/>
      <c r="G688" s="197">
        <f t="shared" si="90"/>
        <v>0</v>
      </c>
      <c r="H688" s="197">
        <f t="shared" si="90"/>
        <v>12000</v>
      </c>
      <c r="I688" s="197">
        <f t="shared" si="90"/>
        <v>15000</v>
      </c>
    </row>
    <row r="689" spans="1:9" s="128" customFormat="1" ht="33" hidden="1">
      <c r="A689" s="281" t="s">
        <v>305</v>
      </c>
      <c r="B689" s="93" t="s">
        <v>656</v>
      </c>
      <c r="C689" s="112" t="s">
        <v>11</v>
      </c>
      <c r="D689" s="112" t="s">
        <v>9</v>
      </c>
      <c r="E689" s="42" t="s">
        <v>521</v>
      </c>
      <c r="F689" s="229"/>
      <c r="G689" s="197">
        <f t="shared" si="90"/>
        <v>0</v>
      </c>
      <c r="H689" s="197">
        <f t="shared" si="90"/>
        <v>12000</v>
      </c>
      <c r="I689" s="197">
        <f t="shared" si="90"/>
        <v>15000</v>
      </c>
    </row>
    <row r="690" spans="1:9" s="128" customFormat="1" ht="19.5" customHeight="1" hidden="1">
      <c r="A690" s="105" t="s">
        <v>58</v>
      </c>
      <c r="B690" s="93" t="s">
        <v>656</v>
      </c>
      <c r="C690" s="112" t="s">
        <v>11</v>
      </c>
      <c r="D690" s="112" t="s">
        <v>9</v>
      </c>
      <c r="E690" s="42" t="s">
        <v>521</v>
      </c>
      <c r="F690" s="229">
        <v>540</v>
      </c>
      <c r="G690" s="197"/>
      <c r="H690" s="197">
        <v>12000</v>
      </c>
      <c r="I690" s="197">
        <v>15000</v>
      </c>
    </row>
    <row r="691" spans="1:9" ht="16.5" hidden="1">
      <c r="A691" s="150" t="s">
        <v>105</v>
      </c>
      <c r="B691" s="95" t="s">
        <v>656</v>
      </c>
      <c r="C691" s="72" t="s">
        <v>19</v>
      </c>
      <c r="D691" s="72"/>
      <c r="E691" s="72"/>
      <c r="F691" s="72"/>
      <c r="G691" s="149">
        <f aca="true" t="shared" si="91" ref="G691:I695">G692</f>
        <v>0</v>
      </c>
      <c r="H691" s="149">
        <f t="shared" si="91"/>
        <v>1400000</v>
      </c>
      <c r="I691" s="149">
        <f t="shared" si="91"/>
        <v>1400000</v>
      </c>
    </row>
    <row r="692" spans="1:9" ht="33" hidden="1">
      <c r="A692" s="217" t="s">
        <v>106</v>
      </c>
      <c r="B692" s="95" t="s">
        <v>656</v>
      </c>
      <c r="C692" s="46" t="s">
        <v>19</v>
      </c>
      <c r="D692" s="46" t="s">
        <v>9</v>
      </c>
      <c r="E692" s="70"/>
      <c r="F692" s="70"/>
      <c r="G692" s="73">
        <f t="shared" si="91"/>
        <v>0</v>
      </c>
      <c r="H692" s="73">
        <f t="shared" si="91"/>
        <v>1400000</v>
      </c>
      <c r="I692" s="73">
        <f t="shared" si="91"/>
        <v>1400000</v>
      </c>
    </row>
    <row r="693" spans="1:9" s="128" customFormat="1" ht="49.5" hidden="1">
      <c r="A693" s="292" t="s">
        <v>363</v>
      </c>
      <c r="B693" s="95" t="s">
        <v>656</v>
      </c>
      <c r="C693" s="46" t="s">
        <v>19</v>
      </c>
      <c r="D693" s="46" t="s">
        <v>9</v>
      </c>
      <c r="E693" s="249" t="s">
        <v>339</v>
      </c>
      <c r="F693" s="232"/>
      <c r="G693" s="198">
        <f t="shared" si="91"/>
        <v>0</v>
      </c>
      <c r="H693" s="198">
        <f t="shared" si="91"/>
        <v>1400000</v>
      </c>
      <c r="I693" s="198">
        <f t="shared" si="91"/>
        <v>1400000</v>
      </c>
    </row>
    <row r="694" spans="1:9" s="128" customFormat="1" ht="16.5" hidden="1">
      <c r="A694" s="221" t="s">
        <v>458</v>
      </c>
      <c r="B694" s="96" t="s">
        <v>656</v>
      </c>
      <c r="C694" s="42" t="s">
        <v>19</v>
      </c>
      <c r="D694" s="42" t="s">
        <v>9</v>
      </c>
      <c r="E694" s="298" t="s">
        <v>459</v>
      </c>
      <c r="F694" s="250"/>
      <c r="G694" s="68">
        <f t="shared" si="91"/>
        <v>0</v>
      </c>
      <c r="H694" s="68">
        <f t="shared" si="91"/>
        <v>1400000</v>
      </c>
      <c r="I694" s="68">
        <f t="shared" si="91"/>
        <v>1400000</v>
      </c>
    </row>
    <row r="695" spans="1:9" s="128" customFormat="1" ht="16.5" hidden="1">
      <c r="A695" s="221" t="s">
        <v>244</v>
      </c>
      <c r="B695" s="96" t="s">
        <v>656</v>
      </c>
      <c r="C695" s="42" t="s">
        <v>19</v>
      </c>
      <c r="D695" s="42" t="s">
        <v>9</v>
      </c>
      <c r="E695" s="298" t="s">
        <v>460</v>
      </c>
      <c r="F695" s="250"/>
      <c r="G695" s="68">
        <f t="shared" si="91"/>
        <v>0</v>
      </c>
      <c r="H695" s="68">
        <f t="shared" si="91"/>
        <v>1400000</v>
      </c>
      <c r="I695" s="68">
        <f t="shared" si="91"/>
        <v>1400000</v>
      </c>
    </row>
    <row r="696" spans="1:9" s="128" customFormat="1" ht="16.5" hidden="1">
      <c r="A696" s="190" t="s">
        <v>245</v>
      </c>
      <c r="B696" s="96" t="s">
        <v>656</v>
      </c>
      <c r="C696" s="42" t="s">
        <v>19</v>
      </c>
      <c r="D696" s="42" t="s">
        <v>9</v>
      </c>
      <c r="E696" s="248" t="s">
        <v>460</v>
      </c>
      <c r="F696" s="250">
        <v>730</v>
      </c>
      <c r="G696" s="68"/>
      <c r="H696" s="68">
        <v>1400000</v>
      </c>
      <c r="I696" s="68">
        <v>1400000</v>
      </c>
    </row>
    <row r="697" spans="1:9" ht="37.5" customHeight="1" hidden="1">
      <c r="A697" s="44" t="s">
        <v>146</v>
      </c>
      <c r="B697" s="92" t="s">
        <v>656</v>
      </c>
      <c r="C697" s="46" t="s">
        <v>79</v>
      </c>
      <c r="D697" s="46"/>
      <c r="E697" s="46"/>
      <c r="F697" s="46"/>
      <c r="G697" s="149">
        <f>G698+G703</f>
        <v>0</v>
      </c>
      <c r="H697" s="149">
        <f>H698+H703</f>
        <v>52800300</v>
      </c>
      <c r="I697" s="149">
        <f>I698+I703</f>
        <v>52157200</v>
      </c>
    </row>
    <row r="698" spans="1:9" ht="33" hidden="1">
      <c r="A698" s="59" t="s">
        <v>144</v>
      </c>
      <c r="B698" s="90" t="s">
        <v>656</v>
      </c>
      <c r="C698" s="61" t="s">
        <v>79</v>
      </c>
      <c r="D698" s="61" t="s">
        <v>9</v>
      </c>
      <c r="E698" s="61"/>
      <c r="F698" s="61"/>
      <c r="G698" s="76">
        <f aca="true" t="shared" si="92" ref="G698:I701">G699</f>
        <v>0</v>
      </c>
      <c r="H698" s="76">
        <f t="shared" si="92"/>
        <v>36750000</v>
      </c>
      <c r="I698" s="76">
        <f t="shared" si="92"/>
        <v>36750000</v>
      </c>
    </row>
    <row r="699" spans="1:9" s="128" customFormat="1" ht="49.5" hidden="1">
      <c r="A699" s="292" t="s">
        <v>363</v>
      </c>
      <c r="B699" s="90" t="s">
        <v>656</v>
      </c>
      <c r="C699" s="61" t="s">
        <v>79</v>
      </c>
      <c r="D699" s="61" t="s">
        <v>9</v>
      </c>
      <c r="E699" s="249" t="s">
        <v>339</v>
      </c>
      <c r="F699" s="232"/>
      <c r="G699" s="198">
        <f t="shared" si="92"/>
        <v>0</v>
      </c>
      <c r="H699" s="198">
        <f t="shared" si="92"/>
        <v>36750000</v>
      </c>
      <c r="I699" s="198">
        <f t="shared" si="92"/>
        <v>36750000</v>
      </c>
    </row>
    <row r="700" spans="1:9" s="128" customFormat="1" ht="49.5" hidden="1">
      <c r="A700" s="221" t="s">
        <v>443</v>
      </c>
      <c r="B700" s="111" t="s">
        <v>656</v>
      </c>
      <c r="C700" s="55" t="s">
        <v>79</v>
      </c>
      <c r="D700" s="55" t="s">
        <v>9</v>
      </c>
      <c r="E700" s="299" t="s">
        <v>444</v>
      </c>
      <c r="F700" s="250"/>
      <c r="G700" s="68">
        <f t="shared" si="92"/>
        <v>0</v>
      </c>
      <c r="H700" s="68">
        <f t="shared" si="92"/>
        <v>36750000</v>
      </c>
      <c r="I700" s="68">
        <f t="shared" si="92"/>
        <v>36750000</v>
      </c>
    </row>
    <row r="701" spans="1:9" s="128" customFormat="1" ht="16.5" hidden="1">
      <c r="A701" s="221" t="s">
        <v>246</v>
      </c>
      <c r="B701" s="111" t="s">
        <v>656</v>
      </c>
      <c r="C701" s="55" t="s">
        <v>79</v>
      </c>
      <c r="D701" s="55" t="s">
        <v>9</v>
      </c>
      <c r="E701" s="299" t="s">
        <v>633</v>
      </c>
      <c r="F701" s="250"/>
      <c r="G701" s="68">
        <f t="shared" si="92"/>
        <v>0</v>
      </c>
      <c r="H701" s="68">
        <f t="shared" si="92"/>
        <v>36750000</v>
      </c>
      <c r="I701" s="68">
        <f t="shared" si="92"/>
        <v>36750000</v>
      </c>
    </row>
    <row r="702" spans="1:9" s="128" customFormat="1" ht="16.5" hidden="1">
      <c r="A702" s="82" t="s">
        <v>445</v>
      </c>
      <c r="B702" s="111" t="s">
        <v>656</v>
      </c>
      <c r="C702" s="55" t="s">
        <v>79</v>
      </c>
      <c r="D702" s="55" t="s">
        <v>9</v>
      </c>
      <c r="E702" s="299" t="s">
        <v>633</v>
      </c>
      <c r="F702" s="250">
        <v>510</v>
      </c>
      <c r="G702" s="68"/>
      <c r="H702" s="68">
        <v>36750000</v>
      </c>
      <c r="I702" s="68">
        <v>36750000</v>
      </c>
    </row>
    <row r="703" spans="1:10" ht="16.5" hidden="1">
      <c r="A703" s="81" t="s">
        <v>145</v>
      </c>
      <c r="B703" s="95" t="s">
        <v>656</v>
      </c>
      <c r="C703" s="46" t="s">
        <v>79</v>
      </c>
      <c r="D703" s="46" t="s">
        <v>18</v>
      </c>
      <c r="E703" s="46"/>
      <c r="F703" s="46"/>
      <c r="G703" s="73">
        <f>G704</f>
        <v>0</v>
      </c>
      <c r="H703" s="73">
        <f>H704</f>
        <v>16050300</v>
      </c>
      <c r="I703" s="73">
        <f>I704</f>
        <v>15407200</v>
      </c>
      <c r="J703" s="16"/>
    </row>
    <row r="704" spans="1:9" s="128" customFormat="1" ht="49.5" hidden="1">
      <c r="A704" s="292" t="s">
        <v>363</v>
      </c>
      <c r="B704" s="90" t="s">
        <v>656</v>
      </c>
      <c r="C704" s="46" t="s">
        <v>79</v>
      </c>
      <c r="D704" s="46" t="s">
        <v>18</v>
      </c>
      <c r="E704" s="249" t="s">
        <v>339</v>
      </c>
      <c r="F704" s="232"/>
      <c r="G704" s="198">
        <f>G705+G708</f>
        <v>0</v>
      </c>
      <c r="H704" s="198">
        <f>H705+H708</f>
        <v>16050300</v>
      </c>
      <c r="I704" s="198">
        <f>I705+I708</f>
        <v>15407200</v>
      </c>
    </row>
    <row r="705" spans="1:9" s="128" customFormat="1" ht="49.5" hidden="1">
      <c r="A705" s="221" t="s">
        <v>443</v>
      </c>
      <c r="B705" s="111" t="s">
        <v>656</v>
      </c>
      <c r="C705" s="55" t="s">
        <v>79</v>
      </c>
      <c r="D705" s="55" t="s">
        <v>18</v>
      </c>
      <c r="E705" s="299" t="s">
        <v>444</v>
      </c>
      <c r="F705" s="250"/>
      <c r="G705" s="68">
        <f aca="true" t="shared" si="93" ref="G705:I706">G706</f>
        <v>0</v>
      </c>
      <c r="H705" s="68">
        <f t="shared" si="93"/>
        <v>15850300</v>
      </c>
      <c r="I705" s="68">
        <f t="shared" si="93"/>
        <v>15207200</v>
      </c>
    </row>
    <row r="706" spans="1:9" s="128" customFormat="1" ht="33" hidden="1">
      <c r="A706" s="221" t="s">
        <v>247</v>
      </c>
      <c r="B706" s="111" t="s">
        <v>656</v>
      </c>
      <c r="C706" s="55" t="s">
        <v>79</v>
      </c>
      <c r="D706" s="55" t="s">
        <v>18</v>
      </c>
      <c r="E706" s="299" t="s">
        <v>632</v>
      </c>
      <c r="F706" s="229"/>
      <c r="G706" s="68">
        <f t="shared" si="93"/>
        <v>0</v>
      </c>
      <c r="H706" s="68">
        <f t="shared" si="93"/>
        <v>15850300</v>
      </c>
      <c r="I706" s="68">
        <f t="shared" si="93"/>
        <v>15207200</v>
      </c>
    </row>
    <row r="707" spans="1:9" s="128" customFormat="1" ht="16.5" hidden="1">
      <c r="A707" s="223" t="s">
        <v>58</v>
      </c>
      <c r="B707" s="111" t="s">
        <v>656</v>
      </c>
      <c r="C707" s="55" t="s">
        <v>79</v>
      </c>
      <c r="D707" s="55" t="s">
        <v>18</v>
      </c>
      <c r="E707" s="299" t="s">
        <v>632</v>
      </c>
      <c r="F707" s="250">
        <v>540</v>
      </c>
      <c r="G707" s="68"/>
      <c r="H707" s="68">
        <f>10000000+5850300</f>
        <v>15850300</v>
      </c>
      <c r="I707" s="68">
        <f>10000000+5207200</f>
        <v>15207200</v>
      </c>
    </row>
    <row r="708" spans="1:9" s="128" customFormat="1" ht="16.5" hidden="1">
      <c r="A708" s="221" t="s">
        <v>462</v>
      </c>
      <c r="B708" s="111" t="s">
        <v>656</v>
      </c>
      <c r="C708" s="55" t="s">
        <v>79</v>
      </c>
      <c r="D708" s="55" t="s">
        <v>18</v>
      </c>
      <c r="E708" s="298" t="s">
        <v>461</v>
      </c>
      <c r="F708" s="250"/>
      <c r="G708" s="68">
        <f aca="true" t="shared" si="94" ref="G708:I709">G709</f>
        <v>0</v>
      </c>
      <c r="H708" s="68">
        <f t="shared" si="94"/>
        <v>200000</v>
      </c>
      <c r="I708" s="68">
        <f t="shared" si="94"/>
        <v>200000</v>
      </c>
    </row>
    <row r="709" spans="1:9" s="128" customFormat="1" ht="72" customHeight="1" hidden="1">
      <c r="A709" s="221" t="s">
        <v>85</v>
      </c>
      <c r="B709" s="111" t="s">
        <v>656</v>
      </c>
      <c r="C709" s="55" t="s">
        <v>79</v>
      </c>
      <c r="D709" s="55" t="s">
        <v>18</v>
      </c>
      <c r="E709" s="298" t="s">
        <v>463</v>
      </c>
      <c r="F709" s="250"/>
      <c r="G709" s="68">
        <f t="shared" si="94"/>
        <v>0</v>
      </c>
      <c r="H709" s="68">
        <f t="shared" si="94"/>
        <v>200000</v>
      </c>
      <c r="I709" s="68">
        <f t="shared" si="94"/>
        <v>200000</v>
      </c>
    </row>
    <row r="710" spans="1:9" s="128" customFormat="1" ht="16.5" hidden="1">
      <c r="A710" s="223" t="s">
        <v>58</v>
      </c>
      <c r="B710" s="111" t="s">
        <v>656</v>
      </c>
      <c r="C710" s="55" t="s">
        <v>79</v>
      </c>
      <c r="D710" s="55" t="s">
        <v>18</v>
      </c>
      <c r="E710" s="298" t="s">
        <v>463</v>
      </c>
      <c r="F710" s="250">
        <v>540</v>
      </c>
      <c r="G710" s="68"/>
      <c r="H710" s="68">
        <v>200000</v>
      </c>
      <c r="I710" s="68">
        <v>200000</v>
      </c>
    </row>
    <row r="711" spans="1:9" ht="33.75" hidden="1" thickBot="1">
      <c r="A711" s="86" t="s">
        <v>133</v>
      </c>
      <c r="B711" s="87" t="s">
        <v>656</v>
      </c>
      <c r="C711" s="88"/>
      <c r="D711" s="88"/>
      <c r="E711" s="88"/>
      <c r="F711" s="88"/>
      <c r="G711" s="89">
        <f>G712+G726+G738+G744</f>
        <v>0</v>
      </c>
      <c r="H711" s="89">
        <f>H712+H726+H738+H744</f>
        <v>30333600</v>
      </c>
      <c r="I711" s="89">
        <f>I712+I726+I738+I744</f>
        <v>30383600</v>
      </c>
    </row>
    <row r="712" spans="1:9" ht="16.5" hidden="1">
      <c r="A712" s="59" t="s">
        <v>64</v>
      </c>
      <c r="B712" s="90" t="s">
        <v>656</v>
      </c>
      <c r="C712" s="61" t="s">
        <v>9</v>
      </c>
      <c r="D712" s="61"/>
      <c r="E712" s="61"/>
      <c r="F712" s="61"/>
      <c r="G712" s="120">
        <f>G713</f>
        <v>0</v>
      </c>
      <c r="H712" s="120">
        <f>H713</f>
        <v>5128100</v>
      </c>
      <c r="I712" s="120">
        <f>I713</f>
        <v>5128100</v>
      </c>
    </row>
    <row r="713" spans="1:9" ht="21" customHeight="1" hidden="1">
      <c r="A713" s="44" t="s">
        <v>65</v>
      </c>
      <c r="B713" s="90" t="s">
        <v>656</v>
      </c>
      <c r="C713" s="45" t="s">
        <v>9</v>
      </c>
      <c r="D713" s="45" t="s">
        <v>19</v>
      </c>
      <c r="E713" s="46"/>
      <c r="F713" s="46"/>
      <c r="G713" s="73">
        <f>G714+G723</f>
        <v>0</v>
      </c>
      <c r="H713" s="73">
        <f>H714+H723</f>
        <v>5128100</v>
      </c>
      <c r="I713" s="73">
        <f>I714+I723</f>
        <v>5128100</v>
      </c>
    </row>
    <row r="714" spans="1:9" s="128" customFormat="1" ht="33" hidden="1">
      <c r="A714" s="290" t="s">
        <v>361</v>
      </c>
      <c r="B714" s="92" t="s">
        <v>656</v>
      </c>
      <c r="C714" s="45" t="s">
        <v>9</v>
      </c>
      <c r="D714" s="45" t="s">
        <v>19</v>
      </c>
      <c r="E714" s="308" t="s">
        <v>372</v>
      </c>
      <c r="F714" s="232"/>
      <c r="G714" s="198">
        <f>G715+G720</f>
        <v>0</v>
      </c>
      <c r="H714" s="198">
        <f>H715+H720</f>
        <v>5128100</v>
      </c>
      <c r="I714" s="198">
        <f>I715+I720</f>
        <v>5128100</v>
      </c>
    </row>
    <row r="715" spans="1:9" s="128" customFormat="1" ht="18.75" hidden="1">
      <c r="A715" s="303" t="s">
        <v>616</v>
      </c>
      <c r="B715" s="96" t="s">
        <v>656</v>
      </c>
      <c r="C715" s="41" t="s">
        <v>9</v>
      </c>
      <c r="D715" s="41" t="s">
        <v>19</v>
      </c>
      <c r="E715" s="329" t="s">
        <v>614</v>
      </c>
      <c r="F715" s="232"/>
      <c r="G715" s="352">
        <f>G716</f>
        <v>0</v>
      </c>
      <c r="H715" s="352">
        <f>H716</f>
        <v>4778100</v>
      </c>
      <c r="I715" s="352">
        <f>I716</f>
        <v>4778100</v>
      </c>
    </row>
    <row r="716" spans="1:9" s="128" customFormat="1" ht="18.75" hidden="1">
      <c r="A716" s="221" t="s">
        <v>175</v>
      </c>
      <c r="B716" s="93" t="s">
        <v>656</v>
      </c>
      <c r="C716" s="41" t="s">
        <v>9</v>
      </c>
      <c r="D716" s="41" t="s">
        <v>19</v>
      </c>
      <c r="E716" s="329" t="s">
        <v>617</v>
      </c>
      <c r="F716" s="250"/>
      <c r="G716" s="68">
        <f>G717+G718+G719</f>
        <v>0</v>
      </c>
      <c r="H716" s="68">
        <f>H717+H718+H719</f>
        <v>4778100</v>
      </c>
      <c r="I716" s="68">
        <f>I717+I718+I719</f>
        <v>4778100</v>
      </c>
    </row>
    <row r="717" spans="1:9" s="128" customFormat="1" ht="18.75" hidden="1">
      <c r="A717" s="105" t="s">
        <v>173</v>
      </c>
      <c r="B717" s="93" t="s">
        <v>656</v>
      </c>
      <c r="C717" s="41" t="s">
        <v>9</v>
      </c>
      <c r="D717" s="41" t="s">
        <v>19</v>
      </c>
      <c r="E717" s="329" t="s">
        <v>617</v>
      </c>
      <c r="F717" s="229">
        <v>120</v>
      </c>
      <c r="G717" s="68"/>
      <c r="H717" s="68">
        <f>2927400+10000+884000+262100</f>
        <v>4083500</v>
      </c>
      <c r="I717" s="68">
        <f>2927400+10000+884000+262100</f>
        <v>4083500</v>
      </c>
    </row>
    <row r="718" spans="1:9" s="128" customFormat="1" ht="33" hidden="1">
      <c r="A718" s="105" t="s">
        <v>176</v>
      </c>
      <c r="B718" s="93" t="s">
        <v>656</v>
      </c>
      <c r="C718" s="41" t="s">
        <v>9</v>
      </c>
      <c r="D718" s="41" t="s">
        <v>19</v>
      </c>
      <c r="E718" s="329" t="s">
        <v>617</v>
      </c>
      <c r="F718" s="229">
        <v>240</v>
      </c>
      <c r="G718" s="68"/>
      <c r="H718" s="68">
        <v>644600</v>
      </c>
      <c r="I718" s="68">
        <v>644600</v>
      </c>
    </row>
    <row r="719" spans="1:9" s="128" customFormat="1" ht="18.75" hidden="1">
      <c r="A719" s="105" t="s">
        <v>178</v>
      </c>
      <c r="B719" s="93" t="s">
        <v>656</v>
      </c>
      <c r="C719" s="41" t="s">
        <v>9</v>
      </c>
      <c r="D719" s="41" t="s">
        <v>19</v>
      </c>
      <c r="E719" s="329" t="s">
        <v>617</v>
      </c>
      <c r="F719" s="229">
        <v>850</v>
      </c>
      <c r="G719" s="68"/>
      <c r="H719" s="68">
        <v>50000</v>
      </c>
      <c r="I719" s="68">
        <v>50000</v>
      </c>
    </row>
    <row r="720" spans="1:9" s="128" customFormat="1" ht="33" hidden="1">
      <c r="A720" s="105" t="s">
        <v>618</v>
      </c>
      <c r="B720" s="93" t="s">
        <v>656</v>
      </c>
      <c r="C720" s="41" t="s">
        <v>9</v>
      </c>
      <c r="D720" s="41" t="s">
        <v>19</v>
      </c>
      <c r="E720" s="329" t="s">
        <v>615</v>
      </c>
      <c r="F720" s="232"/>
      <c r="G720" s="63">
        <f aca="true" t="shared" si="95" ref="G720:I721">G721</f>
        <v>0</v>
      </c>
      <c r="H720" s="63">
        <f t="shared" si="95"/>
        <v>350000</v>
      </c>
      <c r="I720" s="63">
        <f t="shared" si="95"/>
        <v>350000</v>
      </c>
    </row>
    <row r="721" spans="1:9" s="128" customFormat="1" ht="33" hidden="1">
      <c r="A721" s="40" t="s">
        <v>78</v>
      </c>
      <c r="B721" s="93" t="s">
        <v>656</v>
      </c>
      <c r="C721" s="41" t="s">
        <v>9</v>
      </c>
      <c r="D721" s="41" t="s">
        <v>19</v>
      </c>
      <c r="E721" s="329" t="s">
        <v>619</v>
      </c>
      <c r="F721" s="232"/>
      <c r="G721" s="352">
        <f t="shared" si="95"/>
        <v>0</v>
      </c>
      <c r="H721" s="352">
        <f t="shared" si="95"/>
        <v>350000</v>
      </c>
      <c r="I721" s="352">
        <f t="shared" si="95"/>
        <v>350000</v>
      </c>
    </row>
    <row r="722" spans="1:9" s="128" customFormat="1" ht="33" hidden="1">
      <c r="A722" s="105" t="s">
        <v>176</v>
      </c>
      <c r="B722" s="93" t="s">
        <v>656</v>
      </c>
      <c r="C722" s="41" t="s">
        <v>9</v>
      </c>
      <c r="D722" s="41" t="s">
        <v>19</v>
      </c>
      <c r="E722" s="329" t="s">
        <v>619</v>
      </c>
      <c r="F722" s="232">
        <v>240</v>
      </c>
      <c r="G722" s="352"/>
      <c r="H722" s="352">
        <v>350000</v>
      </c>
      <c r="I722" s="352">
        <v>350000</v>
      </c>
    </row>
    <row r="723" spans="1:9" s="1" customFormat="1" ht="54.75" customHeight="1" hidden="1">
      <c r="A723" s="44" t="s">
        <v>292</v>
      </c>
      <c r="B723" s="92" t="s">
        <v>656</v>
      </c>
      <c r="C723" s="45" t="s">
        <v>9</v>
      </c>
      <c r="D723" s="45" t="s">
        <v>19</v>
      </c>
      <c r="E723" s="256" t="s">
        <v>310</v>
      </c>
      <c r="F723" s="46"/>
      <c r="G723" s="73">
        <f aca="true" t="shared" si="96" ref="G723:I724">G724</f>
        <v>0</v>
      </c>
      <c r="H723" s="73">
        <f t="shared" si="96"/>
        <v>0</v>
      </c>
      <c r="I723" s="73">
        <f t="shared" si="96"/>
        <v>0</v>
      </c>
    </row>
    <row r="724" spans="1:9" ht="15.75" customHeight="1" hidden="1">
      <c r="A724" s="189" t="s">
        <v>262</v>
      </c>
      <c r="B724" s="93" t="s">
        <v>656</v>
      </c>
      <c r="C724" s="42" t="s">
        <v>9</v>
      </c>
      <c r="D724" s="42" t="s">
        <v>19</v>
      </c>
      <c r="E724" s="42" t="s">
        <v>327</v>
      </c>
      <c r="F724" s="42"/>
      <c r="G724" s="68">
        <f t="shared" si="96"/>
        <v>0</v>
      </c>
      <c r="H724" s="68">
        <f t="shared" si="96"/>
        <v>0</v>
      </c>
      <c r="I724" s="68">
        <f t="shared" si="96"/>
        <v>0</v>
      </c>
    </row>
    <row r="725" spans="1:9" ht="16.5" hidden="1">
      <c r="A725" s="189" t="s">
        <v>282</v>
      </c>
      <c r="B725" s="93" t="s">
        <v>656</v>
      </c>
      <c r="C725" s="42" t="s">
        <v>9</v>
      </c>
      <c r="D725" s="42" t="s">
        <v>19</v>
      </c>
      <c r="E725" s="42" t="s">
        <v>327</v>
      </c>
      <c r="F725" s="42" t="s">
        <v>281</v>
      </c>
      <c r="G725" s="68"/>
      <c r="H725" s="68"/>
      <c r="I725" s="68"/>
    </row>
    <row r="726" spans="1:9" ht="16.5" hidden="1">
      <c r="A726" s="390" t="s">
        <v>66</v>
      </c>
      <c r="B726" s="391" t="s">
        <v>656</v>
      </c>
      <c r="C726" s="392" t="s">
        <v>12</v>
      </c>
      <c r="D726" s="392"/>
      <c r="E726" s="392"/>
      <c r="F726" s="392"/>
      <c r="G726" s="393">
        <f>G727+G733</f>
        <v>0</v>
      </c>
      <c r="H726" s="120">
        <f>H727+H733</f>
        <v>12668100</v>
      </c>
      <c r="I726" s="120">
        <f>I727+I733</f>
        <v>12718100</v>
      </c>
    </row>
    <row r="727" spans="1:9" ht="16.5" hidden="1">
      <c r="A727" s="394" t="s">
        <v>89</v>
      </c>
      <c r="B727" s="395" t="s">
        <v>656</v>
      </c>
      <c r="C727" s="396" t="s">
        <v>12</v>
      </c>
      <c r="D727" s="396" t="s">
        <v>10</v>
      </c>
      <c r="E727" s="396"/>
      <c r="F727" s="397"/>
      <c r="G727" s="398">
        <f aca="true" t="shared" si="97" ref="G727:I731">G728</f>
        <v>0</v>
      </c>
      <c r="H727" s="73">
        <f t="shared" si="97"/>
        <v>12068100</v>
      </c>
      <c r="I727" s="73">
        <f t="shared" si="97"/>
        <v>12068100</v>
      </c>
    </row>
    <row r="728" spans="1:9" s="128" customFormat="1" ht="33" hidden="1">
      <c r="A728" s="394" t="s">
        <v>193</v>
      </c>
      <c r="B728" s="395" t="s">
        <v>656</v>
      </c>
      <c r="C728" s="396" t="s">
        <v>12</v>
      </c>
      <c r="D728" s="396" t="s">
        <v>10</v>
      </c>
      <c r="E728" s="399" t="s">
        <v>334</v>
      </c>
      <c r="F728" s="400"/>
      <c r="G728" s="401">
        <f t="shared" si="97"/>
        <v>0</v>
      </c>
      <c r="H728" s="149">
        <f t="shared" si="97"/>
        <v>12068100</v>
      </c>
      <c r="I728" s="149">
        <f t="shared" si="97"/>
        <v>12068100</v>
      </c>
    </row>
    <row r="729" spans="1:9" s="244" customFormat="1" ht="31.5" customHeight="1" hidden="1">
      <c r="A729" s="394" t="s">
        <v>240</v>
      </c>
      <c r="B729" s="395" t="s">
        <v>656</v>
      </c>
      <c r="C729" s="396" t="s">
        <v>12</v>
      </c>
      <c r="D729" s="396" t="s">
        <v>10</v>
      </c>
      <c r="E729" s="396" t="s">
        <v>386</v>
      </c>
      <c r="F729" s="402"/>
      <c r="G729" s="401">
        <f t="shared" si="97"/>
        <v>0</v>
      </c>
      <c r="H729" s="149">
        <f t="shared" si="97"/>
        <v>12068100</v>
      </c>
      <c r="I729" s="149">
        <f t="shared" si="97"/>
        <v>12068100</v>
      </c>
    </row>
    <row r="730" spans="1:9" s="128" customFormat="1" ht="31.5" customHeight="1" hidden="1">
      <c r="A730" s="403" t="s">
        <v>492</v>
      </c>
      <c r="B730" s="404" t="s">
        <v>656</v>
      </c>
      <c r="C730" s="405" t="s">
        <v>12</v>
      </c>
      <c r="D730" s="405" t="s">
        <v>10</v>
      </c>
      <c r="E730" s="405" t="s">
        <v>493</v>
      </c>
      <c r="F730" s="400"/>
      <c r="G730" s="406">
        <f t="shared" si="97"/>
        <v>0</v>
      </c>
      <c r="H730" s="197">
        <f t="shared" si="97"/>
        <v>12068100</v>
      </c>
      <c r="I730" s="197">
        <f t="shared" si="97"/>
        <v>12068100</v>
      </c>
    </row>
    <row r="731" spans="1:9" s="128" customFormat="1" ht="33.75" customHeight="1" hidden="1">
      <c r="A731" s="403" t="s">
        <v>241</v>
      </c>
      <c r="B731" s="404" t="s">
        <v>656</v>
      </c>
      <c r="C731" s="405" t="s">
        <v>12</v>
      </c>
      <c r="D731" s="405" t="s">
        <v>10</v>
      </c>
      <c r="E731" s="405" t="s">
        <v>494</v>
      </c>
      <c r="F731" s="400"/>
      <c r="G731" s="406">
        <f t="shared" si="97"/>
        <v>0</v>
      </c>
      <c r="H731" s="197">
        <f t="shared" si="97"/>
        <v>12068100</v>
      </c>
      <c r="I731" s="197">
        <f t="shared" si="97"/>
        <v>12068100</v>
      </c>
    </row>
    <row r="732" spans="1:9" s="128" customFormat="1" ht="36.75" customHeight="1" hidden="1">
      <c r="A732" s="48" t="s">
        <v>176</v>
      </c>
      <c r="B732" s="97" t="s">
        <v>656</v>
      </c>
      <c r="C732" s="52" t="s">
        <v>17</v>
      </c>
      <c r="D732" s="52" t="s">
        <v>9</v>
      </c>
      <c r="E732" s="52" t="s">
        <v>494</v>
      </c>
      <c r="F732" s="230">
        <v>240</v>
      </c>
      <c r="G732" s="197"/>
      <c r="H732" s="197">
        <v>12068100</v>
      </c>
      <c r="I732" s="197">
        <v>12068100</v>
      </c>
    </row>
    <row r="733" spans="1:9" ht="1.5" customHeight="1" thickBot="1">
      <c r="A733" s="175" t="s">
        <v>20</v>
      </c>
      <c r="B733" s="95" t="s">
        <v>656</v>
      </c>
      <c r="C733" s="61" t="s">
        <v>12</v>
      </c>
      <c r="D733" s="75" t="s">
        <v>34</v>
      </c>
      <c r="E733" s="75"/>
      <c r="F733" s="75"/>
      <c r="G733" s="120">
        <f aca="true" t="shared" si="98" ref="G733:I736">G734</f>
        <v>0</v>
      </c>
      <c r="H733" s="120">
        <f t="shared" si="98"/>
        <v>600000</v>
      </c>
      <c r="I733" s="120">
        <f t="shared" si="98"/>
        <v>650000</v>
      </c>
    </row>
    <row r="734" spans="1:9" s="128" customFormat="1" ht="33.75" hidden="1" thickBot="1">
      <c r="A734" s="407" t="s">
        <v>361</v>
      </c>
      <c r="B734" s="408" t="s">
        <v>656</v>
      </c>
      <c r="C734" s="409" t="s">
        <v>12</v>
      </c>
      <c r="D734" s="409" t="s">
        <v>34</v>
      </c>
      <c r="E734" s="410" t="s">
        <v>372</v>
      </c>
      <c r="F734" s="411"/>
      <c r="G734" s="412">
        <f t="shared" si="98"/>
        <v>0</v>
      </c>
      <c r="H734" s="149">
        <f t="shared" si="98"/>
        <v>600000</v>
      </c>
      <c r="I734" s="149">
        <f t="shared" si="98"/>
        <v>650000</v>
      </c>
    </row>
    <row r="735" spans="1:9" s="128" customFormat="1" ht="33.75" hidden="1" thickBot="1">
      <c r="A735" s="413" t="s">
        <v>621</v>
      </c>
      <c r="B735" s="414" t="s">
        <v>656</v>
      </c>
      <c r="C735" s="415" t="s">
        <v>12</v>
      </c>
      <c r="D735" s="415" t="s">
        <v>34</v>
      </c>
      <c r="E735" s="416" t="s">
        <v>620</v>
      </c>
      <c r="F735" s="417"/>
      <c r="G735" s="418">
        <f t="shared" si="98"/>
        <v>0</v>
      </c>
      <c r="H735" s="79">
        <f t="shared" si="98"/>
        <v>600000</v>
      </c>
      <c r="I735" s="79">
        <f t="shared" si="98"/>
        <v>650000</v>
      </c>
    </row>
    <row r="736" spans="1:9" s="128" customFormat="1" ht="19.5" hidden="1" thickBot="1">
      <c r="A736" s="413" t="s">
        <v>622</v>
      </c>
      <c r="B736" s="414" t="s">
        <v>656</v>
      </c>
      <c r="C736" s="415" t="s">
        <v>12</v>
      </c>
      <c r="D736" s="415" t="s">
        <v>34</v>
      </c>
      <c r="E736" s="419" t="s">
        <v>623</v>
      </c>
      <c r="F736" s="417"/>
      <c r="G736" s="418">
        <f t="shared" si="98"/>
        <v>0</v>
      </c>
      <c r="H736" s="79">
        <f t="shared" si="98"/>
        <v>600000</v>
      </c>
      <c r="I736" s="79">
        <f t="shared" si="98"/>
        <v>650000</v>
      </c>
    </row>
    <row r="737" spans="1:9" s="128" customFormat="1" ht="34.5" customHeight="1" hidden="1" thickBot="1">
      <c r="A737" s="420" t="s">
        <v>176</v>
      </c>
      <c r="B737" s="414" t="s">
        <v>656</v>
      </c>
      <c r="C737" s="415" t="s">
        <v>12</v>
      </c>
      <c r="D737" s="415" t="s">
        <v>34</v>
      </c>
      <c r="E737" s="419" t="s">
        <v>623</v>
      </c>
      <c r="F737" s="411">
        <v>240</v>
      </c>
      <c r="G737" s="418"/>
      <c r="H737" s="79">
        <v>600000</v>
      </c>
      <c r="I737" s="79">
        <v>650000</v>
      </c>
    </row>
    <row r="738" spans="1:9" s="1" customFormat="1" ht="16.5" hidden="1">
      <c r="A738" s="44" t="s">
        <v>28</v>
      </c>
      <c r="B738" s="95" t="s">
        <v>656</v>
      </c>
      <c r="C738" s="65" t="s">
        <v>8</v>
      </c>
      <c r="D738" s="65"/>
      <c r="E738" s="154"/>
      <c r="F738" s="154"/>
      <c r="G738" s="73">
        <f aca="true" t="shared" si="99" ref="G738:I742">G739</f>
        <v>0</v>
      </c>
      <c r="H738" s="73">
        <f t="shared" si="99"/>
        <v>400</v>
      </c>
      <c r="I738" s="73">
        <f t="shared" si="99"/>
        <v>400</v>
      </c>
    </row>
    <row r="739" spans="1:9" ht="33" hidden="1">
      <c r="A739" s="185" t="s">
        <v>164</v>
      </c>
      <c r="B739" s="95" t="s">
        <v>656</v>
      </c>
      <c r="C739" s="46" t="s">
        <v>8</v>
      </c>
      <c r="D739" s="46" t="s">
        <v>13</v>
      </c>
      <c r="E739" s="72"/>
      <c r="F739" s="72"/>
      <c r="G739" s="73">
        <f t="shared" si="99"/>
        <v>0</v>
      </c>
      <c r="H739" s="73">
        <f t="shared" si="99"/>
        <v>400</v>
      </c>
      <c r="I739" s="73">
        <f t="shared" si="99"/>
        <v>400</v>
      </c>
    </row>
    <row r="740" spans="1:9" s="128" customFormat="1" ht="49.5" hidden="1">
      <c r="A740" s="292" t="s">
        <v>363</v>
      </c>
      <c r="B740" s="95" t="s">
        <v>656</v>
      </c>
      <c r="C740" s="46" t="s">
        <v>8</v>
      </c>
      <c r="D740" s="46" t="s">
        <v>13</v>
      </c>
      <c r="E740" s="308" t="s">
        <v>339</v>
      </c>
      <c r="F740" s="232"/>
      <c r="G740" s="198">
        <f t="shared" si="99"/>
        <v>0</v>
      </c>
      <c r="H740" s="198">
        <f t="shared" si="99"/>
        <v>400</v>
      </c>
      <c r="I740" s="198">
        <f t="shared" si="99"/>
        <v>400</v>
      </c>
    </row>
    <row r="741" spans="1:9" s="128" customFormat="1" ht="33" hidden="1">
      <c r="A741" s="223" t="s">
        <v>609</v>
      </c>
      <c r="B741" s="96" t="s">
        <v>656</v>
      </c>
      <c r="C741" s="42" t="s">
        <v>8</v>
      </c>
      <c r="D741" s="42" t="s">
        <v>13</v>
      </c>
      <c r="E741" s="298" t="s">
        <v>610</v>
      </c>
      <c r="F741" s="250"/>
      <c r="G741" s="68">
        <f t="shared" si="99"/>
        <v>0</v>
      </c>
      <c r="H741" s="68">
        <f t="shared" si="99"/>
        <v>400</v>
      </c>
      <c r="I741" s="68">
        <f t="shared" si="99"/>
        <v>400</v>
      </c>
    </row>
    <row r="742" spans="1:9" s="128" customFormat="1" ht="33" hidden="1">
      <c r="A742" s="223" t="s">
        <v>634</v>
      </c>
      <c r="B742" s="96" t="s">
        <v>656</v>
      </c>
      <c r="C742" s="42" t="s">
        <v>8</v>
      </c>
      <c r="D742" s="42" t="s">
        <v>13</v>
      </c>
      <c r="E742" s="298" t="s">
        <v>611</v>
      </c>
      <c r="F742" s="250"/>
      <c r="G742" s="68">
        <f t="shared" si="99"/>
        <v>0</v>
      </c>
      <c r="H742" s="68">
        <f t="shared" si="99"/>
        <v>400</v>
      </c>
      <c r="I742" s="68">
        <f t="shared" si="99"/>
        <v>400</v>
      </c>
    </row>
    <row r="743" spans="1:9" s="128" customFormat="1" ht="33" hidden="1">
      <c r="A743" s="282" t="s">
        <v>176</v>
      </c>
      <c r="B743" s="96" t="s">
        <v>656</v>
      </c>
      <c r="C743" s="42" t="s">
        <v>8</v>
      </c>
      <c r="D743" s="42" t="s">
        <v>13</v>
      </c>
      <c r="E743" s="298" t="s">
        <v>611</v>
      </c>
      <c r="F743" s="250">
        <v>240</v>
      </c>
      <c r="G743" s="197"/>
      <c r="H743" s="197">
        <v>400</v>
      </c>
      <c r="I743" s="197">
        <v>400</v>
      </c>
    </row>
    <row r="744" spans="1:9" ht="0.75" customHeight="1" hidden="1">
      <c r="A744" s="44" t="s">
        <v>1</v>
      </c>
      <c r="B744" s="92" t="s">
        <v>656</v>
      </c>
      <c r="C744" s="46" t="s">
        <v>16</v>
      </c>
      <c r="D744" s="46"/>
      <c r="E744" s="46"/>
      <c r="F744" s="46"/>
      <c r="G744" s="149">
        <f aca="true" t="shared" si="100" ref="G744:I747">G745</f>
        <v>0</v>
      </c>
      <c r="H744" s="149">
        <f t="shared" si="100"/>
        <v>12537000</v>
      </c>
      <c r="I744" s="149">
        <f t="shared" si="100"/>
        <v>12537000</v>
      </c>
    </row>
    <row r="745" spans="1:9" s="24" customFormat="1" ht="16.5" hidden="1">
      <c r="A745" s="69" t="s">
        <v>60</v>
      </c>
      <c r="B745" s="125" t="s">
        <v>656</v>
      </c>
      <c r="C745" s="72" t="s">
        <v>16</v>
      </c>
      <c r="D745" s="72" t="s">
        <v>12</v>
      </c>
      <c r="E745" s="72"/>
      <c r="F745" s="72"/>
      <c r="G745" s="73">
        <f t="shared" si="100"/>
        <v>0</v>
      </c>
      <c r="H745" s="73">
        <f t="shared" si="100"/>
        <v>12537000</v>
      </c>
      <c r="I745" s="73">
        <f t="shared" si="100"/>
        <v>12537000</v>
      </c>
    </row>
    <row r="746" spans="1:9" s="128" customFormat="1" ht="33" hidden="1">
      <c r="A746" s="108" t="s">
        <v>205</v>
      </c>
      <c r="B746" s="125" t="s">
        <v>656</v>
      </c>
      <c r="C746" s="72" t="s">
        <v>16</v>
      </c>
      <c r="D746" s="72" t="s">
        <v>12</v>
      </c>
      <c r="E746" s="305" t="s">
        <v>367</v>
      </c>
      <c r="F746" s="229"/>
      <c r="G746" s="149">
        <f t="shared" si="100"/>
        <v>0</v>
      </c>
      <c r="H746" s="149">
        <f t="shared" si="100"/>
        <v>12537000</v>
      </c>
      <c r="I746" s="149">
        <f t="shared" si="100"/>
        <v>12537000</v>
      </c>
    </row>
    <row r="747" spans="1:9" s="244" customFormat="1" ht="33" hidden="1">
      <c r="A747" s="270" t="s">
        <v>223</v>
      </c>
      <c r="B747" s="125" t="s">
        <v>656</v>
      </c>
      <c r="C747" s="72" t="s">
        <v>16</v>
      </c>
      <c r="D747" s="72" t="s">
        <v>12</v>
      </c>
      <c r="E747" s="46" t="s">
        <v>390</v>
      </c>
      <c r="F747" s="255"/>
      <c r="G747" s="149">
        <f t="shared" si="100"/>
        <v>0</v>
      </c>
      <c r="H747" s="149">
        <f t="shared" si="100"/>
        <v>12537000</v>
      </c>
      <c r="I747" s="149">
        <f t="shared" si="100"/>
        <v>12537000</v>
      </c>
    </row>
    <row r="748" spans="1:9" s="244" customFormat="1" ht="33" hidden="1">
      <c r="A748" s="102" t="s">
        <v>271</v>
      </c>
      <c r="B748" s="125" t="s">
        <v>656</v>
      </c>
      <c r="C748" s="72" t="s">
        <v>16</v>
      </c>
      <c r="D748" s="72" t="s">
        <v>12</v>
      </c>
      <c r="E748" s="46" t="s">
        <v>531</v>
      </c>
      <c r="F748" s="255"/>
      <c r="G748" s="149">
        <f>G749+G751</f>
        <v>0</v>
      </c>
      <c r="H748" s="149">
        <f>H749+H751</f>
        <v>12537000</v>
      </c>
      <c r="I748" s="149">
        <f>I749+I751</f>
        <v>12537000</v>
      </c>
    </row>
    <row r="749" spans="1:9" s="244" customFormat="1" ht="49.5" hidden="1">
      <c r="A749" s="105" t="s">
        <v>536</v>
      </c>
      <c r="B749" s="97" t="s">
        <v>656</v>
      </c>
      <c r="C749" s="52" t="s">
        <v>16</v>
      </c>
      <c r="D749" s="52" t="s">
        <v>12</v>
      </c>
      <c r="E749" s="42" t="s">
        <v>537</v>
      </c>
      <c r="F749" s="229"/>
      <c r="G749" s="197">
        <f>G750</f>
        <v>0</v>
      </c>
      <c r="H749" s="197">
        <f>H750</f>
        <v>0</v>
      </c>
      <c r="I749" s="197">
        <f>I750</f>
        <v>0</v>
      </c>
    </row>
    <row r="750" spans="1:9" s="244" customFormat="1" ht="16.5" hidden="1">
      <c r="A750" s="105" t="s">
        <v>200</v>
      </c>
      <c r="B750" s="97" t="s">
        <v>656</v>
      </c>
      <c r="C750" s="52" t="s">
        <v>16</v>
      </c>
      <c r="D750" s="52" t="s">
        <v>12</v>
      </c>
      <c r="E750" s="42" t="s">
        <v>537</v>
      </c>
      <c r="F750" s="229">
        <v>310</v>
      </c>
      <c r="G750" s="197"/>
      <c r="H750" s="197"/>
      <c r="I750" s="197"/>
    </row>
    <row r="751" spans="1:9" s="244" customFormat="1" ht="49.5" hidden="1">
      <c r="A751" s="105" t="s">
        <v>538</v>
      </c>
      <c r="B751" s="97" t="s">
        <v>656</v>
      </c>
      <c r="C751" s="52" t="s">
        <v>16</v>
      </c>
      <c r="D751" s="52" t="s">
        <v>12</v>
      </c>
      <c r="E751" s="42" t="s">
        <v>539</v>
      </c>
      <c r="F751" s="229"/>
      <c r="G751" s="197">
        <f>G752</f>
        <v>0</v>
      </c>
      <c r="H751" s="197">
        <f>H752</f>
        <v>12537000</v>
      </c>
      <c r="I751" s="197">
        <f>I752</f>
        <v>12537000</v>
      </c>
    </row>
    <row r="752" spans="1:9" s="244" customFormat="1" ht="16.5" hidden="1">
      <c r="A752" s="105" t="s">
        <v>200</v>
      </c>
      <c r="B752" s="97" t="s">
        <v>656</v>
      </c>
      <c r="C752" s="52" t="s">
        <v>16</v>
      </c>
      <c r="D752" s="52" t="s">
        <v>12</v>
      </c>
      <c r="E752" s="42" t="s">
        <v>539</v>
      </c>
      <c r="F752" s="229">
        <v>310</v>
      </c>
      <c r="G752" s="197"/>
      <c r="H752" s="197">
        <v>12537000</v>
      </c>
      <c r="I752" s="197">
        <v>12537000</v>
      </c>
    </row>
    <row r="753" spans="1:9" ht="50.25" hidden="1" thickBot="1">
      <c r="A753" s="86" t="s">
        <v>134</v>
      </c>
      <c r="B753" s="163" t="s">
        <v>656</v>
      </c>
      <c r="C753" s="88"/>
      <c r="D753" s="88"/>
      <c r="E753" s="88"/>
      <c r="F753" s="88"/>
      <c r="G753" s="328"/>
      <c r="H753" s="328">
        <f>H771+H797+H803</f>
        <v>7160200</v>
      </c>
      <c r="I753" s="328">
        <f>I771+I797+I803</f>
        <v>7160200</v>
      </c>
    </row>
    <row r="754" spans="1:9" ht="16.5" hidden="1">
      <c r="A754" s="44" t="s">
        <v>64</v>
      </c>
      <c r="B754" s="95" t="s">
        <v>656</v>
      </c>
      <c r="C754" s="46" t="s">
        <v>9</v>
      </c>
      <c r="D754" s="46"/>
      <c r="E754" s="46"/>
      <c r="F754" s="46"/>
      <c r="G754" s="120">
        <f>G755</f>
        <v>0</v>
      </c>
      <c r="H754" s="120">
        <f>H755</f>
        <v>0</v>
      </c>
      <c r="I754" s="120">
        <f>I755</f>
        <v>0</v>
      </c>
    </row>
    <row r="755" spans="1:9" ht="16.5" hidden="1">
      <c r="A755" s="44" t="s">
        <v>65</v>
      </c>
      <c r="B755" s="95" t="s">
        <v>656</v>
      </c>
      <c r="C755" s="45" t="s">
        <v>9</v>
      </c>
      <c r="D755" s="45" t="s">
        <v>19</v>
      </c>
      <c r="E755" s="46"/>
      <c r="F755" s="46"/>
      <c r="G755" s="73">
        <f>G756+G766</f>
        <v>0</v>
      </c>
      <c r="H755" s="73">
        <f>H756+H766</f>
        <v>0</v>
      </c>
      <c r="I755" s="73">
        <f>I756+I766</f>
        <v>0</v>
      </c>
    </row>
    <row r="756" spans="1:9" ht="33" hidden="1">
      <c r="A756" s="40" t="s">
        <v>186</v>
      </c>
      <c r="B756" s="96" t="s">
        <v>656</v>
      </c>
      <c r="C756" s="42" t="s">
        <v>9</v>
      </c>
      <c r="D756" s="41" t="s">
        <v>19</v>
      </c>
      <c r="E756" s="42" t="s">
        <v>142</v>
      </c>
      <c r="F756" s="41"/>
      <c r="G756" s="68">
        <f aca="true" t="shared" si="101" ref="G756:I758">G757</f>
        <v>0</v>
      </c>
      <c r="H756" s="68">
        <f t="shared" si="101"/>
        <v>0</v>
      </c>
      <c r="I756" s="68">
        <f t="shared" si="101"/>
        <v>0</v>
      </c>
    </row>
    <row r="757" spans="1:9" ht="16.5" hidden="1">
      <c r="A757" s="102" t="s">
        <v>187</v>
      </c>
      <c r="B757" s="96" t="s">
        <v>656</v>
      </c>
      <c r="C757" s="70" t="s">
        <v>9</v>
      </c>
      <c r="D757" s="52" t="s">
        <v>19</v>
      </c>
      <c r="E757" s="42" t="s">
        <v>188</v>
      </c>
      <c r="F757" s="41"/>
      <c r="G757" s="68">
        <f t="shared" si="101"/>
        <v>0</v>
      </c>
      <c r="H757" s="68">
        <f t="shared" si="101"/>
        <v>0</v>
      </c>
      <c r="I757" s="68">
        <f t="shared" si="101"/>
        <v>0</v>
      </c>
    </row>
    <row r="758" spans="1:9" ht="33" hidden="1">
      <c r="A758" s="159" t="s">
        <v>235</v>
      </c>
      <c r="B758" s="96" t="s">
        <v>656</v>
      </c>
      <c r="C758" s="70" t="s">
        <v>9</v>
      </c>
      <c r="D758" s="52" t="s">
        <v>19</v>
      </c>
      <c r="E758" s="42" t="s">
        <v>252</v>
      </c>
      <c r="F758" s="41"/>
      <c r="G758" s="79">
        <f t="shared" si="101"/>
        <v>0</v>
      </c>
      <c r="H758" s="79">
        <f t="shared" si="101"/>
        <v>0</v>
      </c>
      <c r="I758" s="79">
        <f t="shared" si="101"/>
        <v>0</v>
      </c>
    </row>
    <row r="759" spans="1:9" ht="33" hidden="1">
      <c r="A759" s="188" t="s">
        <v>176</v>
      </c>
      <c r="B759" s="96" t="s">
        <v>656</v>
      </c>
      <c r="C759" s="70" t="s">
        <v>9</v>
      </c>
      <c r="D759" s="52" t="s">
        <v>19</v>
      </c>
      <c r="E759" s="42" t="s">
        <v>252</v>
      </c>
      <c r="F759" s="42" t="s">
        <v>177</v>
      </c>
      <c r="G759" s="68"/>
      <c r="H759" s="68"/>
      <c r="I759" s="68"/>
    </row>
    <row r="760" spans="1:9" ht="16.5" hidden="1">
      <c r="A760" s="69" t="s">
        <v>41</v>
      </c>
      <c r="B760" s="125" t="s">
        <v>656</v>
      </c>
      <c r="C760" s="72" t="s">
        <v>18</v>
      </c>
      <c r="D760" s="72"/>
      <c r="E760" s="72"/>
      <c r="F760" s="72"/>
      <c r="G760" s="149">
        <f aca="true" t="shared" si="102" ref="G760:I764">G761</f>
        <v>0</v>
      </c>
      <c r="H760" s="149">
        <f t="shared" si="102"/>
        <v>0</v>
      </c>
      <c r="I760" s="149">
        <f t="shared" si="102"/>
        <v>0</v>
      </c>
    </row>
    <row r="761" spans="1:9" ht="16.5" hidden="1">
      <c r="A761" s="69" t="s">
        <v>42</v>
      </c>
      <c r="B761" s="125" t="s">
        <v>656</v>
      </c>
      <c r="C761" s="71" t="s">
        <v>18</v>
      </c>
      <c r="D761" s="71" t="s">
        <v>14</v>
      </c>
      <c r="E761" s="72"/>
      <c r="F761" s="72"/>
      <c r="G761" s="76">
        <f t="shared" si="102"/>
        <v>0</v>
      </c>
      <c r="H761" s="76">
        <f t="shared" si="102"/>
        <v>0</v>
      </c>
      <c r="I761" s="76">
        <f t="shared" si="102"/>
        <v>0</v>
      </c>
    </row>
    <row r="762" spans="1:9" ht="49.5" hidden="1">
      <c r="A762" s="105" t="s">
        <v>190</v>
      </c>
      <c r="B762" s="96" t="s">
        <v>656</v>
      </c>
      <c r="C762" s="42" t="s">
        <v>18</v>
      </c>
      <c r="D762" s="41" t="s">
        <v>14</v>
      </c>
      <c r="E762" s="42" t="s">
        <v>191</v>
      </c>
      <c r="F762" s="42"/>
      <c r="G762" s="68">
        <f t="shared" si="102"/>
        <v>0</v>
      </c>
      <c r="H762" s="68">
        <f t="shared" si="102"/>
        <v>0</v>
      </c>
      <c r="I762" s="68">
        <f t="shared" si="102"/>
        <v>0</v>
      </c>
    </row>
    <row r="763" spans="1:9" ht="16.5" hidden="1">
      <c r="A763" s="189" t="s">
        <v>248</v>
      </c>
      <c r="B763" s="96" t="s">
        <v>656</v>
      </c>
      <c r="C763" s="42" t="s">
        <v>18</v>
      </c>
      <c r="D763" s="41" t="s">
        <v>14</v>
      </c>
      <c r="E763" s="42" t="s">
        <v>249</v>
      </c>
      <c r="F763" s="42"/>
      <c r="G763" s="68">
        <f t="shared" si="102"/>
        <v>0</v>
      </c>
      <c r="H763" s="68">
        <f t="shared" si="102"/>
        <v>0</v>
      </c>
      <c r="I763" s="68">
        <f t="shared" si="102"/>
        <v>0</v>
      </c>
    </row>
    <row r="764" spans="1:9" ht="16.5" hidden="1">
      <c r="A764" s="189" t="s">
        <v>250</v>
      </c>
      <c r="B764" s="96" t="s">
        <v>656</v>
      </c>
      <c r="C764" s="52" t="s">
        <v>18</v>
      </c>
      <c r="D764" s="70" t="s">
        <v>14</v>
      </c>
      <c r="E764" s="52" t="s">
        <v>251</v>
      </c>
      <c r="F764" s="52"/>
      <c r="G764" s="68">
        <f t="shared" si="102"/>
        <v>0</v>
      </c>
      <c r="H764" s="68">
        <f t="shared" si="102"/>
        <v>0</v>
      </c>
      <c r="I764" s="68">
        <f t="shared" si="102"/>
        <v>0</v>
      </c>
    </row>
    <row r="765" spans="1:9" ht="33" hidden="1">
      <c r="A765" s="188" t="s">
        <v>176</v>
      </c>
      <c r="B765" s="96" t="s">
        <v>656</v>
      </c>
      <c r="C765" s="52" t="s">
        <v>18</v>
      </c>
      <c r="D765" s="70" t="s">
        <v>14</v>
      </c>
      <c r="E765" s="52" t="s">
        <v>251</v>
      </c>
      <c r="F765" s="52" t="s">
        <v>177</v>
      </c>
      <c r="G765" s="68">
        <f>15000-15000</f>
        <v>0</v>
      </c>
      <c r="H765" s="68">
        <f>15000-15000</f>
        <v>0</v>
      </c>
      <c r="I765" s="68">
        <f>15000-15000</f>
        <v>0</v>
      </c>
    </row>
    <row r="766" spans="1:9" ht="34.5" customHeight="1" hidden="1">
      <c r="A766" s="62" t="s">
        <v>181</v>
      </c>
      <c r="B766" s="96" t="s">
        <v>656</v>
      </c>
      <c r="C766" s="41" t="s">
        <v>9</v>
      </c>
      <c r="D766" s="41" t="s">
        <v>19</v>
      </c>
      <c r="E766" s="154" t="s">
        <v>182</v>
      </c>
      <c r="F766" s="154"/>
      <c r="G766" s="63">
        <f>G769+G767</f>
        <v>0</v>
      </c>
      <c r="H766" s="63">
        <f>H769+H767</f>
        <v>0</v>
      </c>
      <c r="I766" s="63">
        <f>I769+I767</f>
        <v>0</v>
      </c>
    </row>
    <row r="767" spans="1:9" ht="16.5" hidden="1">
      <c r="A767" s="188" t="s">
        <v>299</v>
      </c>
      <c r="B767" s="96" t="s">
        <v>656</v>
      </c>
      <c r="C767" s="41" t="s">
        <v>9</v>
      </c>
      <c r="D767" s="41" t="s">
        <v>19</v>
      </c>
      <c r="E767" s="154" t="s">
        <v>300</v>
      </c>
      <c r="F767" s="42"/>
      <c r="G767" s="68">
        <f>G768</f>
        <v>0</v>
      </c>
      <c r="H767" s="68">
        <f>H768</f>
        <v>0</v>
      </c>
      <c r="I767" s="68">
        <f>I768</f>
        <v>0</v>
      </c>
    </row>
    <row r="768" spans="1:9" ht="33" hidden="1">
      <c r="A768" s="188" t="s">
        <v>176</v>
      </c>
      <c r="B768" s="96" t="s">
        <v>656</v>
      </c>
      <c r="C768" s="41" t="s">
        <v>9</v>
      </c>
      <c r="D768" s="41" t="s">
        <v>19</v>
      </c>
      <c r="E768" s="52" t="s">
        <v>300</v>
      </c>
      <c r="F768" s="42" t="s">
        <v>177</v>
      </c>
      <c r="G768" s="68"/>
      <c r="H768" s="68"/>
      <c r="I768" s="68"/>
    </row>
    <row r="769" spans="1:9" ht="37.5" hidden="1">
      <c r="A769" s="222" t="s">
        <v>295</v>
      </c>
      <c r="B769" s="96" t="s">
        <v>656</v>
      </c>
      <c r="C769" s="41" t="s">
        <v>9</v>
      </c>
      <c r="D769" s="41" t="s">
        <v>19</v>
      </c>
      <c r="E769" s="154" t="s">
        <v>296</v>
      </c>
      <c r="F769" s="52"/>
      <c r="G769" s="68">
        <f>G770</f>
        <v>0</v>
      </c>
      <c r="H769" s="68">
        <f>H770</f>
        <v>0</v>
      </c>
      <c r="I769" s="68">
        <f>I770</f>
        <v>0</v>
      </c>
    </row>
    <row r="770" spans="1:9" ht="33" hidden="1">
      <c r="A770" s="208" t="s">
        <v>176</v>
      </c>
      <c r="B770" s="96" t="s">
        <v>656</v>
      </c>
      <c r="C770" s="41" t="s">
        <v>9</v>
      </c>
      <c r="D770" s="41" t="s">
        <v>19</v>
      </c>
      <c r="E770" s="52" t="s">
        <v>296</v>
      </c>
      <c r="F770" s="52" t="s">
        <v>177</v>
      </c>
      <c r="G770" s="68"/>
      <c r="H770" s="68"/>
      <c r="I770" s="68"/>
    </row>
    <row r="771" spans="1:9" ht="16.5" hidden="1">
      <c r="A771" s="59" t="s">
        <v>33</v>
      </c>
      <c r="B771" s="90" t="s">
        <v>656</v>
      </c>
      <c r="C771" s="75" t="s">
        <v>12</v>
      </c>
      <c r="D771" s="75"/>
      <c r="E771" s="75"/>
      <c r="F771" s="75"/>
      <c r="G771" s="120">
        <f>G772+G780+G792</f>
        <v>0</v>
      </c>
      <c r="H771" s="120">
        <f>H772+H780+H792</f>
        <v>6463800</v>
      </c>
      <c r="I771" s="120">
        <f>I772+I780+I792</f>
        <v>6463800</v>
      </c>
    </row>
    <row r="772" spans="1:9" ht="16.5" hidden="1">
      <c r="A772" s="44" t="s">
        <v>71</v>
      </c>
      <c r="B772" s="90" t="s">
        <v>656</v>
      </c>
      <c r="C772" s="101" t="s">
        <v>12</v>
      </c>
      <c r="D772" s="101" t="s">
        <v>9</v>
      </c>
      <c r="E772" s="75"/>
      <c r="F772" s="75"/>
      <c r="G772" s="76">
        <f aca="true" t="shared" si="103" ref="G772:I775">G773</f>
        <v>0</v>
      </c>
      <c r="H772" s="76">
        <f t="shared" si="103"/>
        <v>5765800</v>
      </c>
      <c r="I772" s="76">
        <f t="shared" si="103"/>
        <v>5765800</v>
      </c>
    </row>
    <row r="773" spans="1:9" s="128" customFormat="1" ht="49.5" hidden="1">
      <c r="A773" s="153" t="s">
        <v>233</v>
      </c>
      <c r="B773" s="90" t="s">
        <v>656</v>
      </c>
      <c r="C773" s="101" t="s">
        <v>12</v>
      </c>
      <c r="D773" s="101" t="s">
        <v>9</v>
      </c>
      <c r="E773" s="305" t="s">
        <v>331</v>
      </c>
      <c r="F773" s="231"/>
      <c r="G773" s="120">
        <f t="shared" si="103"/>
        <v>0</v>
      </c>
      <c r="H773" s="120">
        <f t="shared" si="103"/>
        <v>5765800</v>
      </c>
      <c r="I773" s="120">
        <f t="shared" si="103"/>
        <v>5765800</v>
      </c>
    </row>
    <row r="774" spans="1:9" s="244" customFormat="1" ht="41.25" customHeight="1" hidden="1">
      <c r="A774" s="108" t="s">
        <v>591</v>
      </c>
      <c r="B774" s="90" t="s">
        <v>656</v>
      </c>
      <c r="C774" s="101" t="s">
        <v>12</v>
      </c>
      <c r="D774" s="101" t="s">
        <v>9</v>
      </c>
      <c r="E774" s="46" t="s">
        <v>332</v>
      </c>
      <c r="F774" s="255"/>
      <c r="G774" s="149">
        <f t="shared" si="103"/>
        <v>0</v>
      </c>
      <c r="H774" s="149">
        <f t="shared" si="103"/>
        <v>5765800</v>
      </c>
      <c r="I774" s="149">
        <f t="shared" si="103"/>
        <v>5765800</v>
      </c>
    </row>
    <row r="775" spans="1:9" s="128" customFormat="1" ht="16.5" hidden="1">
      <c r="A775" s="105" t="s">
        <v>256</v>
      </c>
      <c r="B775" s="111" t="s">
        <v>656</v>
      </c>
      <c r="C775" s="77" t="s">
        <v>12</v>
      </c>
      <c r="D775" s="77" t="s">
        <v>9</v>
      </c>
      <c r="E775" s="42" t="s">
        <v>594</v>
      </c>
      <c r="F775" s="229"/>
      <c r="G775" s="197">
        <f t="shared" si="103"/>
        <v>0</v>
      </c>
      <c r="H775" s="197">
        <f t="shared" si="103"/>
        <v>5765800</v>
      </c>
      <c r="I775" s="197">
        <f t="shared" si="103"/>
        <v>5765800</v>
      </c>
    </row>
    <row r="776" spans="1:9" s="128" customFormat="1" ht="16.5" hidden="1">
      <c r="A776" s="105" t="s">
        <v>175</v>
      </c>
      <c r="B776" s="111" t="s">
        <v>656</v>
      </c>
      <c r="C776" s="77" t="s">
        <v>12</v>
      </c>
      <c r="D776" s="77" t="s">
        <v>9</v>
      </c>
      <c r="E776" s="42" t="s">
        <v>595</v>
      </c>
      <c r="F776" s="229"/>
      <c r="G776" s="358">
        <f>G777+G778+G779</f>
        <v>0</v>
      </c>
      <c r="H776" s="358">
        <f>H777+H778+H779</f>
        <v>5765800</v>
      </c>
      <c r="I776" s="358">
        <f>I777+I778+I779</f>
        <v>5765800</v>
      </c>
    </row>
    <row r="777" spans="1:9" s="128" customFormat="1" ht="16.5" hidden="1">
      <c r="A777" s="105" t="s">
        <v>173</v>
      </c>
      <c r="B777" s="111" t="s">
        <v>656</v>
      </c>
      <c r="C777" s="77" t="s">
        <v>12</v>
      </c>
      <c r="D777" s="77" t="s">
        <v>9</v>
      </c>
      <c r="E777" s="42" t="s">
        <v>595</v>
      </c>
      <c r="F777" s="229">
        <v>120</v>
      </c>
      <c r="G777" s="197"/>
      <c r="H777" s="197">
        <f>3023500+913100+14000+270800</f>
        <v>4221400</v>
      </c>
      <c r="I777" s="197">
        <f>3023500+913100+14000+270800</f>
        <v>4221400</v>
      </c>
    </row>
    <row r="778" spans="1:9" s="128" customFormat="1" ht="33" hidden="1">
      <c r="A778" s="105" t="s">
        <v>176</v>
      </c>
      <c r="B778" s="111" t="s">
        <v>656</v>
      </c>
      <c r="C778" s="77" t="s">
        <v>12</v>
      </c>
      <c r="D778" s="77" t="s">
        <v>9</v>
      </c>
      <c r="E778" s="42" t="s">
        <v>595</v>
      </c>
      <c r="F778" s="229">
        <v>240</v>
      </c>
      <c r="G778" s="197"/>
      <c r="H778" s="197">
        <v>1518500</v>
      </c>
      <c r="I778" s="197">
        <v>1518500</v>
      </c>
    </row>
    <row r="779" spans="1:9" s="128" customFormat="1" ht="16.5" hidden="1">
      <c r="A779" s="105" t="s">
        <v>178</v>
      </c>
      <c r="B779" s="111" t="s">
        <v>656</v>
      </c>
      <c r="C779" s="77" t="s">
        <v>12</v>
      </c>
      <c r="D779" s="77" t="s">
        <v>9</v>
      </c>
      <c r="E779" s="42" t="s">
        <v>595</v>
      </c>
      <c r="F779" s="229">
        <v>850</v>
      </c>
      <c r="G779" s="197"/>
      <c r="H779" s="197">
        <v>25900</v>
      </c>
      <c r="I779" s="197">
        <v>25900</v>
      </c>
    </row>
    <row r="780" spans="1:9" ht="16.5" hidden="1">
      <c r="A780" s="44" t="s">
        <v>67</v>
      </c>
      <c r="B780" s="92" t="s">
        <v>656</v>
      </c>
      <c r="C780" s="46" t="s">
        <v>12</v>
      </c>
      <c r="D780" s="46" t="s">
        <v>13</v>
      </c>
      <c r="E780" s="46"/>
      <c r="F780" s="46"/>
      <c r="G780" s="149">
        <f aca="true" t="shared" si="104" ref="G780:I782">G781</f>
        <v>0</v>
      </c>
      <c r="H780" s="149">
        <f t="shared" si="104"/>
        <v>678000</v>
      </c>
      <c r="I780" s="149">
        <f t="shared" si="104"/>
        <v>678000</v>
      </c>
    </row>
    <row r="781" spans="1:9" s="128" customFormat="1" ht="49.5" hidden="1">
      <c r="A781" s="353" t="s">
        <v>233</v>
      </c>
      <c r="B781" s="95" t="s">
        <v>656</v>
      </c>
      <c r="C781" s="46" t="s">
        <v>12</v>
      </c>
      <c r="D781" s="46" t="s">
        <v>13</v>
      </c>
      <c r="E781" s="305" t="s">
        <v>331</v>
      </c>
      <c r="F781" s="231"/>
      <c r="G781" s="120">
        <f t="shared" si="104"/>
        <v>0</v>
      </c>
      <c r="H781" s="120">
        <f t="shared" si="104"/>
        <v>678000</v>
      </c>
      <c r="I781" s="120">
        <f t="shared" si="104"/>
        <v>678000</v>
      </c>
    </row>
    <row r="782" spans="1:9" s="244" customFormat="1" ht="33" hidden="1">
      <c r="A782" s="306" t="s">
        <v>591</v>
      </c>
      <c r="B782" s="94" t="s">
        <v>656</v>
      </c>
      <c r="C782" s="46" t="s">
        <v>12</v>
      </c>
      <c r="D782" s="46" t="s">
        <v>13</v>
      </c>
      <c r="E782" s="46" t="s">
        <v>332</v>
      </c>
      <c r="F782" s="255"/>
      <c r="G782" s="149">
        <f t="shared" si="104"/>
        <v>0</v>
      </c>
      <c r="H782" s="149">
        <f t="shared" si="104"/>
        <v>678000</v>
      </c>
      <c r="I782" s="149">
        <f t="shared" si="104"/>
        <v>678000</v>
      </c>
    </row>
    <row r="783" spans="1:9" s="128" customFormat="1" ht="33" hidden="1">
      <c r="A783" s="354" t="s">
        <v>592</v>
      </c>
      <c r="B783" s="124" t="s">
        <v>656</v>
      </c>
      <c r="C783" s="42" t="s">
        <v>12</v>
      </c>
      <c r="D783" s="42" t="s">
        <v>13</v>
      </c>
      <c r="E783" s="42" t="s">
        <v>374</v>
      </c>
      <c r="F783" s="229"/>
      <c r="G783" s="197">
        <f>G784+G787+G789</f>
        <v>0</v>
      </c>
      <c r="H783" s="197">
        <f>H784+H787+H789</f>
        <v>678000</v>
      </c>
      <c r="I783" s="197">
        <f>I784+I787+I789</f>
        <v>678000</v>
      </c>
    </row>
    <row r="784" spans="1:9" s="128" customFormat="1" ht="16.5" hidden="1">
      <c r="A784" s="220" t="s">
        <v>278</v>
      </c>
      <c r="B784" s="124" t="s">
        <v>656</v>
      </c>
      <c r="C784" s="42" t="s">
        <v>12</v>
      </c>
      <c r="D784" s="42" t="s">
        <v>13</v>
      </c>
      <c r="E784" s="42" t="s">
        <v>593</v>
      </c>
      <c r="F784" s="229"/>
      <c r="G784" s="197">
        <f>G785</f>
        <v>0</v>
      </c>
      <c r="H784" s="197">
        <f>H785</f>
        <v>100000</v>
      </c>
      <c r="I784" s="197">
        <f>I785</f>
        <v>100000</v>
      </c>
    </row>
    <row r="785" spans="1:9" s="128" customFormat="1" ht="32.25" customHeight="1" hidden="1">
      <c r="A785" s="224" t="s">
        <v>176</v>
      </c>
      <c r="B785" s="124" t="s">
        <v>656</v>
      </c>
      <c r="C785" s="42" t="s">
        <v>12</v>
      </c>
      <c r="D785" s="42" t="s">
        <v>13</v>
      </c>
      <c r="E785" s="42" t="s">
        <v>593</v>
      </c>
      <c r="F785" s="229">
        <v>240</v>
      </c>
      <c r="G785" s="197"/>
      <c r="H785" s="197">
        <v>100000</v>
      </c>
      <c r="I785" s="197">
        <v>100000</v>
      </c>
    </row>
    <row r="786" spans="1:9" s="128" customFormat="1" ht="16.5" hidden="1">
      <c r="A786" s="224" t="s">
        <v>394</v>
      </c>
      <c r="B786" s="124" t="s">
        <v>656</v>
      </c>
      <c r="C786" s="42" t="s">
        <v>12</v>
      </c>
      <c r="D786" s="42" t="s">
        <v>13</v>
      </c>
      <c r="E786" s="42" t="s">
        <v>596</v>
      </c>
      <c r="F786" s="229"/>
      <c r="G786" s="197">
        <f>G787+G789</f>
        <v>0</v>
      </c>
      <c r="H786" s="197">
        <f>H787+H789</f>
        <v>578000</v>
      </c>
      <c r="I786" s="197">
        <f>I787+I789</f>
        <v>578000</v>
      </c>
    </row>
    <row r="787" spans="1:9" s="128" customFormat="1" ht="16.5" hidden="1">
      <c r="A787" s="224" t="s">
        <v>395</v>
      </c>
      <c r="B787" s="124" t="s">
        <v>656</v>
      </c>
      <c r="C787" s="42" t="s">
        <v>12</v>
      </c>
      <c r="D787" s="42" t="s">
        <v>13</v>
      </c>
      <c r="E787" s="42" t="s">
        <v>597</v>
      </c>
      <c r="F787" s="229"/>
      <c r="G787" s="197">
        <f>G788</f>
        <v>0</v>
      </c>
      <c r="H787" s="197">
        <f>H788</f>
        <v>158000</v>
      </c>
      <c r="I787" s="197">
        <f>I788</f>
        <v>158000</v>
      </c>
    </row>
    <row r="788" spans="1:9" s="128" customFormat="1" ht="33" hidden="1">
      <c r="A788" s="224" t="s">
        <v>176</v>
      </c>
      <c r="B788" s="124" t="s">
        <v>656</v>
      </c>
      <c r="C788" s="42" t="s">
        <v>12</v>
      </c>
      <c r="D788" s="42" t="s">
        <v>13</v>
      </c>
      <c r="E788" s="42" t="s">
        <v>597</v>
      </c>
      <c r="F788" s="229">
        <v>240</v>
      </c>
      <c r="G788" s="197"/>
      <c r="H788" s="197">
        <v>158000</v>
      </c>
      <c r="I788" s="197">
        <v>158000</v>
      </c>
    </row>
    <row r="789" spans="1:9" s="128" customFormat="1" ht="33" hidden="1">
      <c r="A789" s="105" t="s">
        <v>272</v>
      </c>
      <c r="B789" s="111" t="s">
        <v>656</v>
      </c>
      <c r="C789" s="42" t="s">
        <v>12</v>
      </c>
      <c r="D789" s="42" t="s">
        <v>13</v>
      </c>
      <c r="E789" s="42" t="s">
        <v>598</v>
      </c>
      <c r="F789" s="229"/>
      <c r="G789" s="197">
        <f>G790+G791</f>
        <v>0</v>
      </c>
      <c r="H789" s="197">
        <f>H790+H791</f>
        <v>420000</v>
      </c>
      <c r="I789" s="197">
        <f>I790+I791</f>
        <v>420000</v>
      </c>
    </row>
    <row r="790" spans="1:9" s="128" customFormat="1" ht="16.5" hidden="1">
      <c r="A790" s="105" t="s">
        <v>173</v>
      </c>
      <c r="B790" s="111" t="s">
        <v>656</v>
      </c>
      <c r="C790" s="42" t="s">
        <v>12</v>
      </c>
      <c r="D790" s="42" t="s">
        <v>13</v>
      </c>
      <c r="E790" s="42" t="s">
        <v>598</v>
      </c>
      <c r="F790" s="229">
        <v>120</v>
      </c>
      <c r="G790" s="197"/>
      <c r="H790" s="197">
        <v>328600</v>
      </c>
      <c r="I790" s="197">
        <v>328600</v>
      </c>
    </row>
    <row r="791" spans="1:9" s="128" customFormat="1" ht="33" hidden="1">
      <c r="A791" s="105" t="s">
        <v>176</v>
      </c>
      <c r="B791" s="111" t="s">
        <v>656</v>
      </c>
      <c r="C791" s="42" t="s">
        <v>12</v>
      </c>
      <c r="D791" s="42" t="s">
        <v>13</v>
      </c>
      <c r="E791" s="42" t="s">
        <v>598</v>
      </c>
      <c r="F791" s="229">
        <v>240</v>
      </c>
      <c r="G791" s="197"/>
      <c r="H791" s="197">
        <v>91400</v>
      </c>
      <c r="I791" s="197">
        <v>91400</v>
      </c>
    </row>
    <row r="792" spans="1:9" ht="16.5" hidden="1">
      <c r="A792" s="44" t="s">
        <v>20</v>
      </c>
      <c r="B792" s="95" t="s">
        <v>656</v>
      </c>
      <c r="C792" s="46" t="s">
        <v>12</v>
      </c>
      <c r="D792" s="46" t="s">
        <v>34</v>
      </c>
      <c r="E792" s="46"/>
      <c r="F792" s="46"/>
      <c r="G792" s="120">
        <f>G793</f>
        <v>0</v>
      </c>
      <c r="H792" s="120">
        <f aca="true" t="shared" si="105" ref="H792:I795">H793</f>
        <v>20000</v>
      </c>
      <c r="I792" s="120">
        <f t="shared" si="105"/>
        <v>20000</v>
      </c>
    </row>
    <row r="793" spans="1:9" s="128" customFormat="1" ht="33" hidden="1">
      <c r="A793" s="108" t="s">
        <v>581</v>
      </c>
      <c r="B793" s="94" t="s">
        <v>656</v>
      </c>
      <c r="C793" s="46" t="s">
        <v>12</v>
      </c>
      <c r="D793" s="46" t="s">
        <v>34</v>
      </c>
      <c r="E793" s="249" t="s">
        <v>338</v>
      </c>
      <c r="F793" s="255"/>
      <c r="G793" s="149">
        <f>G794</f>
        <v>0</v>
      </c>
      <c r="H793" s="149">
        <f t="shared" si="105"/>
        <v>20000</v>
      </c>
      <c r="I793" s="149">
        <f t="shared" si="105"/>
        <v>20000</v>
      </c>
    </row>
    <row r="794" spans="1:9" s="128" customFormat="1" ht="17.25" hidden="1" thickBot="1">
      <c r="A794" s="105" t="s">
        <v>582</v>
      </c>
      <c r="B794" s="124" t="s">
        <v>656</v>
      </c>
      <c r="C794" s="42" t="s">
        <v>12</v>
      </c>
      <c r="D794" s="42" t="s">
        <v>34</v>
      </c>
      <c r="E794" s="42" t="s">
        <v>583</v>
      </c>
      <c r="F794" s="229"/>
      <c r="G794" s="197">
        <f>G795</f>
        <v>0</v>
      </c>
      <c r="H794" s="197">
        <f t="shared" si="105"/>
        <v>20000</v>
      </c>
      <c r="I794" s="197">
        <f t="shared" si="105"/>
        <v>20000</v>
      </c>
    </row>
    <row r="795" spans="1:9" s="128" customFormat="1" ht="37.5" customHeight="1" hidden="1" thickBot="1">
      <c r="A795" s="105" t="s">
        <v>196</v>
      </c>
      <c r="B795" s="124" t="s">
        <v>656</v>
      </c>
      <c r="C795" s="42" t="s">
        <v>12</v>
      </c>
      <c r="D795" s="42" t="s">
        <v>34</v>
      </c>
      <c r="E795" s="42" t="s">
        <v>585</v>
      </c>
      <c r="F795" s="229"/>
      <c r="G795" s="197">
        <f>G796</f>
        <v>0</v>
      </c>
      <c r="H795" s="197">
        <f t="shared" si="105"/>
        <v>20000</v>
      </c>
      <c r="I795" s="197">
        <f t="shared" si="105"/>
        <v>20000</v>
      </c>
    </row>
    <row r="796" spans="1:9" s="128" customFormat="1" ht="30" customHeight="1" hidden="1" thickBot="1">
      <c r="A796" s="105" t="s">
        <v>176</v>
      </c>
      <c r="B796" s="124">
        <v>920</v>
      </c>
      <c r="C796" s="42" t="s">
        <v>12</v>
      </c>
      <c r="D796" s="42" t="s">
        <v>34</v>
      </c>
      <c r="E796" s="42" t="s">
        <v>585</v>
      </c>
      <c r="F796" s="229">
        <v>240</v>
      </c>
      <c r="G796" s="197"/>
      <c r="H796" s="197">
        <v>20000</v>
      </c>
      <c r="I796" s="197">
        <v>20000</v>
      </c>
    </row>
    <row r="797" spans="1:9" s="1" customFormat="1" ht="16.5" hidden="1">
      <c r="A797" s="44" t="s">
        <v>28</v>
      </c>
      <c r="B797" s="184">
        <v>920</v>
      </c>
      <c r="C797" s="65" t="s">
        <v>8</v>
      </c>
      <c r="D797" s="65"/>
      <c r="E797" s="154"/>
      <c r="F797" s="154"/>
      <c r="G797" s="73">
        <f aca="true" t="shared" si="106" ref="G797:I801">G798</f>
        <v>0</v>
      </c>
      <c r="H797" s="73">
        <f t="shared" si="106"/>
        <v>400</v>
      </c>
      <c r="I797" s="73">
        <f t="shared" si="106"/>
        <v>400</v>
      </c>
    </row>
    <row r="798" spans="1:9" ht="33" hidden="1">
      <c r="A798" s="185" t="s">
        <v>164</v>
      </c>
      <c r="B798" s="95">
        <v>920</v>
      </c>
      <c r="C798" s="46" t="s">
        <v>8</v>
      </c>
      <c r="D798" s="46" t="s">
        <v>13</v>
      </c>
      <c r="E798" s="72"/>
      <c r="F798" s="72"/>
      <c r="G798" s="73">
        <f t="shared" si="106"/>
        <v>0</v>
      </c>
      <c r="H798" s="73">
        <f t="shared" si="106"/>
        <v>400</v>
      </c>
      <c r="I798" s="73">
        <f t="shared" si="106"/>
        <v>400</v>
      </c>
    </row>
    <row r="799" spans="1:9" s="128" customFormat="1" ht="49.5" hidden="1">
      <c r="A799" s="292" t="s">
        <v>363</v>
      </c>
      <c r="B799" s="95">
        <v>920</v>
      </c>
      <c r="C799" s="46" t="s">
        <v>8</v>
      </c>
      <c r="D799" s="46" t="s">
        <v>13</v>
      </c>
      <c r="E799" s="308" t="s">
        <v>339</v>
      </c>
      <c r="F799" s="232"/>
      <c r="G799" s="352">
        <f t="shared" si="106"/>
        <v>0</v>
      </c>
      <c r="H799" s="352">
        <f t="shared" si="106"/>
        <v>400</v>
      </c>
      <c r="I799" s="352">
        <f t="shared" si="106"/>
        <v>400</v>
      </c>
    </row>
    <row r="800" spans="1:9" s="128" customFormat="1" ht="33" hidden="1">
      <c r="A800" s="223" t="s">
        <v>609</v>
      </c>
      <c r="B800" s="96">
        <v>920</v>
      </c>
      <c r="C800" s="42" t="s">
        <v>8</v>
      </c>
      <c r="D800" s="42" t="s">
        <v>13</v>
      </c>
      <c r="E800" s="298" t="s">
        <v>610</v>
      </c>
      <c r="F800" s="250"/>
      <c r="G800" s="68">
        <f t="shared" si="106"/>
        <v>0</v>
      </c>
      <c r="H800" s="68">
        <f t="shared" si="106"/>
        <v>400</v>
      </c>
      <c r="I800" s="68">
        <f t="shared" si="106"/>
        <v>400</v>
      </c>
    </row>
    <row r="801" spans="1:9" s="128" customFormat="1" ht="33" hidden="1">
      <c r="A801" s="223" t="s">
        <v>634</v>
      </c>
      <c r="B801" s="96">
        <v>920</v>
      </c>
      <c r="C801" s="42" t="s">
        <v>8</v>
      </c>
      <c r="D801" s="42" t="s">
        <v>13</v>
      </c>
      <c r="E801" s="298" t="s">
        <v>611</v>
      </c>
      <c r="F801" s="250"/>
      <c r="G801" s="68">
        <f t="shared" si="106"/>
        <v>0</v>
      </c>
      <c r="H801" s="68">
        <f t="shared" si="106"/>
        <v>400</v>
      </c>
      <c r="I801" s="68">
        <f t="shared" si="106"/>
        <v>400</v>
      </c>
    </row>
    <row r="802" spans="1:9" s="128" customFormat="1" ht="33" hidden="1">
      <c r="A802" s="282" t="s">
        <v>176</v>
      </c>
      <c r="B802" s="96">
        <v>920</v>
      </c>
      <c r="C802" s="42" t="s">
        <v>8</v>
      </c>
      <c r="D802" s="42" t="s">
        <v>13</v>
      </c>
      <c r="E802" s="298" t="s">
        <v>611</v>
      </c>
      <c r="F802" s="250">
        <v>240</v>
      </c>
      <c r="G802" s="197"/>
      <c r="H802" s="197">
        <v>400</v>
      </c>
      <c r="I802" s="197">
        <v>400</v>
      </c>
    </row>
    <row r="803" spans="1:9" ht="16.5" hidden="1">
      <c r="A803" s="44" t="s">
        <v>1</v>
      </c>
      <c r="B803" s="92">
        <v>920</v>
      </c>
      <c r="C803" s="46" t="s">
        <v>16</v>
      </c>
      <c r="D803" s="46"/>
      <c r="E803" s="46"/>
      <c r="F803" s="46"/>
      <c r="G803" s="149">
        <f aca="true" t="shared" si="107" ref="G803:I808">G804</f>
        <v>0</v>
      </c>
      <c r="H803" s="149">
        <f t="shared" si="107"/>
        <v>696000</v>
      </c>
      <c r="I803" s="149">
        <f t="shared" si="107"/>
        <v>696000</v>
      </c>
    </row>
    <row r="804" spans="1:9" ht="16.5" hidden="1">
      <c r="A804" s="44" t="s">
        <v>87</v>
      </c>
      <c r="B804" s="95">
        <v>920</v>
      </c>
      <c r="C804" s="46" t="s">
        <v>16</v>
      </c>
      <c r="D804" s="46" t="s">
        <v>18</v>
      </c>
      <c r="E804" s="46"/>
      <c r="F804" s="72"/>
      <c r="G804" s="149">
        <f t="shared" si="107"/>
        <v>0</v>
      </c>
      <c r="H804" s="149">
        <f t="shared" si="107"/>
        <v>696000</v>
      </c>
      <c r="I804" s="149">
        <f t="shared" si="107"/>
        <v>696000</v>
      </c>
    </row>
    <row r="805" spans="1:9" s="128" customFormat="1" ht="49.5" hidden="1">
      <c r="A805" s="153" t="s">
        <v>233</v>
      </c>
      <c r="B805" s="95">
        <v>920</v>
      </c>
      <c r="C805" s="46" t="s">
        <v>16</v>
      </c>
      <c r="D805" s="46" t="s">
        <v>18</v>
      </c>
      <c r="E805" s="305" t="s">
        <v>331</v>
      </c>
      <c r="F805" s="231"/>
      <c r="G805" s="120">
        <f>G806</f>
        <v>0</v>
      </c>
      <c r="H805" s="120">
        <f t="shared" si="107"/>
        <v>696000</v>
      </c>
      <c r="I805" s="120">
        <f t="shared" si="107"/>
        <v>696000</v>
      </c>
    </row>
    <row r="806" spans="1:9" s="128" customFormat="1" ht="16.5" hidden="1">
      <c r="A806" s="108" t="s">
        <v>234</v>
      </c>
      <c r="B806" s="95">
        <v>920</v>
      </c>
      <c r="C806" s="46" t="s">
        <v>16</v>
      </c>
      <c r="D806" s="46" t="s">
        <v>18</v>
      </c>
      <c r="E806" s="46" t="s">
        <v>333</v>
      </c>
      <c r="F806" s="229"/>
      <c r="G806" s="149">
        <f>G807</f>
        <v>0</v>
      </c>
      <c r="H806" s="149">
        <f t="shared" si="107"/>
        <v>696000</v>
      </c>
      <c r="I806" s="149">
        <f t="shared" si="107"/>
        <v>696000</v>
      </c>
    </row>
    <row r="807" spans="1:9" s="128" customFormat="1" ht="33.75" hidden="1" thickBot="1">
      <c r="A807" s="105" t="s">
        <v>351</v>
      </c>
      <c r="B807" s="96">
        <v>920</v>
      </c>
      <c r="C807" s="42" t="s">
        <v>16</v>
      </c>
      <c r="D807" s="42" t="s">
        <v>18</v>
      </c>
      <c r="E807" s="42" t="s">
        <v>392</v>
      </c>
      <c r="F807" s="229"/>
      <c r="G807" s="197">
        <f>G808</f>
        <v>0</v>
      </c>
      <c r="H807" s="197">
        <f t="shared" si="107"/>
        <v>696000</v>
      </c>
      <c r="I807" s="197">
        <f t="shared" si="107"/>
        <v>696000</v>
      </c>
    </row>
    <row r="808" spans="1:9" s="128" customFormat="1" ht="36.75" customHeight="1" hidden="1" thickBot="1">
      <c r="A808" s="105" t="s">
        <v>280</v>
      </c>
      <c r="B808" s="96">
        <v>920</v>
      </c>
      <c r="C808" s="42" t="s">
        <v>16</v>
      </c>
      <c r="D808" s="42" t="s">
        <v>18</v>
      </c>
      <c r="E808" s="42" t="s">
        <v>599</v>
      </c>
      <c r="F808" s="229"/>
      <c r="G808" s="197">
        <f>G809</f>
        <v>0</v>
      </c>
      <c r="H808" s="197">
        <f t="shared" si="107"/>
        <v>696000</v>
      </c>
      <c r="I808" s="197">
        <f t="shared" si="107"/>
        <v>696000</v>
      </c>
    </row>
    <row r="809" spans="1:9" s="128" customFormat="1" ht="36.75" customHeight="1" hidden="1" thickBot="1">
      <c r="A809" s="105" t="s">
        <v>279</v>
      </c>
      <c r="B809" s="96">
        <v>920</v>
      </c>
      <c r="C809" s="42" t="s">
        <v>16</v>
      </c>
      <c r="D809" s="42" t="s">
        <v>18</v>
      </c>
      <c r="E809" s="42" t="s">
        <v>599</v>
      </c>
      <c r="F809" s="229">
        <v>320</v>
      </c>
      <c r="G809" s="197"/>
      <c r="H809" s="197">
        <v>696000</v>
      </c>
      <c r="I809" s="197">
        <v>696000</v>
      </c>
    </row>
    <row r="810" spans="1:9" ht="17.25" thickBot="1">
      <c r="A810" s="86" t="s">
        <v>7</v>
      </c>
      <c r="B810" s="163"/>
      <c r="C810" s="193"/>
      <c r="D810" s="193"/>
      <c r="E810" s="193"/>
      <c r="F810" s="193"/>
      <c r="G810" s="89">
        <f>G47+G105+G112+G124+G147+G173+G437+G522+G536</f>
        <v>12984209.24</v>
      </c>
      <c r="H810" s="89" t="e">
        <f>H22+H46+H238+H374+H553+H607+H711+H753</f>
        <v>#REF!</v>
      </c>
      <c r="I810" s="89" t="e">
        <f>I22+I46+I238+I374+I553+I607+I711+I753</f>
        <v>#REF!</v>
      </c>
    </row>
    <row r="811" spans="1:2" ht="18.75" customHeight="1">
      <c r="A811" s="128"/>
      <c r="B811" s="14"/>
    </row>
    <row r="812" spans="7:11" ht="16.5" hidden="1">
      <c r="G812" s="19">
        <v>288892000</v>
      </c>
      <c r="H812" s="19" t="e">
        <f>303335200+#REF!</f>
        <v>#REF!</v>
      </c>
      <c r="I812" s="19" t="e">
        <f>314147600+#REF!</f>
        <v>#REF!</v>
      </c>
      <c r="J812" s="16"/>
      <c r="K812" s="16"/>
    </row>
    <row r="813" spans="5:9" ht="16.5" hidden="1">
      <c r="E813" s="477" t="s">
        <v>635</v>
      </c>
      <c r="F813" s="477"/>
      <c r="G813" s="478"/>
      <c r="H813" s="355" t="e">
        <f>(H812-#REF!)*2.5%</f>
        <v>#REF!</v>
      </c>
      <c r="I813" s="355" t="e">
        <f>(I812-#REF!)*5%</f>
        <v>#REF!</v>
      </c>
    </row>
    <row r="814" spans="7:9" ht="16.5" hidden="1">
      <c r="G814" s="356"/>
      <c r="H814" s="357">
        <v>7583000</v>
      </c>
      <c r="I814" s="357">
        <v>15707000</v>
      </c>
    </row>
    <row r="815" spans="7:10" ht="16.5" hidden="1">
      <c r="G815" s="19" t="e">
        <f>G810-G817</f>
        <v>#REF!</v>
      </c>
      <c r="H815" s="19" t="e">
        <f>H812-H814-H810</f>
        <v>#REF!</v>
      </c>
      <c r="I815" s="19" t="e">
        <f>I812-I814-I810</f>
        <v>#REF!</v>
      </c>
      <c r="J815" s="16"/>
    </row>
    <row r="816" ht="16.5" hidden="1">
      <c r="G816" s="19" t="e">
        <f>#REF!+#REF!</f>
        <v>#REF!</v>
      </c>
    </row>
    <row r="817" ht="16.5" hidden="1">
      <c r="G817" s="19" t="e">
        <f>G812+G816</f>
        <v>#REF!</v>
      </c>
    </row>
    <row r="818" ht="16.5" hidden="1"/>
    <row r="819" ht="16.5" hidden="1"/>
  </sheetData>
  <sheetProtection/>
  <mergeCells count="4">
    <mergeCell ref="A17:I17"/>
    <mergeCell ref="A18:I18"/>
    <mergeCell ref="A19:I19"/>
    <mergeCell ref="E813:G81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60" zoomScaleNormal="90" zoomScalePageLayoutView="0" workbookViewId="0" topLeftCell="A1">
      <selection activeCell="B14" sqref="B14"/>
    </sheetView>
  </sheetViews>
  <sheetFormatPr defaultColWidth="9.00390625" defaultRowHeight="12.75"/>
  <cols>
    <col min="1" max="1" width="78.75390625" style="216" customWidth="1"/>
    <col min="2" max="2" width="16.875" style="7" customWidth="1"/>
    <col min="3" max="3" width="17.875" style="7" customWidth="1"/>
    <col min="4" max="4" width="20.125" style="19" customWidth="1"/>
    <col min="5" max="5" width="20.00390625" style="19" hidden="1" customWidth="1"/>
    <col min="6" max="6" width="20.375" style="19" hidden="1" customWidth="1"/>
    <col min="7" max="7" width="13.75390625" style="0" customWidth="1"/>
    <col min="8" max="8" width="10.00390625" style="0" customWidth="1"/>
    <col min="9" max="9" width="9.875" style="0" customWidth="1"/>
  </cols>
  <sheetData>
    <row r="1" spans="2:9" ht="16.5">
      <c r="B1" s="471" t="s">
        <v>746</v>
      </c>
      <c r="D1" s="7"/>
      <c r="E1" s="7"/>
      <c r="F1" s="7"/>
      <c r="G1" s="19"/>
      <c r="H1" s="19"/>
      <c r="I1" s="19"/>
    </row>
    <row r="2" spans="2:9" ht="16.5">
      <c r="B2" s="471" t="s">
        <v>743</v>
      </c>
      <c r="D2" s="7"/>
      <c r="E2" s="7"/>
      <c r="F2" s="7"/>
      <c r="G2" s="19"/>
      <c r="H2" s="19"/>
      <c r="I2" s="19"/>
    </row>
    <row r="3" spans="2:9" ht="16.5">
      <c r="B3" s="471" t="s">
        <v>748</v>
      </c>
      <c r="D3" s="7"/>
      <c r="E3" s="7"/>
      <c r="F3" s="7"/>
      <c r="G3" s="19"/>
      <c r="H3" s="19"/>
      <c r="I3" s="19"/>
    </row>
    <row r="4" spans="2:9" ht="16.5">
      <c r="B4" s="471" t="s">
        <v>648</v>
      </c>
      <c r="D4" s="7"/>
      <c r="E4" s="7"/>
      <c r="F4" s="7"/>
      <c r="G4" s="19"/>
      <c r="H4" s="19"/>
      <c r="I4" s="19"/>
    </row>
    <row r="5" spans="2:9" ht="16.5">
      <c r="B5" s="471" t="s">
        <v>653</v>
      </c>
      <c r="D5" s="7"/>
      <c r="E5" s="7"/>
      <c r="F5" s="7"/>
      <c r="G5" s="19"/>
      <c r="H5" s="19"/>
      <c r="I5" s="19"/>
    </row>
    <row r="6" spans="2:9" ht="16.5">
      <c r="B6" s="471" t="s">
        <v>649</v>
      </c>
      <c r="D6" s="7"/>
      <c r="E6" s="7"/>
      <c r="F6" s="7"/>
      <c r="G6" s="19"/>
      <c r="H6" s="19"/>
      <c r="I6" s="19"/>
    </row>
    <row r="7" spans="2:9" ht="16.5">
      <c r="B7" s="471" t="s">
        <v>749</v>
      </c>
      <c r="D7" s="7"/>
      <c r="E7" s="7"/>
      <c r="F7" s="7"/>
      <c r="G7" s="19"/>
      <c r="H7" s="19"/>
      <c r="I7" s="19"/>
    </row>
    <row r="8" spans="2:7" ht="16.5">
      <c r="B8" s="12" t="s">
        <v>753</v>
      </c>
      <c r="C8" s="12"/>
      <c r="D8" s="12"/>
      <c r="E8" s="12"/>
      <c r="F8" s="469"/>
      <c r="G8" s="469"/>
    </row>
    <row r="9" spans="2:7" ht="16.5">
      <c r="B9" s="12" t="s">
        <v>744</v>
      </c>
      <c r="C9" s="12"/>
      <c r="D9" s="12"/>
      <c r="E9" s="12"/>
      <c r="F9" s="469"/>
      <c r="G9" s="469"/>
    </row>
    <row r="10" spans="2:7" ht="16.5">
      <c r="B10" s="12" t="s">
        <v>140</v>
      </c>
      <c r="C10" s="12"/>
      <c r="D10" s="12"/>
      <c r="E10" s="12"/>
      <c r="F10" s="469"/>
      <c r="G10" s="469"/>
    </row>
    <row r="11" spans="2:7" ht="16.5">
      <c r="B11" s="12" t="s">
        <v>648</v>
      </c>
      <c r="C11" s="12"/>
      <c r="D11" s="12"/>
      <c r="E11" s="12"/>
      <c r="F11" s="469"/>
      <c r="G11" s="469"/>
    </row>
    <row r="12" spans="2:7" ht="16.5">
      <c r="B12" s="12" t="s">
        <v>651</v>
      </c>
      <c r="C12" s="12"/>
      <c r="D12" s="12"/>
      <c r="E12" s="12"/>
      <c r="F12" s="469"/>
      <c r="G12" s="469"/>
    </row>
    <row r="13" spans="2:7" ht="16.5">
      <c r="B13" s="12" t="s">
        <v>341</v>
      </c>
      <c r="C13" s="12"/>
      <c r="D13" s="12"/>
      <c r="E13" s="12"/>
      <c r="F13" s="469"/>
      <c r="G13" s="469"/>
    </row>
    <row r="14" spans="2:7" ht="16.5">
      <c r="B14" s="12" t="s">
        <v>741</v>
      </c>
      <c r="C14" s="12"/>
      <c r="D14" s="12"/>
      <c r="E14" s="12"/>
      <c r="F14" s="12"/>
      <c r="G14" s="469"/>
    </row>
    <row r="15" spans="1:6" ht="18.75">
      <c r="A15" s="128"/>
      <c r="B15" s="13"/>
      <c r="C15" s="8"/>
      <c r="D15" s="8"/>
      <c r="E15" s="8"/>
      <c r="F15" s="8"/>
    </row>
    <row r="16" spans="1:6" ht="49.5" customHeight="1">
      <c r="A16" s="479" t="s">
        <v>652</v>
      </c>
      <c r="B16" s="479"/>
      <c r="C16" s="479"/>
      <c r="D16" s="479"/>
      <c r="E16"/>
      <c r="F16"/>
    </row>
    <row r="17" spans="1:6" ht="16.5">
      <c r="A17" s="475" t="s">
        <v>22</v>
      </c>
      <c r="B17" s="475"/>
      <c r="C17" s="475"/>
      <c r="D17" s="475"/>
      <c r="E17"/>
      <c r="F17"/>
    </row>
    <row r="18" spans="2:6" ht="19.5" thickBot="1">
      <c r="B18" s="6" t="s">
        <v>22</v>
      </c>
      <c r="C18" s="5"/>
      <c r="D18" s="18" t="s">
        <v>0</v>
      </c>
      <c r="E18" s="18"/>
      <c r="F18" s="18" t="s">
        <v>0</v>
      </c>
    </row>
    <row r="19" spans="1:10" ht="39.75" thickBot="1">
      <c r="A19" s="213" t="s">
        <v>23</v>
      </c>
      <c r="B19" s="214" t="s">
        <v>24</v>
      </c>
      <c r="C19" s="214" t="s">
        <v>25</v>
      </c>
      <c r="D19" s="206" t="s">
        <v>269</v>
      </c>
      <c r="E19" s="206" t="s">
        <v>302</v>
      </c>
      <c r="F19" s="206" t="s">
        <v>340</v>
      </c>
      <c r="J19" s="2"/>
    </row>
    <row r="20" spans="1:6" ht="20.25" customHeight="1">
      <c r="A20" s="59" t="s">
        <v>64</v>
      </c>
      <c r="B20" s="61" t="s">
        <v>9</v>
      </c>
      <c r="C20" s="61"/>
      <c r="D20" s="91">
        <f>D21+D22+D23+D24+D25+D26+D27</f>
        <v>2799168</v>
      </c>
      <c r="E20" s="91">
        <f>E21+E22+E23+E24+E25+E26+E27</f>
        <v>52104700</v>
      </c>
      <c r="F20" s="91">
        <f>F21+F22+F23+F24+F25+F26+F27</f>
        <v>51861200</v>
      </c>
    </row>
    <row r="21" spans="1:10" s="24" customFormat="1" ht="38.25" customHeight="1">
      <c r="A21" s="40" t="s">
        <v>31</v>
      </c>
      <c r="B21" s="41" t="s">
        <v>9</v>
      </c>
      <c r="C21" s="42" t="s">
        <v>14</v>
      </c>
      <c r="D21" s="68">
        <f>'Ведом. 2016'!G48</f>
        <v>898000</v>
      </c>
      <c r="E21" s="68">
        <f>'Ведом. 2016'!H48</f>
        <v>1553000</v>
      </c>
      <c r="F21" s="68">
        <f>'Ведом. 2016'!I48</f>
        <v>1553000</v>
      </c>
      <c r="J21" s="320"/>
    </row>
    <row r="22" spans="1:6" s="24" customFormat="1" ht="0.75" customHeight="1" hidden="1">
      <c r="A22" s="40" t="s">
        <v>143</v>
      </c>
      <c r="B22" s="41" t="s">
        <v>9</v>
      </c>
      <c r="C22" s="42" t="s">
        <v>18</v>
      </c>
      <c r="D22" s="43"/>
      <c r="E22" s="43">
        <f>'Ведом. 2016'!H24</f>
        <v>3186700</v>
      </c>
      <c r="F22" s="43">
        <f>'Ведом. 2016'!I24</f>
        <v>3186700</v>
      </c>
    </row>
    <row r="23" spans="1:6" s="24" customFormat="1" ht="51.75" customHeight="1">
      <c r="A23" s="40" t="s">
        <v>93</v>
      </c>
      <c r="B23" s="41" t="s">
        <v>9</v>
      </c>
      <c r="C23" s="41" t="s">
        <v>12</v>
      </c>
      <c r="D23" s="68">
        <f>'Ведом. 2016'!G53</f>
        <v>1865168</v>
      </c>
      <c r="E23" s="68">
        <f>'Ведом. 2016'!H53</f>
        <v>20043100</v>
      </c>
      <c r="F23" s="68">
        <f>'Ведом. 2016'!I53</f>
        <v>20043100</v>
      </c>
    </row>
    <row r="24" spans="1:6" s="24" customFormat="1" ht="2.25" customHeight="1" hidden="1">
      <c r="A24" s="40" t="s">
        <v>77</v>
      </c>
      <c r="B24" s="41" t="s">
        <v>9</v>
      </c>
      <c r="C24" s="41" t="s">
        <v>15</v>
      </c>
      <c r="D24" s="68"/>
      <c r="E24" s="68">
        <f>'Ведом. 2016'!H33+'Ведом. 2016'!H609</f>
        <v>8816600</v>
      </c>
      <c r="F24" s="68">
        <f>'Ведом. 2016'!I33+'Ведом. 2016'!I609</f>
        <v>8816600</v>
      </c>
    </row>
    <row r="25" spans="1:6" s="24" customFormat="1" ht="16.5" hidden="1">
      <c r="A25" s="321" t="s">
        <v>43</v>
      </c>
      <c r="B25" s="41" t="s">
        <v>9</v>
      </c>
      <c r="C25" s="41" t="s">
        <v>8</v>
      </c>
      <c r="D25" s="68"/>
      <c r="E25" s="68">
        <f>'Ведом. 2016'!H71</f>
        <v>300000</v>
      </c>
      <c r="F25" s="68">
        <f>'Ведом. 2016'!I71</f>
        <v>0</v>
      </c>
    </row>
    <row r="26" spans="1:6" s="4" customFormat="1" ht="18" customHeight="1">
      <c r="A26" s="49" t="s">
        <v>137</v>
      </c>
      <c r="B26" s="50" t="s">
        <v>9</v>
      </c>
      <c r="C26" s="50" t="s">
        <v>17</v>
      </c>
      <c r="D26" s="197">
        <f>'Ведом. 2016'!G78</f>
        <v>36000</v>
      </c>
      <c r="E26" s="197">
        <f>'Ведом. 2016'!H78</f>
        <v>300000</v>
      </c>
      <c r="F26" s="197">
        <f>'Ведом. 2016'!I78</f>
        <v>300000</v>
      </c>
    </row>
    <row r="27" spans="1:6" s="24" customFormat="1" ht="16.5" hidden="1">
      <c r="A27" s="40" t="s">
        <v>65</v>
      </c>
      <c r="B27" s="41" t="s">
        <v>9</v>
      </c>
      <c r="C27" s="41" t="s">
        <v>19</v>
      </c>
      <c r="D27" s="68"/>
      <c r="E27" s="68">
        <f>'Ведом. 2016'!H83+'Ведом. 2016'!H555+'Ведом. 2016'!H713</f>
        <v>17905300</v>
      </c>
      <c r="F27" s="68">
        <f>'Ведом. 2016'!I83+'Ведом. 2016'!I555+'Ведом. 2016'!I713</f>
        <v>17961800</v>
      </c>
    </row>
    <row r="28" spans="1:6" ht="21.75" customHeight="1">
      <c r="A28" s="153" t="s">
        <v>98</v>
      </c>
      <c r="B28" s="122" t="s">
        <v>14</v>
      </c>
      <c r="C28" s="121"/>
      <c r="D28" s="123">
        <f>D29</f>
        <v>187100</v>
      </c>
      <c r="E28" s="123">
        <f>E29</f>
        <v>0</v>
      </c>
      <c r="F28" s="123">
        <f>F29</f>
        <v>0</v>
      </c>
    </row>
    <row r="29" spans="1:6" s="24" customFormat="1" ht="21.75" customHeight="1">
      <c r="A29" s="74" t="s">
        <v>99</v>
      </c>
      <c r="B29" s="112" t="s">
        <v>14</v>
      </c>
      <c r="C29" s="55" t="s">
        <v>18</v>
      </c>
      <c r="D29" s="66">
        <f>'Ведом. 2016'!G106</f>
        <v>187100</v>
      </c>
      <c r="E29" s="66">
        <f>'Ведом. 2016'!H617</f>
        <v>0</v>
      </c>
      <c r="F29" s="66">
        <f>'Ведом. 2016'!I617</f>
        <v>0</v>
      </c>
    </row>
    <row r="30" spans="1:6" ht="20.25" customHeight="1">
      <c r="A30" s="44" t="s">
        <v>41</v>
      </c>
      <c r="B30" s="46" t="s">
        <v>18</v>
      </c>
      <c r="C30" s="46"/>
      <c r="D30" s="57">
        <f>D31+D32</f>
        <v>93650</v>
      </c>
      <c r="E30" s="57">
        <f>E31+E32</f>
        <v>302000</v>
      </c>
      <c r="F30" s="57">
        <f>F31+F32</f>
        <v>317000</v>
      </c>
    </row>
    <row r="31" spans="1:6" s="24" customFormat="1" ht="20.25" customHeight="1">
      <c r="A31" s="74" t="s">
        <v>42</v>
      </c>
      <c r="B31" s="112" t="s">
        <v>18</v>
      </c>
      <c r="C31" s="112" t="s">
        <v>14</v>
      </c>
      <c r="D31" s="56">
        <f>'Ведом. 2016'!G113</f>
        <v>11500</v>
      </c>
      <c r="E31" s="56">
        <f>'Ведом. 2016'!H113</f>
        <v>5000</v>
      </c>
      <c r="F31" s="56">
        <f>'Ведом. 2016'!I113</f>
        <v>30000</v>
      </c>
    </row>
    <row r="32" spans="1:6" s="24" customFormat="1" ht="38.25" customHeight="1">
      <c r="A32" s="319" t="s">
        <v>94</v>
      </c>
      <c r="B32" s="58" t="s">
        <v>18</v>
      </c>
      <c r="C32" s="58" t="s">
        <v>10</v>
      </c>
      <c r="D32" s="63">
        <f>'Ведом. 2016'!G119+'Ведом. 2016'!G623</f>
        <v>82150</v>
      </c>
      <c r="E32" s="63">
        <f>'Ведом. 2016'!H119+'Ведом. 2016'!H623</f>
        <v>297000</v>
      </c>
      <c r="F32" s="63">
        <f>'Ведом. 2016'!I119+'Ведом. 2016'!I623</f>
        <v>287000</v>
      </c>
    </row>
    <row r="33" spans="1:6" ht="20.25" customHeight="1">
      <c r="A33" s="44" t="s">
        <v>66</v>
      </c>
      <c r="B33" s="46" t="s">
        <v>12</v>
      </c>
      <c r="C33" s="46"/>
      <c r="D33" s="149">
        <f>D34+D35+D36+D37+D38</f>
        <v>4665400.24</v>
      </c>
      <c r="E33" s="149">
        <f>E34+E35+E36+E37+E38</f>
        <v>21881300</v>
      </c>
      <c r="F33" s="149">
        <f>F34+F35+F36+F37+F38</f>
        <v>21941300</v>
      </c>
    </row>
    <row r="34" spans="1:6" s="24" customFormat="1" ht="0.75" customHeight="1" hidden="1">
      <c r="A34" s="40" t="s">
        <v>71</v>
      </c>
      <c r="B34" s="77" t="s">
        <v>12</v>
      </c>
      <c r="C34" s="77" t="s">
        <v>9</v>
      </c>
      <c r="D34" s="79"/>
      <c r="E34" s="79">
        <f>'Ведом. 2016'!H772</f>
        <v>5765800</v>
      </c>
      <c r="F34" s="79">
        <f>'Ведом. 2016'!I772</f>
        <v>5765800</v>
      </c>
    </row>
    <row r="35" spans="1:6" s="24" customFormat="1" ht="16.5" hidden="1">
      <c r="A35" s="40" t="s">
        <v>67</v>
      </c>
      <c r="B35" s="42" t="s">
        <v>12</v>
      </c>
      <c r="C35" s="42" t="s">
        <v>13</v>
      </c>
      <c r="D35" s="51"/>
      <c r="E35" s="51">
        <f>'Ведом. 2016'!H780</f>
        <v>678000</v>
      </c>
      <c r="F35" s="51">
        <f>'Ведом. 2016'!I780</f>
        <v>678000</v>
      </c>
    </row>
    <row r="36" spans="1:6" s="24" customFormat="1" ht="16.5" hidden="1">
      <c r="A36" s="40" t="s">
        <v>4</v>
      </c>
      <c r="B36" s="42" t="s">
        <v>12</v>
      </c>
      <c r="C36" s="42" t="s">
        <v>11</v>
      </c>
      <c r="D36" s="197"/>
      <c r="E36" s="197">
        <f>'Ведом. 2016'!H567</f>
        <v>2144400</v>
      </c>
      <c r="F36" s="197">
        <f>'Ведом. 2016'!I567</f>
        <v>2144400</v>
      </c>
    </row>
    <row r="37" spans="1:6" s="24" customFormat="1" ht="21.75" customHeight="1">
      <c r="A37" s="40" t="s">
        <v>89</v>
      </c>
      <c r="B37" s="42" t="s">
        <v>12</v>
      </c>
      <c r="C37" s="52" t="s">
        <v>10</v>
      </c>
      <c r="D37" s="68">
        <f>'Ведом. 2016'!G125</f>
        <v>2533509.24</v>
      </c>
      <c r="E37" s="68">
        <f>'Ведом. 2016'!H727</f>
        <v>12068100</v>
      </c>
      <c r="F37" s="68">
        <f>'Ведом. 2016'!I727</f>
        <v>12068100</v>
      </c>
    </row>
    <row r="38" spans="1:6" s="24" customFormat="1" ht="20.25" customHeight="1">
      <c r="A38" s="318" t="s">
        <v>20</v>
      </c>
      <c r="B38" s="55" t="s">
        <v>12</v>
      </c>
      <c r="C38" s="78" t="s">
        <v>34</v>
      </c>
      <c r="D38" s="119">
        <f>'Ведом. 2016'!G130+'Ведом. 2016'!G629+'Ведом. 2016'!G733+'Ведом. 2016'!G792</f>
        <v>2131891</v>
      </c>
      <c r="E38" s="119">
        <f>'Ведом. 2016'!H130+'Ведом. 2016'!H629+'Ведом. 2016'!H733+'Ведом. 2016'!H792</f>
        <v>1225000</v>
      </c>
      <c r="F38" s="119">
        <f>'Ведом. 2016'!I130+'Ведом. 2016'!I629+'Ведом. 2016'!I733+'Ведом. 2016'!I792</f>
        <v>1285000</v>
      </c>
    </row>
    <row r="39" spans="1:6" s="1" customFormat="1" ht="21.75" customHeight="1">
      <c r="A39" s="44" t="s">
        <v>68</v>
      </c>
      <c r="B39" s="46" t="s">
        <v>13</v>
      </c>
      <c r="C39" s="46"/>
      <c r="D39" s="57">
        <f>D40+D41+D42</f>
        <v>830200</v>
      </c>
      <c r="E39" s="57">
        <f>E40+E41+E42</f>
        <v>2439500</v>
      </c>
      <c r="F39" s="57">
        <f>F40+F41+F42</f>
        <v>2417000</v>
      </c>
    </row>
    <row r="40" spans="1:6" s="24" customFormat="1" ht="16.5" hidden="1">
      <c r="A40" s="316" t="s">
        <v>69</v>
      </c>
      <c r="B40" s="317" t="s">
        <v>13</v>
      </c>
      <c r="C40" s="133" t="s">
        <v>9</v>
      </c>
      <c r="D40" s="192"/>
      <c r="E40" s="192">
        <f>'Ведом. 2016'!H640</f>
        <v>20000</v>
      </c>
      <c r="F40" s="192">
        <f>'Ведом. 2016'!I640</f>
        <v>20000</v>
      </c>
    </row>
    <row r="41" spans="1:6" s="24" customFormat="1" ht="0.75" customHeight="1">
      <c r="A41" s="40" t="s">
        <v>70</v>
      </c>
      <c r="B41" s="41" t="s">
        <v>13</v>
      </c>
      <c r="C41" s="41" t="s">
        <v>14</v>
      </c>
      <c r="D41" s="51"/>
      <c r="E41" s="51">
        <f>'Ведом. 2016'!H148+'Ведом. 2016'!H646</f>
        <v>2340000</v>
      </c>
      <c r="F41" s="51">
        <f>'Ведом. 2016'!I148+'Ведом. 2016'!I646</f>
        <v>2340000</v>
      </c>
    </row>
    <row r="42" spans="1:6" s="24" customFormat="1" ht="16.5">
      <c r="A42" s="40" t="s">
        <v>29</v>
      </c>
      <c r="B42" s="42" t="s">
        <v>13</v>
      </c>
      <c r="C42" s="42" t="s">
        <v>18</v>
      </c>
      <c r="D42" s="51">
        <f>'Ведом. 2016'!G147</f>
        <v>830200</v>
      </c>
      <c r="E42" s="51">
        <f>'Ведом. 2016'!H666</f>
        <v>79500</v>
      </c>
      <c r="F42" s="51">
        <f>'Ведом. 2016'!I666</f>
        <v>57000</v>
      </c>
    </row>
    <row r="43" spans="1:6" ht="21.75" customHeight="1">
      <c r="A43" s="44" t="s">
        <v>28</v>
      </c>
      <c r="B43" s="46" t="s">
        <v>8</v>
      </c>
      <c r="C43" s="46"/>
      <c r="D43" s="57">
        <f>D44+D45+D46+D47+D48</f>
        <v>25000</v>
      </c>
      <c r="E43" s="57">
        <f>E44+E45+E46+E47+E48</f>
        <v>581625200</v>
      </c>
      <c r="F43" s="57">
        <f>F44+F45+F46+F47+F48</f>
        <v>584584200</v>
      </c>
    </row>
    <row r="44" spans="1:6" ht="16.5" hidden="1">
      <c r="A44" s="322" t="s">
        <v>6</v>
      </c>
      <c r="B44" s="41" t="s">
        <v>8</v>
      </c>
      <c r="C44" s="52" t="s">
        <v>9</v>
      </c>
      <c r="D44" s="68"/>
      <c r="E44" s="68">
        <f>'Ведом. 2016'!H240+'Ведом. 2016'!H574</f>
        <v>113443400</v>
      </c>
      <c r="F44" s="68">
        <f>'Ведом. 2016'!I240+'Ведом. 2016'!I574</f>
        <v>113491600</v>
      </c>
    </row>
    <row r="45" spans="1:6" s="24" customFormat="1" ht="16.5" hidden="1">
      <c r="A45" s="48" t="s">
        <v>2</v>
      </c>
      <c r="B45" s="70" t="s">
        <v>8</v>
      </c>
      <c r="C45" s="70" t="s">
        <v>14</v>
      </c>
      <c r="D45" s="68"/>
      <c r="E45" s="68">
        <f>'Ведом. 2016'!H252+'Ведом. 2016'!H376+'Ведом. 2016'!H580</f>
        <v>438133900</v>
      </c>
      <c r="F45" s="68">
        <f>'Ведом. 2016'!I252+'Ведом. 2016'!I376+'Ведом. 2016'!I580</f>
        <v>440987700</v>
      </c>
    </row>
    <row r="46" spans="1:6" s="24" customFormat="1" ht="19.5" customHeight="1">
      <c r="A46" s="315" t="s">
        <v>164</v>
      </c>
      <c r="B46" s="53" t="s">
        <v>8</v>
      </c>
      <c r="C46" s="53" t="s">
        <v>13</v>
      </c>
      <c r="D46" s="68">
        <f>'Ведом. 2016'!G41+'Ведом. 2016'!G174+'Ведом. 2016'!G287+'Ведом. 2016'!G405+'Ведом. 2016'!G586+'Ведом. 2016'!G677+'Ведом. 2016'!G739+'Ведом. 2016'!G798</f>
        <v>25000</v>
      </c>
      <c r="E46" s="68">
        <f>'Ведом. 2016'!H41+'Ведом. 2016'!H174+'Ведом. 2016'!H287+'Ведом. 2016'!H405+'Ведом. 2016'!H586+'Ведом. 2016'!H677+'Ведом. 2016'!H739+'Ведом. 2016'!H798</f>
        <v>10000</v>
      </c>
      <c r="F46" s="68">
        <f>'Ведом. 2016'!I41+'Ведом. 2016'!I174+'Ведом. 2016'!I287+'Ведом. 2016'!I405+'Ведом. 2016'!I586+'Ведом. 2016'!I677+'Ведом. 2016'!I739+'Ведом. 2016'!I798</f>
        <v>10000</v>
      </c>
    </row>
    <row r="47" spans="1:6" s="24" customFormat="1" ht="1.5" customHeight="1" hidden="1">
      <c r="A47" s="40" t="s">
        <v>74</v>
      </c>
      <c r="B47" s="41" t="s">
        <v>8</v>
      </c>
      <c r="C47" s="42" t="s">
        <v>8</v>
      </c>
      <c r="D47" s="68"/>
      <c r="E47" s="68">
        <f>'Ведом. 2016'!H292+'Ведом. 2016'!H410</f>
        <v>4447700</v>
      </c>
      <c r="F47" s="68">
        <f>'Ведом. 2016'!I292+'Ведом. 2016'!I410</f>
        <v>3873700</v>
      </c>
    </row>
    <row r="48" spans="1:6" s="24" customFormat="1" ht="16.5" hidden="1">
      <c r="A48" s="40" t="s">
        <v>75</v>
      </c>
      <c r="B48" s="41" t="s">
        <v>8</v>
      </c>
      <c r="C48" s="42" t="s">
        <v>10</v>
      </c>
      <c r="D48" s="68"/>
      <c r="E48" s="68">
        <f>'Ведом. 2016'!H179+'Ведом. 2016'!H300</f>
        <v>25590200</v>
      </c>
      <c r="F48" s="68">
        <f>'Ведом. 2016'!I179+'Ведом. 2016'!I300</f>
        <v>26221200</v>
      </c>
    </row>
    <row r="49" spans="1:6" ht="21.75" customHeight="1">
      <c r="A49" s="44" t="s">
        <v>161</v>
      </c>
      <c r="B49" s="46" t="s">
        <v>11</v>
      </c>
      <c r="C49" s="46"/>
      <c r="D49" s="57">
        <f>D50+D51</f>
        <v>4228691</v>
      </c>
      <c r="E49" s="57" t="e">
        <f>E50+E51</f>
        <v>#REF!</v>
      </c>
      <c r="F49" s="57" t="e">
        <f>F50+F51</f>
        <v>#REF!</v>
      </c>
    </row>
    <row r="50" spans="1:6" ht="20.25" customHeight="1">
      <c r="A50" s="74" t="s">
        <v>3</v>
      </c>
      <c r="B50" s="112" t="s">
        <v>11</v>
      </c>
      <c r="C50" s="112" t="s">
        <v>9</v>
      </c>
      <c r="D50" s="56">
        <f>'Ведом. 2016'!G438+'Ведом. 2016'!G592+'Ведом. 2016'!G685</f>
        <v>2934364</v>
      </c>
      <c r="E50" s="56" t="e">
        <f>'Ведом. 2016'!H438+'Ведом. 2016'!H592+'Ведом. 2016'!H685</f>
        <v>#REF!</v>
      </c>
      <c r="F50" s="56" t="e">
        <f>'Ведом. 2016'!I438+'Ведом. 2016'!I592+'Ведом. 2016'!I685</f>
        <v>#REF!</v>
      </c>
    </row>
    <row r="51" spans="1:6" ht="23.25" customHeight="1">
      <c r="A51" s="40" t="s">
        <v>92</v>
      </c>
      <c r="B51" s="42" t="s">
        <v>11</v>
      </c>
      <c r="C51" s="42" t="s">
        <v>12</v>
      </c>
      <c r="D51" s="197">
        <f>'Ведом. 2016'!G500</f>
        <v>1294327</v>
      </c>
      <c r="E51" s="197">
        <f>'Ведом. 2016'!H500</f>
        <v>11617100</v>
      </c>
      <c r="F51" s="197">
        <f>'Ведом. 2016'!I500</f>
        <v>12077100</v>
      </c>
    </row>
    <row r="52" spans="1:6" ht="16.5" hidden="1">
      <c r="A52" s="69" t="s">
        <v>95</v>
      </c>
      <c r="B52" s="72" t="s">
        <v>10</v>
      </c>
      <c r="C52" s="52"/>
      <c r="D52" s="73"/>
      <c r="E52" s="73">
        <f>E53</f>
        <v>785000</v>
      </c>
      <c r="F52" s="73">
        <f>F53</f>
        <v>785000</v>
      </c>
    </row>
    <row r="53" spans="1:6" s="24" customFormat="1" ht="16.5" hidden="1">
      <c r="A53" s="48" t="s">
        <v>96</v>
      </c>
      <c r="B53" s="52" t="s">
        <v>10</v>
      </c>
      <c r="C53" s="52" t="s">
        <v>10</v>
      </c>
      <c r="D53" s="197"/>
      <c r="E53" s="197">
        <f>'Ведом. 2016'!H186</f>
        <v>785000</v>
      </c>
      <c r="F53" s="197">
        <f>'Ведом. 2016'!I186</f>
        <v>785000</v>
      </c>
    </row>
    <row r="54" spans="1:6" ht="18.75" customHeight="1">
      <c r="A54" s="44" t="s">
        <v>1</v>
      </c>
      <c r="B54" s="46" t="s">
        <v>16</v>
      </c>
      <c r="C54" s="46"/>
      <c r="D54" s="149">
        <f>D55+D56+D57+D58</f>
        <v>120000</v>
      </c>
      <c r="E54" s="149" t="e">
        <f>E55+E56+E57+E58</f>
        <v>#REF!</v>
      </c>
      <c r="F54" s="149" t="e">
        <f>F55+F56+F57+F58</f>
        <v>#REF!</v>
      </c>
    </row>
    <row r="55" spans="1:6" s="312" customFormat="1" ht="18" customHeight="1">
      <c r="A55" s="191" t="s">
        <v>63</v>
      </c>
      <c r="B55" s="77" t="s">
        <v>16</v>
      </c>
      <c r="C55" s="78" t="s">
        <v>9</v>
      </c>
      <c r="D55" s="79">
        <f>'Ведом. 2016'!G523</f>
        <v>90000</v>
      </c>
      <c r="E55" s="79">
        <f>'Ведом. 2016'!H197</f>
        <v>2500000</v>
      </c>
      <c r="F55" s="79">
        <f>'Ведом. 2016'!I197</f>
        <v>2500000</v>
      </c>
    </row>
    <row r="56" spans="1:6" s="24" customFormat="1" ht="21" customHeight="1">
      <c r="A56" s="40" t="s">
        <v>87</v>
      </c>
      <c r="B56" s="42" t="s">
        <v>16</v>
      </c>
      <c r="C56" s="42" t="s">
        <v>18</v>
      </c>
      <c r="D56" s="197">
        <f>'Ведом. 2016'!G203+'Ведом. 2016'!G528+'Ведом. 2016'!G804</f>
        <v>30000</v>
      </c>
      <c r="E56" s="197" t="e">
        <f>'Ведом. 2016'!H203+'Ведом. 2016'!H528+'Ведом. 2016'!H804</f>
        <v>#REF!</v>
      </c>
      <c r="F56" s="197" t="e">
        <f>'Ведом. 2016'!I203+'Ведом. 2016'!I528+'Ведом. 2016'!I804</f>
        <v>#REF!</v>
      </c>
    </row>
    <row r="57" spans="1:6" s="24" customFormat="1" ht="16.5" hidden="1">
      <c r="A57" s="215" t="s">
        <v>60</v>
      </c>
      <c r="B57" s="78" t="s">
        <v>16</v>
      </c>
      <c r="C57" s="78" t="s">
        <v>12</v>
      </c>
      <c r="D57" s="79"/>
      <c r="E57" s="79">
        <f>'Ведом. 2016'!H361+'Ведом. 2016'!H745</f>
        <v>58246000</v>
      </c>
      <c r="F57" s="79">
        <f>'Ведом. 2016'!I361+'Ведом. 2016'!I745</f>
        <v>58246000</v>
      </c>
    </row>
    <row r="58" spans="1:6" s="24" customFormat="1" ht="16.5" hidden="1">
      <c r="A58" s="40" t="s">
        <v>5</v>
      </c>
      <c r="B58" s="42">
        <v>10</v>
      </c>
      <c r="C58" s="42" t="s">
        <v>15</v>
      </c>
      <c r="D58" s="68"/>
      <c r="E58" s="68">
        <f>'Ведом. 2016'!H216</f>
        <v>1369000</v>
      </c>
      <c r="F58" s="68">
        <f>'Ведом. 2016'!I216</f>
        <v>1376000</v>
      </c>
    </row>
    <row r="59" spans="1:6" ht="21.75" customHeight="1">
      <c r="A59" s="107" t="s">
        <v>21</v>
      </c>
      <c r="B59" s="46" t="s">
        <v>17</v>
      </c>
      <c r="C59" s="46"/>
      <c r="D59" s="149">
        <f>D60</f>
        <v>35000</v>
      </c>
      <c r="E59" s="149">
        <f>E60</f>
        <v>180000</v>
      </c>
      <c r="F59" s="149">
        <f>F60</f>
        <v>180000</v>
      </c>
    </row>
    <row r="60" spans="1:6" s="24" customFormat="1" ht="30" customHeight="1" thickBot="1">
      <c r="A60" s="105" t="s">
        <v>97</v>
      </c>
      <c r="B60" s="42" t="s">
        <v>17</v>
      </c>
      <c r="C60" s="41" t="s">
        <v>9</v>
      </c>
      <c r="D60" s="68">
        <f>'Ведом. 2016'!G537+'Ведом. 2016'!G602</f>
        <v>35000</v>
      </c>
      <c r="E60" s="68">
        <f>'Ведом. 2016'!H537+'Ведом. 2016'!H602</f>
        <v>180000</v>
      </c>
      <c r="F60" s="68">
        <f>'Ведом. 2016'!I537+'Ведом. 2016'!I602</f>
        <v>180000</v>
      </c>
    </row>
    <row r="61" spans="1:6" ht="5.25" customHeight="1" hidden="1" thickBot="1">
      <c r="A61" s="44" t="s">
        <v>90</v>
      </c>
      <c r="B61" s="46" t="s">
        <v>34</v>
      </c>
      <c r="C61" s="46"/>
      <c r="D61" s="73"/>
      <c r="E61" s="73">
        <f>E62</f>
        <v>4185000</v>
      </c>
      <c r="F61" s="73">
        <f>F62</f>
        <v>4185000</v>
      </c>
    </row>
    <row r="62" spans="1:6" s="24" customFormat="1" ht="17.25" hidden="1" thickBot="1">
      <c r="A62" s="313" t="s">
        <v>86</v>
      </c>
      <c r="B62" s="42" t="s">
        <v>34</v>
      </c>
      <c r="C62" s="42" t="s">
        <v>14</v>
      </c>
      <c r="D62" s="68"/>
      <c r="E62" s="68">
        <f>'Ведом. 2016'!H232</f>
        <v>4185000</v>
      </c>
      <c r="F62" s="68">
        <f>'Ведом. 2016'!I232</f>
        <v>4185000</v>
      </c>
    </row>
    <row r="63" spans="1:6" ht="17.25" hidden="1" thickBot="1">
      <c r="A63" s="150" t="s">
        <v>105</v>
      </c>
      <c r="B63" s="72" t="s">
        <v>19</v>
      </c>
      <c r="C63" s="72"/>
      <c r="D63" s="149"/>
      <c r="E63" s="149">
        <f>E64</f>
        <v>1400000</v>
      </c>
      <c r="F63" s="149">
        <f>F64</f>
        <v>1400000</v>
      </c>
    </row>
    <row r="64" spans="1:6" s="24" customFormat="1" ht="17.25" hidden="1" thickBot="1">
      <c r="A64" s="67" t="s">
        <v>106</v>
      </c>
      <c r="B64" s="42" t="s">
        <v>19</v>
      </c>
      <c r="C64" s="42" t="s">
        <v>9</v>
      </c>
      <c r="D64" s="68"/>
      <c r="E64" s="68">
        <f>'Ведом. 2016'!H692</f>
        <v>1400000</v>
      </c>
      <c r="F64" s="68">
        <f>'Ведом. 2016'!I692</f>
        <v>1400000</v>
      </c>
    </row>
    <row r="65" spans="1:6" ht="33.75" hidden="1" thickBot="1">
      <c r="A65" s="44" t="s">
        <v>146</v>
      </c>
      <c r="B65" s="46" t="s">
        <v>79</v>
      </c>
      <c r="C65" s="46"/>
      <c r="D65" s="57"/>
      <c r="E65" s="57">
        <f>E66+E67</f>
        <v>52800300</v>
      </c>
      <c r="F65" s="57">
        <f>F66+F67</f>
        <v>52157200</v>
      </c>
    </row>
    <row r="66" spans="1:6" s="24" customFormat="1" ht="33.75" hidden="1" thickBot="1">
      <c r="A66" s="74" t="s">
        <v>144</v>
      </c>
      <c r="B66" s="55" t="s">
        <v>79</v>
      </c>
      <c r="C66" s="55" t="s">
        <v>9</v>
      </c>
      <c r="D66" s="56"/>
      <c r="E66" s="56">
        <f>'Ведом. 2016'!H698</f>
        <v>36750000</v>
      </c>
      <c r="F66" s="56">
        <f>'Ведом. 2016'!I698</f>
        <v>36750000</v>
      </c>
    </row>
    <row r="67" spans="1:6" s="24" customFormat="1" ht="17.25" hidden="1" thickBot="1">
      <c r="A67" s="314" t="s">
        <v>145</v>
      </c>
      <c r="B67" s="42" t="s">
        <v>79</v>
      </c>
      <c r="C67" s="42" t="s">
        <v>18</v>
      </c>
      <c r="D67" s="43"/>
      <c r="E67" s="43">
        <f>'Ведом. 2016'!H703</f>
        <v>16050300</v>
      </c>
      <c r="F67" s="43">
        <f>'Ведом. 2016'!I703</f>
        <v>15407200</v>
      </c>
    </row>
    <row r="68" spans="1:6" ht="27" customHeight="1" thickBot="1">
      <c r="A68" s="86" t="s">
        <v>7</v>
      </c>
      <c r="B68" s="193"/>
      <c r="C68" s="193"/>
      <c r="D68" s="89">
        <f>D20+D28+D30+D33+D39+D43+D49+D52+D54+D59+D61+D63+D65</f>
        <v>12984209.24</v>
      </c>
      <c r="E68" s="89" t="e">
        <f>E20+E28+E30+E33+E39+E43+E49+E52+E54+E59+E61+E63+E65</f>
        <v>#REF!</v>
      </c>
      <c r="F68" s="89" t="e">
        <f>F20+F28+F30+F33+F39+F43+F49+F52+F54+F59+F61+F63+F65</f>
        <v>#REF!</v>
      </c>
    </row>
    <row r="69" ht="16.5">
      <c r="A69" s="128"/>
    </row>
    <row r="70" spans="1:6" ht="16.5">
      <c r="A70" s="128"/>
      <c r="D70" s="19">
        <f>D68-'Ведом. 2016'!G810</f>
        <v>0</v>
      </c>
      <c r="E70" s="19" t="e">
        <f>E68-'Ведом. 2016'!H810</f>
        <v>#REF!</v>
      </c>
      <c r="F70" s="19" t="e">
        <f>F68-'Ведом. 2016'!I810</f>
        <v>#REF!</v>
      </c>
    </row>
    <row r="71" ht="16.5">
      <c r="A71" s="128"/>
    </row>
  </sheetData>
  <sheetProtection/>
  <mergeCells count="2">
    <mergeCell ref="A16:D16"/>
    <mergeCell ref="A17:D17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view="pageBreakPreview" zoomScale="60" zoomScalePageLayoutView="0" workbookViewId="0" topLeftCell="A85">
      <selection activeCell="B14" sqref="B14"/>
    </sheetView>
  </sheetViews>
  <sheetFormatPr defaultColWidth="60.125" defaultRowHeight="12.75"/>
  <cols>
    <col min="1" max="1" width="97.25390625" style="128" customWidth="1"/>
    <col min="2" max="2" width="21.75390625" style="246" customWidth="1"/>
    <col min="3" max="3" width="20.125" style="242" customWidth="1"/>
    <col min="4" max="4" width="25.875" style="243" customWidth="1"/>
    <col min="5" max="5" width="17.875" style="243" hidden="1" customWidth="1"/>
    <col min="6" max="6" width="17.75390625" style="243" hidden="1" customWidth="1"/>
    <col min="7" max="16384" width="60.125" style="128" customWidth="1"/>
  </cols>
  <sheetData>
    <row r="1" spans="2:7" ht="16.5">
      <c r="B1" s="471" t="s">
        <v>747</v>
      </c>
      <c r="C1" s="7"/>
      <c r="D1" s="7"/>
      <c r="E1" s="7"/>
      <c r="F1" s="7"/>
      <c r="G1" s="19"/>
    </row>
    <row r="2" spans="2:7" ht="16.5">
      <c r="B2" s="471" t="s">
        <v>743</v>
      </c>
      <c r="C2" s="7"/>
      <c r="D2" s="7"/>
      <c r="E2" s="7"/>
      <c r="F2" s="7"/>
      <c r="G2" s="19"/>
    </row>
    <row r="3" spans="2:7" ht="16.5">
      <c r="B3" s="471" t="s">
        <v>748</v>
      </c>
      <c r="C3" s="7"/>
      <c r="D3" s="7"/>
      <c r="E3" s="7"/>
      <c r="F3" s="7"/>
      <c r="G3" s="19"/>
    </row>
    <row r="4" spans="2:7" ht="16.5">
      <c r="B4" s="471" t="s">
        <v>648</v>
      </c>
      <c r="C4" s="7"/>
      <c r="D4" s="7"/>
      <c r="E4" s="7"/>
      <c r="F4" s="7"/>
      <c r="G4" s="19"/>
    </row>
    <row r="5" spans="2:7" ht="16.5">
      <c r="B5" s="471" t="s">
        <v>653</v>
      </c>
      <c r="C5" s="7"/>
      <c r="D5" s="7"/>
      <c r="E5" s="7"/>
      <c r="F5" s="7"/>
      <c r="G5" s="19"/>
    </row>
    <row r="6" spans="2:7" ht="16.5">
      <c r="B6" s="471" t="s">
        <v>649</v>
      </c>
      <c r="C6" s="7"/>
      <c r="D6" s="7"/>
      <c r="E6" s="7"/>
      <c r="F6" s="7"/>
      <c r="G6" s="19"/>
    </row>
    <row r="7" spans="2:7" ht="16.5">
      <c r="B7" s="471" t="s">
        <v>749</v>
      </c>
      <c r="C7" s="7"/>
      <c r="D7" s="7"/>
      <c r="E7" s="7"/>
      <c r="F7" s="7"/>
      <c r="G7" s="19"/>
    </row>
    <row r="8" spans="2:7" ht="16.5">
      <c r="B8" s="468" t="s">
        <v>754</v>
      </c>
      <c r="C8" s="140"/>
      <c r="D8" s="470"/>
      <c r="E8" s="470"/>
      <c r="F8" s="470"/>
      <c r="G8" s="138"/>
    </row>
    <row r="9" spans="2:7" ht="16.5">
      <c r="B9" s="468" t="s">
        <v>744</v>
      </c>
      <c r="C9" s="140"/>
      <c r="D9" s="470"/>
      <c r="E9" s="470"/>
      <c r="F9" s="470"/>
      <c r="G9" s="138"/>
    </row>
    <row r="10" spans="2:7" ht="16.5">
      <c r="B10" s="468" t="s">
        <v>140</v>
      </c>
      <c r="C10" s="140"/>
      <c r="D10" s="470"/>
      <c r="E10" s="470"/>
      <c r="F10" s="470"/>
      <c r="G10" s="138"/>
    </row>
    <row r="11" spans="2:7" ht="16.5">
      <c r="B11" s="468" t="s">
        <v>648</v>
      </c>
      <c r="C11" s="140"/>
      <c r="D11" s="470"/>
      <c r="E11" s="470"/>
      <c r="F11" s="470"/>
      <c r="G11" s="138"/>
    </row>
    <row r="12" spans="2:7" ht="16.5">
      <c r="B12" s="468" t="s">
        <v>651</v>
      </c>
      <c r="C12" s="140"/>
      <c r="D12" s="470"/>
      <c r="E12" s="470"/>
      <c r="F12" s="470"/>
      <c r="G12" s="138"/>
    </row>
    <row r="13" spans="2:7" ht="16.5">
      <c r="B13" s="468" t="s">
        <v>341</v>
      </c>
      <c r="C13" s="140"/>
      <c r="D13" s="470"/>
      <c r="E13" s="470"/>
      <c r="F13" s="470"/>
      <c r="G13" s="138"/>
    </row>
    <row r="14" ht="16.5">
      <c r="B14" s="468" t="s">
        <v>741</v>
      </c>
    </row>
    <row r="15" spans="1:6" ht="16.5">
      <c r="A15" s="475" t="s">
        <v>353</v>
      </c>
      <c r="B15" s="475"/>
      <c r="C15" s="475"/>
      <c r="D15" s="475"/>
      <c r="E15" s="128"/>
      <c r="F15" s="128"/>
    </row>
    <row r="16" spans="1:6" ht="16.5">
      <c r="A16" s="475" t="s">
        <v>654</v>
      </c>
      <c r="B16" s="475"/>
      <c r="C16" s="475"/>
      <c r="D16" s="475"/>
      <c r="E16" s="128"/>
      <c r="F16" s="128"/>
    </row>
    <row r="17" spans="1:6" ht="16.5">
      <c r="A17" s="475" t="s">
        <v>352</v>
      </c>
      <c r="B17" s="475"/>
      <c r="C17" s="475"/>
      <c r="D17" s="475"/>
      <c r="E17" s="128"/>
      <c r="F17" s="128"/>
    </row>
    <row r="18" spans="1:6" ht="16.5">
      <c r="A18" s="480" t="s">
        <v>655</v>
      </c>
      <c r="B18" s="480"/>
      <c r="C18" s="480"/>
      <c r="D18" s="480"/>
      <c r="E18" s="128"/>
      <c r="F18" s="128"/>
    </row>
    <row r="20" ht="17.25" thickBot="1"/>
    <row r="21" spans="1:6" s="244" customFormat="1" ht="39" customHeight="1" thickBot="1">
      <c r="A21" s="337" t="s">
        <v>23</v>
      </c>
      <c r="B21" s="338" t="s">
        <v>26</v>
      </c>
      <c r="C21" s="339" t="s">
        <v>27</v>
      </c>
      <c r="D21" s="367" t="s">
        <v>269</v>
      </c>
      <c r="E21" s="367" t="s">
        <v>302</v>
      </c>
      <c r="F21" s="367" t="s">
        <v>340</v>
      </c>
    </row>
    <row r="22" spans="1:6" ht="17.25" thickBot="1">
      <c r="A22" s="340" t="s">
        <v>343</v>
      </c>
      <c r="B22" s="341"/>
      <c r="C22" s="342"/>
      <c r="D22" s="343">
        <f>D23+D36+D44+D48+D52+D73+D77+D93+D103</f>
        <v>8015550.24</v>
      </c>
      <c r="E22" s="344" t="e">
        <f>E23+#REF!+#REF!+#REF!+E77+#REF!+#REF!+#REF!+#REF!+#REF!+#REF!+#REF!+#REF!+#REF!+#REF!+#REF!+#REF!+#REF!+#REF!+#REF!</f>
        <v>#REF!</v>
      </c>
      <c r="F22" s="343" t="e">
        <f>F23+#REF!+#REF!+#REF!+F77+#REF!+#REF!+#REF!+#REF!+#REF!+#REF!+#REF!+#REF!+#REF!+#REF!+#REF!+#REF!+#REF!+#REF!+#REF!</f>
        <v>#REF!</v>
      </c>
    </row>
    <row r="23" spans="1:6" ht="36.75" customHeight="1">
      <c r="A23" s="153" t="s">
        <v>732</v>
      </c>
      <c r="B23" s="305" t="s">
        <v>669</v>
      </c>
      <c r="C23" s="238"/>
      <c r="D23" s="279">
        <f>D24</f>
        <v>47000</v>
      </c>
      <c r="E23" s="267" t="e">
        <f>E24+#REF!</f>
        <v>#REF!</v>
      </c>
      <c r="F23" s="279" t="e">
        <f>F24+#REF!</f>
        <v>#REF!</v>
      </c>
    </row>
    <row r="24" spans="1:6" s="244" customFormat="1" ht="33">
      <c r="A24" s="108" t="s">
        <v>192</v>
      </c>
      <c r="B24" s="194" t="s">
        <v>670</v>
      </c>
      <c r="C24" s="236"/>
      <c r="D24" s="272">
        <f>D25+D29+D32</f>
        <v>47000</v>
      </c>
      <c r="E24" s="265" t="e">
        <f>E25+E36+#REF!</f>
        <v>#REF!</v>
      </c>
      <c r="F24" s="272" t="e">
        <f>F25+F36+#REF!</f>
        <v>#REF!</v>
      </c>
    </row>
    <row r="25" spans="1:6" ht="16.5">
      <c r="A25" s="67" t="s">
        <v>565</v>
      </c>
      <c r="B25" s="195" t="s">
        <v>671</v>
      </c>
      <c r="C25" s="235"/>
      <c r="D25" s="273">
        <f aca="true" t="shared" si="0" ref="D25:F26">D26</f>
        <v>11500</v>
      </c>
      <c r="E25" s="266">
        <f t="shared" si="0"/>
        <v>100000</v>
      </c>
      <c r="F25" s="273">
        <f t="shared" si="0"/>
        <v>100000</v>
      </c>
    </row>
    <row r="26" spans="1:6" ht="16.5">
      <c r="A26" s="220" t="s">
        <v>657</v>
      </c>
      <c r="B26" s="195" t="s">
        <v>672</v>
      </c>
      <c r="C26" s="235"/>
      <c r="D26" s="273">
        <f t="shared" si="0"/>
        <v>11500</v>
      </c>
      <c r="E26" s="266">
        <f t="shared" si="0"/>
        <v>100000</v>
      </c>
      <c r="F26" s="273">
        <f t="shared" si="0"/>
        <v>100000</v>
      </c>
    </row>
    <row r="27" spans="1:6" ht="32.25" customHeight="1">
      <c r="A27" s="105" t="s">
        <v>176</v>
      </c>
      <c r="B27" s="195" t="s">
        <v>672</v>
      </c>
      <c r="C27" s="235">
        <v>240</v>
      </c>
      <c r="D27" s="273">
        <f>'Ведом. 2016'!G118</f>
        <v>11500</v>
      </c>
      <c r="E27" s="266">
        <f>'Ведом. 2016'!H785</f>
        <v>100000</v>
      </c>
      <c r="F27" s="273">
        <f>'Ведом. 2016'!I785</f>
        <v>100000</v>
      </c>
    </row>
    <row r="28" spans="1:6" ht="32.25" customHeight="1">
      <c r="A28" s="108" t="s">
        <v>197</v>
      </c>
      <c r="B28" s="194" t="s">
        <v>681</v>
      </c>
      <c r="C28" s="236"/>
      <c r="D28" s="272">
        <f>D29</f>
        <v>25500</v>
      </c>
      <c r="E28" s="266"/>
      <c r="F28" s="273"/>
    </row>
    <row r="29" spans="1:6" ht="21" customHeight="1">
      <c r="A29" s="105" t="s">
        <v>572</v>
      </c>
      <c r="B29" s="195" t="s">
        <v>682</v>
      </c>
      <c r="C29" s="235"/>
      <c r="D29" s="273">
        <f>D30</f>
        <v>25500</v>
      </c>
      <c r="E29" s="266"/>
      <c r="F29" s="273"/>
    </row>
    <row r="30" spans="1:6" ht="32.25" customHeight="1">
      <c r="A30" s="105" t="s">
        <v>198</v>
      </c>
      <c r="B30" s="195" t="s">
        <v>683</v>
      </c>
      <c r="C30" s="235"/>
      <c r="D30" s="273">
        <f>D31</f>
        <v>25500</v>
      </c>
      <c r="E30" s="266"/>
      <c r="F30" s="273"/>
    </row>
    <row r="31" spans="1:6" ht="32.25" customHeight="1">
      <c r="A31" s="105" t="s">
        <v>176</v>
      </c>
      <c r="B31" s="195" t="s">
        <v>683</v>
      </c>
      <c r="C31" s="235">
        <v>240</v>
      </c>
      <c r="D31" s="273">
        <f>'Ведом. 2016'!G161</f>
        <v>25500</v>
      </c>
      <c r="E31" s="266"/>
      <c r="F31" s="273"/>
    </row>
    <row r="32" spans="1:6" ht="32.25" customHeight="1">
      <c r="A32" s="108" t="s">
        <v>684</v>
      </c>
      <c r="B32" s="194" t="s">
        <v>685</v>
      </c>
      <c r="C32" s="236"/>
      <c r="D32" s="272">
        <f>D33</f>
        <v>10000</v>
      </c>
      <c r="E32" s="266"/>
      <c r="F32" s="273"/>
    </row>
    <row r="33" spans="1:6" ht="24.75" customHeight="1">
      <c r="A33" s="105" t="s">
        <v>662</v>
      </c>
      <c r="B33" s="195" t="s">
        <v>686</v>
      </c>
      <c r="C33" s="235"/>
      <c r="D33" s="273">
        <f>D34</f>
        <v>10000</v>
      </c>
      <c r="E33" s="266"/>
      <c r="F33" s="273"/>
    </row>
    <row r="34" spans="1:6" ht="32.25" customHeight="1">
      <c r="A34" s="105" t="s">
        <v>229</v>
      </c>
      <c r="B34" s="195" t="s">
        <v>687</v>
      </c>
      <c r="C34" s="235"/>
      <c r="D34" s="273">
        <f>D35</f>
        <v>10000</v>
      </c>
      <c r="E34" s="266"/>
      <c r="F34" s="273"/>
    </row>
    <row r="35" spans="1:6" ht="33.75" customHeight="1">
      <c r="A35" s="105" t="s">
        <v>176</v>
      </c>
      <c r="B35" s="195" t="s">
        <v>687</v>
      </c>
      <c r="C35" s="235">
        <v>240</v>
      </c>
      <c r="D35" s="273">
        <f>'Ведом. 2016'!G165</f>
        <v>10000</v>
      </c>
      <c r="E35" s="266"/>
      <c r="F35" s="273"/>
    </row>
    <row r="36" spans="1:6" ht="57" customHeight="1">
      <c r="A36" s="108" t="s">
        <v>738</v>
      </c>
      <c r="B36" s="46" t="s">
        <v>666</v>
      </c>
      <c r="C36" s="235"/>
      <c r="D36" s="273">
        <f>D37+D41</f>
        <v>118150</v>
      </c>
      <c r="E36" s="266" t="e">
        <f>E37</f>
        <v>#REF!</v>
      </c>
      <c r="F36" s="273" t="e">
        <f>F37</f>
        <v>#REF!</v>
      </c>
    </row>
    <row r="37" spans="1:6" ht="16.5">
      <c r="A37" s="105" t="s">
        <v>425</v>
      </c>
      <c r="B37" s="195" t="s">
        <v>667</v>
      </c>
      <c r="C37" s="235"/>
      <c r="D37" s="302">
        <f>D38</f>
        <v>82150</v>
      </c>
      <c r="E37" s="345" t="e">
        <f>E38+E39+#REF!</f>
        <v>#REF!</v>
      </c>
      <c r="F37" s="302" t="e">
        <f>F38+F39+#REF!</f>
        <v>#REF!</v>
      </c>
    </row>
    <row r="38" spans="1:6" ht="33">
      <c r="A38" s="105" t="s">
        <v>658</v>
      </c>
      <c r="B38" s="195" t="s">
        <v>673</v>
      </c>
      <c r="C38" s="235"/>
      <c r="D38" s="273">
        <f>D39</f>
        <v>82150</v>
      </c>
      <c r="E38" s="266">
        <f>'Ведом. 2016'!H777</f>
        <v>4221400</v>
      </c>
      <c r="F38" s="273">
        <f>'Ведом. 2016'!I777</f>
        <v>4221400</v>
      </c>
    </row>
    <row r="39" spans="1:6" ht="33">
      <c r="A39" s="105" t="s">
        <v>176</v>
      </c>
      <c r="B39" s="195" t="s">
        <v>673</v>
      </c>
      <c r="C39" s="235">
        <v>240</v>
      </c>
      <c r="D39" s="273">
        <f>'Ведом. 2016'!G123</f>
        <v>82150</v>
      </c>
      <c r="E39" s="266">
        <f>'Ведом. 2016'!H778</f>
        <v>1518500</v>
      </c>
      <c r="F39" s="273">
        <f>'Ведом. 2016'!I778</f>
        <v>1518500</v>
      </c>
    </row>
    <row r="40" spans="1:6" ht="16.5" hidden="1">
      <c r="A40" s="105"/>
      <c r="B40" s="195"/>
      <c r="C40" s="235"/>
      <c r="D40" s="273"/>
      <c r="E40" s="266"/>
      <c r="F40" s="273"/>
    </row>
    <row r="41" spans="1:6" ht="24" customHeight="1">
      <c r="A41" s="105" t="s">
        <v>425</v>
      </c>
      <c r="B41" s="195" t="s">
        <v>667</v>
      </c>
      <c r="C41" s="235"/>
      <c r="D41" s="273">
        <f>D42</f>
        <v>36000</v>
      </c>
      <c r="E41" s="266"/>
      <c r="F41" s="273"/>
    </row>
    <row r="42" spans="1:6" ht="21.75" customHeight="1">
      <c r="A42" s="105" t="s">
        <v>138</v>
      </c>
      <c r="B42" s="195" t="s">
        <v>668</v>
      </c>
      <c r="C42" s="235"/>
      <c r="D42" s="273">
        <f>D43</f>
        <v>36000</v>
      </c>
      <c r="E42" s="266"/>
      <c r="F42" s="273"/>
    </row>
    <row r="43" spans="1:6" ht="16.5">
      <c r="A43" s="105" t="s">
        <v>183</v>
      </c>
      <c r="B43" s="195" t="s">
        <v>668</v>
      </c>
      <c r="C43" s="235">
        <v>870</v>
      </c>
      <c r="D43" s="273">
        <f>'Ведом. 2016'!G82</f>
        <v>36000</v>
      </c>
      <c r="E43" s="266"/>
      <c r="F43" s="273"/>
    </row>
    <row r="44" spans="1:6" ht="16.5">
      <c r="A44" s="108" t="s">
        <v>739</v>
      </c>
      <c r="B44" s="194" t="s">
        <v>674</v>
      </c>
      <c r="C44" s="236"/>
      <c r="D44" s="272">
        <f>D45</f>
        <v>2533509.24</v>
      </c>
      <c r="E44" s="266"/>
      <c r="F44" s="273"/>
    </row>
    <row r="45" spans="1:6" ht="33">
      <c r="A45" s="286" t="s">
        <v>492</v>
      </c>
      <c r="B45" s="195" t="s">
        <v>675</v>
      </c>
      <c r="C45" s="235"/>
      <c r="D45" s="273">
        <f>D46</f>
        <v>2533509.24</v>
      </c>
      <c r="E45" s="266"/>
      <c r="F45" s="273"/>
    </row>
    <row r="46" spans="1:6" ht="33">
      <c r="A46" s="286" t="s">
        <v>241</v>
      </c>
      <c r="B46" s="195" t="s">
        <v>676</v>
      </c>
      <c r="C46" s="235"/>
      <c r="D46" s="273">
        <f>D47</f>
        <v>2533509.24</v>
      </c>
      <c r="E46" s="266"/>
      <c r="F46" s="273"/>
    </row>
    <row r="47" spans="1:6" ht="33">
      <c r="A47" s="105" t="s">
        <v>176</v>
      </c>
      <c r="B47" s="195" t="s">
        <v>676</v>
      </c>
      <c r="C47" s="235">
        <v>240</v>
      </c>
      <c r="D47" s="273">
        <f>'Ведом. 2016'!G129</f>
        <v>2533509.24</v>
      </c>
      <c r="E47" s="266"/>
      <c r="F47" s="273"/>
    </row>
    <row r="48" spans="1:6" ht="33">
      <c r="A48" s="108" t="s">
        <v>740</v>
      </c>
      <c r="B48" s="46" t="s">
        <v>677</v>
      </c>
      <c r="C48" s="235"/>
      <c r="D48" s="273">
        <f>D49</f>
        <v>13500</v>
      </c>
      <c r="E48" s="266"/>
      <c r="F48" s="273"/>
    </row>
    <row r="49" spans="1:6" ht="16.5">
      <c r="A49" s="105" t="s">
        <v>393</v>
      </c>
      <c r="B49" s="195" t="s">
        <v>678</v>
      </c>
      <c r="C49" s="235"/>
      <c r="D49" s="273">
        <f>D50</f>
        <v>13500</v>
      </c>
      <c r="E49" s="266"/>
      <c r="F49" s="273"/>
    </row>
    <row r="50" spans="1:6" ht="16.5">
      <c r="A50" s="105" t="s">
        <v>345</v>
      </c>
      <c r="B50" s="195" t="s">
        <v>679</v>
      </c>
      <c r="C50" s="235"/>
      <c r="D50" s="273">
        <f>D51</f>
        <v>13500</v>
      </c>
      <c r="E50" s="266"/>
      <c r="F50" s="273"/>
    </row>
    <row r="51" spans="1:6" ht="33">
      <c r="A51" s="105" t="s">
        <v>176</v>
      </c>
      <c r="B51" s="195" t="s">
        <v>679</v>
      </c>
      <c r="C51" s="235">
        <v>240</v>
      </c>
      <c r="D51" s="273">
        <f>'Ведом. 2016'!G134</f>
        <v>13500</v>
      </c>
      <c r="E51" s="266"/>
      <c r="F51" s="273"/>
    </row>
    <row r="52" spans="1:6" ht="41.25" customHeight="1">
      <c r="A52" s="108" t="s">
        <v>698</v>
      </c>
      <c r="B52" s="46" t="s">
        <v>680</v>
      </c>
      <c r="C52" s="235"/>
      <c r="D52" s="273">
        <f>D55+D59+D66</f>
        <v>894700</v>
      </c>
      <c r="E52" s="266"/>
      <c r="F52" s="273"/>
    </row>
    <row r="53" spans="1:6" ht="29.25" customHeight="1" hidden="1">
      <c r="A53" s="105"/>
      <c r="B53" s="195"/>
      <c r="C53" s="235"/>
      <c r="D53" s="273"/>
      <c r="E53" s="266"/>
      <c r="F53" s="273"/>
    </row>
    <row r="54" spans="1:6" ht="36.75" customHeight="1" hidden="1">
      <c r="A54" s="105"/>
      <c r="B54" s="46"/>
      <c r="C54" s="235"/>
      <c r="D54" s="273"/>
      <c r="E54" s="266"/>
      <c r="F54" s="273"/>
    </row>
    <row r="55" spans="1:6" ht="33" customHeight="1">
      <c r="A55" s="440" t="s">
        <v>720</v>
      </c>
      <c r="B55" s="441" t="s">
        <v>699</v>
      </c>
      <c r="C55" s="442"/>
      <c r="D55" s="443">
        <f>D56</f>
        <v>100000</v>
      </c>
      <c r="E55" s="266"/>
      <c r="F55" s="273"/>
    </row>
    <row r="56" spans="1:6" ht="36.75" customHeight="1">
      <c r="A56" s="49" t="s">
        <v>703</v>
      </c>
      <c r="B56" s="52" t="s">
        <v>705</v>
      </c>
      <c r="C56" s="239"/>
      <c r="D56" s="431">
        <f>D57</f>
        <v>100000</v>
      </c>
      <c r="E56" s="266"/>
      <c r="F56" s="273"/>
    </row>
    <row r="57" spans="1:6" ht="21.75" customHeight="1">
      <c r="A57" s="49" t="s">
        <v>704</v>
      </c>
      <c r="B57" s="52" t="s">
        <v>705</v>
      </c>
      <c r="C57" s="239"/>
      <c r="D57" s="431">
        <f>D58</f>
        <v>100000</v>
      </c>
      <c r="E57" s="266"/>
      <c r="F57" s="273"/>
    </row>
    <row r="58" spans="1:6" ht="36.75" customHeight="1">
      <c r="A58" s="49" t="s">
        <v>176</v>
      </c>
      <c r="B58" s="52" t="s">
        <v>705</v>
      </c>
      <c r="C58" s="239">
        <v>240</v>
      </c>
      <c r="D58" s="431">
        <f>'Ведом. 2016'!G139</f>
        <v>100000</v>
      </c>
      <c r="E58" s="266"/>
      <c r="F58" s="273"/>
    </row>
    <row r="59" spans="1:6" ht="33">
      <c r="A59" s="108" t="s">
        <v>721</v>
      </c>
      <c r="B59" s="195" t="s">
        <v>700</v>
      </c>
      <c r="C59" s="235"/>
      <c r="D59" s="273">
        <f>D60+D63</f>
        <v>85000</v>
      </c>
      <c r="E59" s="266"/>
      <c r="F59" s="273"/>
    </row>
    <row r="60" spans="1:6" ht="33">
      <c r="A60" s="67" t="s">
        <v>428</v>
      </c>
      <c r="B60" s="195" t="s">
        <v>706</v>
      </c>
      <c r="C60" s="235"/>
      <c r="D60" s="273">
        <f>D61</f>
        <v>40000</v>
      </c>
      <c r="E60" s="266"/>
      <c r="F60" s="273"/>
    </row>
    <row r="61" spans="1:6" ht="35.25" customHeight="1">
      <c r="A61" s="67" t="s">
        <v>291</v>
      </c>
      <c r="B61" s="195" t="s">
        <v>706</v>
      </c>
      <c r="C61" s="235"/>
      <c r="D61" s="273">
        <f>D62</f>
        <v>40000</v>
      </c>
      <c r="E61" s="266"/>
      <c r="F61" s="273"/>
    </row>
    <row r="62" spans="1:6" ht="33">
      <c r="A62" s="105" t="s">
        <v>176</v>
      </c>
      <c r="B62" s="228" t="s">
        <v>706</v>
      </c>
      <c r="C62" s="239">
        <v>240</v>
      </c>
      <c r="D62" s="431">
        <f>'Ведом. 2016'!G153</f>
        <v>40000</v>
      </c>
      <c r="E62" s="266"/>
      <c r="F62" s="273"/>
    </row>
    <row r="63" spans="1:6" ht="33">
      <c r="A63" s="208" t="s">
        <v>428</v>
      </c>
      <c r="B63" s="228" t="s">
        <v>707</v>
      </c>
      <c r="C63" s="239"/>
      <c r="D63" s="431">
        <f>D64</f>
        <v>45000</v>
      </c>
      <c r="E63" s="266"/>
      <c r="F63" s="273"/>
    </row>
    <row r="64" spans="1:6" ht="18" customHeight="1">
      <c r="A64" s="462" t="s">
        <v>729</v>
      </c>
      <c r="B64" s="228" t="s">
        <v>707</v>
      </c>
      <c r="C64" s="239"/>
      <c r="D64" s="431">
        <f>D65</f>
        <v>45000</v>
      </c>
      <c r="E64" s="266"/>
      <c r="F64" s="273"/>
    </row>
    <row r="65" spans="1:6" ht="33">
      <c r="A65" s="48" t="s">
        <v>176</v>
      </c>
      <c r="B65" s="42" t="s">
        <v>707</v>
      </c>
      <c r="C65" s="235">
        <v>240</v>
      </c>
      <c r="D65" s="273">
        <f>'Ведом. 2016'!G156</f>
        <v>45000</v>
      </c>
      <c r="E65" s="266"/>
      <c r="F65" s="273"/>
    </row>
    <row r="66" spans="1:6" ht="33.75" customHeight="1">
      <c r="A66" s="444" t="s">
        <v>722</v>
      </c>
      <c r="B66" s="46" t="s">
        <v>708</v>
      </c>
      <c r="C66" s="236"/>
      <c r="D66" s="272">
        <f>D67+D69+D71</f>
        <v>709700</v>
      </c>
      <c r="E66" s="266"/>
      <c r="F66" s="273"/>
    </row>
    <row r="67" spans="1:6" ht="34.5">
      <c r="A67" s="430" t="s">
        <v>695</v>
      </c>
      <c r="B67" s="42" t="s">
        <v>709</v>
      </c>
      <c r="C67" s="235"/>
      <c r="D67" s="273">
        <f>D68</f>
        <v>539700</v>
      </c>
      <c r="E67" s="266"/>
      <c r="F67" s="273"/>
    </row>
    <row r="68" spans="1:6" ht="33">
      <c r="A68" s="105" t="s">
        <v>176</v>
      </c>
      <c r="B68" s="42" t="s">
        <v>709</v>
      </c>
      <c r="C68" s="235">
        <v>240</v>
      </c>
      <c r="D68" s="273">
        <f>'Ведом. 2016'!G168</f>
        <v>539700</v>
      </c>
      <c r="E68" s="266"/>
      <c r="F68" s="273"/>
    </row>
    <row r="69" spans="1:6" ht="17.25">
      <c r="A69" s="430" t="s">
        <v>696</v>
      </c>
      <c r="B69" s="42" t="s">
        <v>710</v>
      </c>
      <c r="C69" s="235"/>
      <c r="D69" s="273">
        <f>D70</f>
        <v>70000</v>
      </c>
      <c r="E69" s="266"/>
      <c r="F69" s="273"/>
    </row>
    <row r="70" spans="1:6" ht="33">
      <c r="A70" s="105" t="s">
        <v>176</v>
      </c>
      <c r="B70" s="42" t="s">
        <v>710</v>
      </c>
      <c r="C70" s="235">
        <v>240</v>
      </c>
      <c r="D70" s="273">
        <f>'Ведом. 2016'!G170</f>
        <v>70000</v>
      </c>
      <c r="E70" s="266"/>
      <c r="F70" s="273"/>
    </row>
    <row r="71" spans="1:6" ht="17.25">
      <c r="A71" s="430" t="s">
        <v>697</v>
      </c>
      <c r="B71" s="42" t="s">
        <v>711</v>
      </c>
      <c r="C71" s="235"/>
      <c r="D71" s="273">
        <f>D72</f>
        <v>100000</v>
      </c>
      <c r="E71" s="266"/>
      <c r="F71" s="273"/>
    </row>
    <row r="72" spans="1:6" ht="33">
      <c r="A72" s="105" t="s">
        <v>176</v>
      </c>
      <c r="B72" s="42" t="s">
        <v>711</v>
      </c>
      <c r="C72" s="235">
        <v>240</v>
      </c>
      <c r="D72" s="273">
        <f>'Ведом. 2016'!G172</f>
        <v>100000</v>
      </c>
      <c r="E72" s="266"/>
      <c r="F72" s="273"/>
    </row>
    <row r="73" spans="1:6" ht="33">
      <c r="A73" s="108" t="s">
        <v>735</v>
      </c>
      <c r="B73" s="46" t="s">
        <v>693</v>
      </c>
      <c r="C73" s="235"/>
      <c r="D73" s="273">
        <f>D74</f>
        <v>25000</v>
      </c>
      <c r="E73" s="266"/>
      <c r="F73" s="273"/>
    </row>
    <row r="74" spans="1:6" ht="16.5">
      <c r="A74" s="105" t="s">
        <v>609</v>
      </c>
      <c r="B74" s="195" t="s">
        <v>694</v>
      </c>
      <c r="C74" s="235"/>
      <c r="D74" s="273">
        <f>D75</f>
        <v>25000</v>
      </c>
      <c r="E74" s="266"/>
      <c r="F74" s="273"/>
    </row>
    <row r="75" spans="1:6" ht="33">
      <c r="A75" s="105" t="s">
        <v>663</v>
      </c>
      <c r="B75" s="195" t="s">
        <v>701</v>
      </c>
      <c r="C75" s="235"/>
      <c r="D75" s="273">
        <f>D76</f>
        <v>25000</v>
      </c>
      <c r="E75" s="266"/>
      <c r="F75" s="273"/>
    </row>
    <row r="76" spans="1:6" ht="37.5" customHeight="1">
      <c r="A76" s="105" t="s">
        <v>176</v>
      </c>
      <c r="B76" s="195" t="s">
        <v>701</v>
      </c>
      <c r="C76" s="235">
        <v>240</v>
      </c>
      <c r="D76" s="273">
        <f>'Ведом. 2016'!G178</f>
        <v>25000</v>
      </c>
      <c r="E76" s="266"/>
      <c r="F76" s="273"/>
    </row>
    <row r="77" spans="1:6" ht="33">
      <c r="A77" s="69" t="s">
        <v>736</v>
      </c>
      <c r="B77" s="439" t="s">
        <v>688</v>
      </c>
      <c r="C77" s="239"/>
      <c r="D77" s="435">
        <f>D78</f>
        <v>4228691</v>
      </c>
      <c r="E77" s="265" t="e">
        <f>E78+E87+#REF!+#REF!</f>
        <v>#REF!</v>
      </c>
      <c r="F77" s="272" t="e">
        <f>F78+F87+#REF!+#REF!</f>
        <v>#REF!</v>
      </c>
    </row>
    <row r="78" spans="1:6" s="244" customFormat="1" ht="24" customHeight="1">
      <c r="A78" s="432" t="s">
        <v>664</v>
      </c>
      <c r="B78" s="436" t="s">
        <v>712</v>
      </c>
      <c r="C78" s="437"/>
      <c r="D78" s="435">
        <f>'Ведом. 2016'!G437</f>
        <v>4228691</v>
      </c>
      <c r="E78" s="265">
        <f>E79</f>
        <v>10614100</v>
      </c>
      <c r="F78" s="272">
        <f>F79</f>
        <v>10614100</v>
      </c>
    </row>
    <row r="79" spans="1:6" ht="20.25" customHeight="1">
      <c r="A79" s="335" t="s">
        <v>496</v>
      </c>
      <c r="B79" s="228" t="s">
        <v>712</v>
      </c>
      <c r="C79" s="239"/>
      <c r="D79" s="431">
        <f>D80+D85+D88</f>
        <v>4228691</v>
      </c>
      <c r="E79" s="266">
        <f>E80+E84</f>
        <v>10614100</v>
      </c>
      <c r="F79" s="273">
        <f>F80+F84</f>
        <v>10614100</v>
      </c>
    </row>
    <row r="80" spans="1:6" ht="22.5" customHeight="1">
      <c r="A80" s="433" t="s">
        <v>231</v>
      </c>
      <c r="B80" s="228" t="s">
        <v>713</v>
      </c>
      <c r="C80" s="239"/>
      <c r="D80" s="431">
        <f>D81</f>
        <v>2884364</v>
      </c>
      <c r="E80" s="266">
        <f>E81</f>
        <v>10269100</v>
      </c>
      <c r="F80" s="273">
        <f>F81</f>
        <v>10269100</v>
      </c>
    </row>
    <row r="81" spans="1:6" ht="36.75" customHeight="1">
      <c r="A81" s="48" t="s">
        <v>665</v>
      </c>
      <c r="B81" s="228" t="s">
        <v>713</v>
      </c>
      <c r="C81" s="239"/>
      <c r="D81" s="431">
        <f>D82+D83+D84</f>
        <v>2884364</v>
      </c>
      <c r="E81" s="266">
        <f>'Ведом. 2016'!H448</f>
        <v>10269100</v>
      </c>
      <c r="F81" s="273">
        <f>'Ведом. 2016'!I448</f>
        <v>10269100</v>
      </c>
    </row>
    <row r="82" spans="1:6" ht="20.25" customHeight="1">
      <c r="A82" s="48" t="s">
        <v>185</v>
      </c>
      <c r="B82" s="228" t="s">
        <v>713</v>
      </c>
      <c r="C82" s="239">
        <v>110</v>
      </c>
      <c r="D82" s="431">
        <f>'Ведом. 2016'!G461</f>
        <v>2270364</v>
      </c>
      <c r="E82" s="266"/>
      <c r="F82" s="273"/>
    </row>
    <row r="83" spans="1:6" ht="32.25" customHeight="1">
      <c r="A83" s="48" t="s">
        <v>176</v>
      </c>
      <c r="B83" s="228" t="s">
        <v>713</v>
      </c>
      <c r="C83" s="239">
        <v>240</v>
      </c>
      <c r="D83" s="431">
        <f>'Ведом. 2016'!G462</f>
        <v>612000</v>
      </c>
      <c r="E83" s="266"/>
      <c r="F83" s="273"/>
    </row>
    <row r="84" spans="1:6" ht="21.75" customHeight="1">
      <c r="A84" s="335" t="s">
        <v>178</v>
      </c>
      <c r="B84" s="228" t="s">
        <v>713</v>
      </c>
      <c r="C84" s="239">
        <v>850</v>
      </c>
      <c r="D84" s="431">
        <f>'Ведом. 2016'!G463</f>
        <v>2000</v>
      </c>
      <c r="E84" s="266">
        <f>E86</f>
        <v>345000</v>
      </c>
      <c r="F84" s="273">
        <f>F86</f>
        <v>345000</v>
      </c>
    </row>
    <row r="85" spans="1:6" ht="34.5" customHeight="1">
      <c r="A85" s="335" t="s">
        <v>422</v>
      </c>
      <c r="B85" s="228" t="s">
        <v>714</v>
      </c>
      <c r="C85" s="239"/>
      <c r="D85" s="431">
        <f>D86</f>
        <v>50000</v>
      </c>
      <c r="E85" s="266"/>
      <c r="F85" s="273"/>
    </row>
    <row r="86" spans="1:6" ht="20.25" customHeight="1">
      <c r="A86" s="434" t="s">
        <v>219</v>
      </c>
      <c r="B86" s="436" t="s">
        <v>714</v>
      </c>
      <c r="C86" s="239"/>
      <c r="D86" s="431">
        <f>D87</f>
        <v>50000</v>
      </c>
      <c r="E86" s="266">
        <f>'Ведом. 2016'!H450</f>
        <v>345000</v>
      </c>
      <c r="F86" s="273">
        <f>'Ведом. 2016'!I450</f>
        <v>345000</v>
      </c>
    </row>
    <row r="87" spans="1:6" s="244" customFormat="1" ht="33" customHeight="1">
      <c r="A87" s="49" t="s">
        <v>176</v>
      </c>
      <c r="B87" s="228" t="s">
        <v>714</v>
      </c>
      <c r="C87" s="437">
        <v>240</v>
      </c>
      <c r="D87" s="435">
        <f>'Ведом. 2016'!G499</f>
        <v>50000</v>
      </c>
      <c r="E87" s="265" t="e">
        <f>#REF!+E95+#REF!</f>
        <v>#REF!</v>
      </c>
      <c r="F87" s="272" t="e">
        <f>#REF!+F95+#REF!</f>
        <v>#REF!</v>
      </c>
    </row>
    <row r="88" spans="1:6" ht="17.25">
      <c r="A88" s="434" t="s">
        <v>522</v>
      </c>
      <c r="B88" s="228" t="s">
        <v>715</v>
      </c>
      <c r="C88" s="239"/>
      <c r="D88" s="431">
        <f>D89</f>
        <v>1294327</v>
      </c>
      <c r="E88" s="266">
        <f>'Ведом. 2016'!H454</f>
        <v>15267900</v>
      </c>
      <c r="F88" s="273">
        <f>'Ведом. 2016'!I454</f>
        <v>15267900</v>
      </c>
    </row>
    <row r="89" spans="1:6" ht="38.25" customHeight="1">
      <c r="A89" s="49" t="s">
        <v>222</v>
      </c>
      <c r="B89" s="228" t="s">
        <v>715</v>
      </c>
      <c r="C89" s="239"/>
      <c r="D89" s="431">
        <f>D90+D91+D92</f>
        <v>1294327</v>
      </c>
      <c r="E89" s="266">
        <f>E90</f>
        <v>235000</v>
      </c>
      <c r="F89" s="273">
        <f>F90</f>
        <v>235000</v>
      </c>
    </row>
    <row r="90" spans="1:6" ht="20.25" customHeight="1">
      <c r="A90" s="48" t="s">
        <v>173</v>
      </c>
      <c r="B90" s="228" t="s">
        <v>715</v>
      </c>
      <c r="C90" s="239">
        <v>120</v>
      </c>
      <c r="D90" s="431">
        <f>'Ведом. 2016'!G519</f>
        <v>1162384</v>
      </c>
      <c r="E90" s="266">
        <f>'Ведом. 2016'!H456</f>
        <v>235000</v>
      </c>
      <c r="F90" s="273">
        <f>'Ведом. 2016'!I456</f>
        <v>235000</v>
      </c>
    </row>
    <row r="91" spans="1:6" ht="33">
      <c r="A91" s="49" t="s">
        <v>176</v>
      </c>
      <c r="B91" s="228" t="s">
        <v>715</v>
      </c>
      <c r="C91" s="239">
        <v>240</v>
      </c>
      <c r="D91" s="431">
        <f>'Ведом. 2016'!G520</f>
        <v>129943</v>
      </c>
      <c r="E91" s="266">
        <f>E92</f>
        <v>50000</v>
      </c>
      <c r="F91" s="273">
        <f>F92</f>
        <v>60000</v>
      </c>
    </row>
    <row r="92" spans="1:6" ht="16.5">
      <c r="A92" s="48" t="s">
        <v>178</v>
      </c>
      <c r="B92" s="228" t="s">
        <v>715</v>
      </c>
      <c r="C92" s="239">
        <v>850</v>
      </c>
      <c r="D92" s="431">
        <f>'Ведом. 2016'!G521</f>
        <v>2000</v>
      </c>
      <c r="E92" s="266">
        <f>'Ведом. 2016'!H597</f>
        <v>50000</v>
      </c>
      <c r="F92" s="273">
        <f>'Ведом. 2016'!I597</f>
        <v>60000</v>
      </c>
    </row>
    <row r="93" spans="1:6" ht="36.75" customHeight="1">
      <c r="A93" s="161" t="s">
        <v>689</v>
      </c>
      <c r="B93" s="436" t="s">
        <v>692</v>
      </c>
      <c r="C93" s="239"/>
      <c r="D93" s="431">
        <f>D94+D97+D100</f>
        <v>120000</v>
      </c>
      <c r="E93" s="266">
        <f>E94</f>
        <v>0</v>
      </c>
      <c r="F93" s="273">
        <f>F94</f>
        <v>0</v>
      </c>
    </row>
    <row r="94" spans="1:6" ht="21.75" customHeight="1">
      <c r="A94" s="48" t="s">
        <v>548</v>
      </c>
      <c r="B94" s="228" t="s">
        <v>716</v>
      </c>
      <c r="C94" s="239"/>
      <c r="D94" s="431">
        <f>D95</f>
        <v>90000</v>
      </c>
      <c r="E94" s="266">
        <f>'Ведом. 2016'!H458</f>
        <v>0</v>
      </c>
      <c r="F94" s="273">
        <f>'Ведом. 2016'!I458</f>
        <v>0</v>
      </c>
    </row>
    <row r="95" spans="1:6" ht="20.25" customHeight="1">
      <c r="A95" s="102" t="s">
        <v>550</v>
      </c>
      <c r="B95" s="195" t="s">
        <v>716</v>
      </c>
      <c r="C95" s="235"/>
      <c r="D95" s="273">
        <f>D96</f>
        <v>90000</v>
      </c>
      <c r="E95" s="266" t="e">
        <f>E96+#REF!+E100+#REF!</f>
        <v>#REF!</v>
      </c>
      <c r="F95" s="273" t="e">
        <f>F96+#REF!+F100+#REF!</f>
        <v>#REF!</v>
      </c>
    </row>
    <row r="96" spans="1:6" ht="22.5" customHeight="1">
      <c r="A96" s="102" t="s">
        <v>200</v>
      </c>
      <c r="B96" s="195" t="s">
        <v>716</v>
      </c>
      <c r="C96" s="235">
        <v>310</v>
      </c>
      <c r="D96" s="273">
        <f>'Ведом. 2016'!G527</f>
        <v>90000</v>
      </c>
      <c r="E96" s="266">
        <f>E97+E98+E99</f>
        <v>411300</v>
      </c>
      <c r="F96" s="273">
        <f>F97+F98+F99</f>
        <v>411300</v>
      </c>
    </row>
    <row r="97" spans="1:6" ht="18.75" customHeight="1">
      <c r="A97" s="220" t="s">
        <v>548</v>
      </c>
      <c r="B97" s="195" t="s">
        <v>717</v>
      </c>
      <c r="C97" s="235"/>
      <c r="D97" s="273">
        <f>D98</f>
        <v>20000</v>
      </c>
      <c r="E97" s="266">
        <f>'Ведом. 2016'!H461</f>
        <v>280500</v>
      </c>
      <c r="F97" s="273">
        <f>'Ведом. 2016'!I461</f>
        <v>280500</v>
      </c>
    </row>
    <row r="98" spans="1:6" ht="36.75" customHeight="1">
      <c r="A98" s="105" t="s">
        <v>553</v>
      </c>
      <c r="B98" s="195" t="s">
        <v>717</v>
      </c>
      <c r="C98" s="235"/>
      <c r="D98" s="273">
        <f>D99</f>
        <v>20000</v>
      </c>
      <c r="E98" s="266">
        <f>'Ведом. 2016'!H462</f>
        <v>123700</v>
      </c>
      <c r="F98" s="273">
        <f>'Ведом. 2016'!I462</f>
        <v>123700</v>
      </c>
    </row>
    <row r="99" spans="1:6" ht="18.75" customHeight="1">
      <c r="A99" s="105" t="s">
        <v>200</v>
      </c>
      <c r="B99" s="195" t="s">
        <v>717</v>
      </c>
      <c r="C99" s="235">
        <v>310</v>
      </c>
      <c r="D99" s="273">
        <f>'Ведом. 2016'!G532</f>
        <v>20000</v>
      </c>
      <c r="E99" s="266">
        <f>'Ведом. 2016'!H463</f>
        <v>7100</v>
      </c>
      <c r="F99" s="273">
        <f>'Ведом. 2016'!I463</f>
        <v>7100</v>
      </c>
    </row>
    <row r="100" spans="1:6" ht="24" customHeight="1">
      <c r="A100" s="49" t="s">
        <v>548</v>
      </c>
      <c r="B100" s="195" t="s">
        <v>718</v>
      </c>
      <c r="C100" s="235"/>
      <c r="D100" s="273">
        <f>D101</f>
        <v>10000</v>
      </c>
      <c r="E100" s="266">
        <f>E102+E101</f>
        <v>175000</v>
      </c>
      <c r="F100" s="273">
        <f>F102+F101</f>
        <v>175000</v>
      </c>
    </row>
    <row r="101" spans="1:6" ht="24" customHeight="1">
      <c r="A101" s="105" t="s">
        <v>204</v>
      </c>
      <c r="B101" s="195" t="s">
        <v>718</v>
      </c>
      <c r="C101" s="235"/>
      <c r="D101" s="273">
        <f>D102</f>
        <v>10000</v>
      </c>
      <c r="E101" s="266">
        <f>'Ведом. 2016'!H465</f>
        <v>175000</v>
      </c>
      <c r="F101" s="273">
        <f>'Ведом. 2016'!I465</f>
        <v>175000</v>
      </c>
    </row>
    <row r="102" spans="1:6" ht="24" customHeight="1">
      <c r="A102" s="105" t="s">
        <v>200</v>
      </c>
      <c r="B102" s="195" t="s">
        <v>718</v>
      </c>
      <c r="C102" s="235">
        <v>310</v>
      </c>
      <c r="D102" s="273">
        <f>'Ведом. 2016'!G535</f>
        <v>10000</v>
      </c>
      <c r="E102" s="266">
        <f>'Ведом. 2016'!H466</f>
        <v>0</v>
      </c>
      <c r="F102" s="273">
        <f>'Ведом. 2016'!I466</f>
        <v>0</v>
      </c>
    </row>
    <row r="103" spans="1:6" ht="33.75" customHeight="1">
      <c r="A103" s="108" t="s">
        <v>737</v>
      </c>
      <c r="B103" s="194" t="s">
        <v>690</v>
      </c>
      <c r="C103" s="235"/>
      <c r="D103" s="273">
        <f>D104</f>
        <v>35000</v>
      </c>
      <c r="E103" s="266">
        <f>E104</f>
        <v>240000</v>
      </c>
      <c r="F103" s="273">
        <f>F104</f>
        <v>240000</v>
      </c>
    </row>
    <row r="104" spans="1:6" ht="19.5" customHeight="1">
      <c r="A104" s="105" t="s">
        <v>524</v>
      </c>
      <c r="B104" s="195" t="s">
        <v>691</v>
      </c>
      <c r="C104" s="235"/>
      <c r="D104" s="273">
        <f>D105</f>
        <v>35000</v>
      </c>
      <c r="E104" s="266">
        <f>E105+E106</f>
        <v>240000</v>
      </c>
      <c r="F104" s="273">
        <f>F105+F106</f>
        <v>240000</v>
      </c>
    </row>
    <row r="105" spans="1:6" ht="21.75" customHeight="1">
      <c r="A105" s="105" t="s">
        <v>232</v>
      </c>
      <c r="B105" s="195" t="s">
        <v>719</v>
      </c>
      <c r="C105" s="235"/>
      <c r="D105" s="273">
        <f>'Ведом. 2016'!G541</f>
        <v>35000</v>
      </c>
      <c r="E105" s="266">
        <f>'Ведом. 2016'!H541</f>
        <v>80000</v>
      </c>
      <c r="F105" s="273">
        <f>'Ведом. 2016'!I541</f>
        <v>80000</v>
      </c>
    </row>
    <row r="106" spans="1:6" ht="33">
      <c r="A106" s="105" t="s">
        <v>176</v>
      </c>
      <c r="B106" s="195" t="s">
        <v>719</v>
      </c>
      <c r="C106" s="235">
        <v>240</v>
      </c>
      <c r="D106" s="273">
        <f>'Ведом. 2016'!G541</f>
        <v>35000</v>
      </c>
      <c r="E106" s="266">
        <f>'Ведом. 2016'!H396</f>
        <v>160000</v>
      </c>
      <c r="F106" s="273">
        <f>'Ведом. 2016'!I396</f>
        <v>160000</v>
      </c>
    </row>
    <row r="107" spans="1:6" ht="49.5">
      <c r="A107" s="330" t="s">
        <v>292</v>
      </c>
      <c r="B107" s="331" t="s">
        <v>310</v>
      </c>
      <c r="C107" s="332"/>
      <c r="D107" s="336">
        <f>D108+D112+D118</f>
        <v>4968659</v>
      </c>
      <c r="E107" s="333" t="e">
        <f>E108+E109+#REF!+#REF!+E112+E118</f>
        <v>#REF!</v>
      </c>
      <c r="F107" s="336" t="e">
        <f>F108+F109+#REF!+#REF!+F112+F118</f>
        <v>#REF!</v>
      </c>
    </row>
    <row r="108" spans="1:6" s="244" customFormat="1" ht="33">
      <c r="A108" s="44" t="s">
        <v>31</v>
      </c>
      <c r="B108" s="46" t="s">
        <v>308</v>
      </c>
      <c r="C108" s="247"/>
      <c r="D108" s="269">
        <f>D109</f>
        <v>898000</v>
      </c>
      <c r="E108" s="334" t="e">
        <f>#REF!+#REF!</f>
        <v>#REF!</v>
      </c>
      <c r="F108" s="269" t="e">
        <f>#REF!+#REF!</f>
        <v>#REF!</v>
      </c>
    </row>
    <row r="109" spans="1:6" s="244" customFormat="1" ht="16.5">
      <c r="A109" s="44" t="s">
        <v>255</v>
      </c>
      <c r="B109" s="46" t="s">
        <v>308</v>
      </c>
      <c r="C109" s="46"/>
      <c r="D109" s="269">
        <f aca="true" t="shared" si="1" ref="D109:F110">D110</f>
        <v>898000</v>
      </c>
      <c r="E109" s="334">
        <f t="shared" si="1"/>
        <v>1553000</v>
      </c>
      <c r="F109" s="269">
        <f t="shared" si="1"/>
        <v>1553000</v>
      </c>
    </row>
    <row r="110" spans="1:6" ht="16.5">
      <c r="A110" s="40" t="s">
        <v>76</v>
      </c>
      <c r="B110" s="42" t="s">
        <v>309</v>
      </c>
      <c r="C110" s="42"/>
      <c r="D110" s="268">
        <f t="shared" si="1"/>
        <v>898000</v>
      </c>
      <c r="E110" s="262">
        <f t="shared" si="1"/>
        <v>1553000</v>
      </c>
      <c r="F110" s="268">
        <f t="shared" si="1"/>
        <v>1553000</v>
      </c>
    </row>
    <row r="111" spans="1:6" ht="16.5">
      <c r="A111" s="40" t="s">
        <v>173</v>
      </c>
      <c r="B111" s="42" t="s">
        <v>309</v>
      </c>
      <c r="C111" s="42" t="s">
        <v>174</v>
      </c>
      <c r="D111" s="268">
        <f>'Ведом. 2016'!G52</f>
        <v>898000</v>
      </c>
      <c r="E111" s="262">
        <f>'Ведом. 2016'!H52</f>
        <v>1553000</v>
      </c>
      <c r="F111" s="268">
        <f>'Ведом. 2016'!I52</f>
        <v>1553000</v>
      </c>
    </row>
    <row r="112" spans="1:6" s="1" customFormat="1" ht="20.25" customHeight="1">
      <c r="A112" s="44" t="s">
        <v>256</v>
      </c>
      <c r="B112" s="72" t="s">
        <v>314</v>
      </c>
      <c r="C112" s="46"/>
      <c r="D112" s="57">
        <f>D113</f>
        <v>1865168</v>
      </c>
      <c r="E112" s="263">
        <f>E113</f>
        <v>19005100</v>
      </c>
      <c r="F112" s="57">
        <f>F113</f>
        <v>19005100</v>
      </c>
    </row>
    <row r="113" spans="1:6" ht="16.5">
      <c r="A113" s="40" t="s">
        <v>175</v>
      </c>
      <c r="B113" s="52" t="s">
        <v>315</v>
      </c>
      <c r="C113" s="42"/>
      <c r="D113" s="268">
        <f>D114+D115+D116+D117</f>
        <v>1865168</v>
      </c>
      <c r="E113" s="268">
        <f>E114+E115+E117</f>
        <v>19005100</v>
      </c>
      <c r="F113" s="268">
        <f>F114+F115+F117</f>
        <v>19005100</v>
      </c>
    </row>
    <row r="114" spans="1:6" ht="16.5">
      <c r="A114" s="40" t="s">
        <v>173</v>
      </c>
      <c r="B114" s="52" t="s">
        <v>315</v>
      </c>
      <c r="C114" s="42" t="s">
        <v>174</v>
      </c>
      <c r="D114" s="268">
        <f>'Ведом. 2016'!G57</f>
        <v>1056068</v>
      </c>
      <c r="E114" s="262">
        <f>'Ведом. 2016'!H57</f>
        <v>13805500</v>
      </c>
      <c r="F114" s="268">
        <f>'Ведом. 2016'!I57</f>
        <v>13805500</v>
      </c>
    </row>
    <row r="115" spans="1:6" ht="33">
      <c r="A115" s="188" t="s">
        <v>176</v>
      </c>
      <c r="B115" s="52" t="s">
        <v>315</v>
      </c>
      <c r="C115" s="42" t="s">
        <v>177</v>
      </c>
      <c r="D115" s="268">
        <f>'Ведом. 2016'!G58</f>
        <v>793100</v>
      </c>
      <c r="E115" s="262">
        <f>'Ведом. 2016'!H58</f>
        <v>5116600</v>
      </c>
      <c r="F115" s="268">
        <f>'Ведом. 2016'!I58</f>
        <v>5116600</v>
      </c>
    </row>
    <row r="116" spans="1:6" ht="16.5" customHeight="1">
      <c r="A116" s="219" t="s">
        <v>282</v>
      </c>
      <c r="B116" s="52" t="s">
        <v>315</v>
      </c>
      <c r="C116" s="42" t="s">
        <v>281</v>
      </c>
      <c r="D116" s="268">
        <f>'Ведом. 2016'!G59</f>
        <v>2000</v>
      </c>
      <c r="E116" s="262">
        <f>'Ведом. 2016'!H59</f>
        <v>0</v>
      </c>
      <c r="F116" s="268">
        <f>'Ведом. 2016'!I59</f>
        <v>0</v>
      </c>
    </row>
    <row r="117" spans="1:6" ht="16.5">
      <c r="A117" s="189" t="s">
        <v>178</v>
      </c>
      <c r="B117" s="52" t="s">
        <v>315</v>
      </c>
      <c r="C117" s="42" t="s">
        <v>179</v>
      </c>
      <c r="D117" s="268">
        <f>'Ведом. 2016'!G60</f>
        <v>14000</v>
      </c>
      <c r="E117" s="262">
        <f>'Ведом. 2016'!H60</f>
        <v>83000</v>
      </c>
      <c r="F117" s="268">
        <f>'Ведом. 2016'!I60</f>
        <v>83000</v>
      </c>
    </row>
    <row r="118" spans="1:6" s="244" customFormat="1" ht="16.5">
      <c r="A118" s="44" t="s">
        <v>65</v>
      </c>
      <c r="B118" s="72" t="s">
        <v>326</v>
      </c>
      <c r="C118" s="247"/>
      <c r="D118" s="269">
        <f>D120+D121+D123+D124</f>
        <v>2205491</v>
      </c>
      <c r="E118" s="334" t="e">
        <f>E119+#REF!+E124</f>
        <v>#REF!</v>
      </c>
      <c r="F118" s="269" t="e">
        <f>F119+#REF!+F124</f>
        <v>#REF!</v>
      </c>
    </row>
    <row r="119" spans="1:6" ht="25.5" customHeight="1">
      <c r="A119" s="40" t="s">
        <v>702</v>
      </c>
      <c r="B119" s="52" t="s">
        <v>661</v>
      </c>
      <c r="C119" s="240"/>
      <c r="D119" s="268">
        <f>D120</f>
        <v>1991391</v>
      </c>
      <c r="E119" s="262">
        <f>E120</f>
        <v>4185000</v>
      </c>
      <c r="F119" s="268">
        <f>F120</f>
        <v>4185000</v>
      </c>
    </row>
    <row r="120" spans="1:6" ht="16.5">
      <c r="A120" s="189" t="s">
        <v>173</v>
      </c>
      <c r="B120" s="52" t="s">
        <v>661</v>
      </c>
      <c r="C120" s="152" t="s">
        <v>174</v>
      </c>
      <c r="D120" s="268">
        <f>'Ведом. 2016'!G144</f>
        <v>1991391</v>
      </c>
      <c r="E120" s="262">
        <f>'Ведом. 2016'!H237</f>
        <v>4185000</v>
      </c>
      <c r="F120" s="268">
        <f>'Ведом. 2016'!I237</f>
        <v>4185000</v>
      </c>
    </row>
    <row r="121" spans="1:6" ht="40.5" customHeight="1">
      <c r="A121" s="188" t="s">
        <v>176</v>
      </c>
      <c r="B121" s="42" t="s">
        <v>661</v>
      </c>
      <c r="C121" s="42" t="s">
        <v>177</v>
      </c>
      <c r="D121" s="51">
        <f>'Ведом. 2016'!G145</f>
        <v>26000</v>
      </c>
      <c r="E121" s="264">
        <f>'Ведом. 2016'!H108</f>
        <v>0</v>
      </c>
      <c r="F121" s="51">
        <f>'Ведом. 2016'!I108</f>
        <v>0</v>
      </c>
    </row>
    <row r="122" spans="1:6" ht="1.5" customHeight="1">
      <c r="A122" s="189" t="s">
        <v>282</v>
      </c>
      <c r="B122" s="42" t="s">
        <v>661</v>
      </c>
      <c r="C122" s="42" t="s">
        <v>281</v>
      </c>
      <c r="D122" s="51"/>
      <c r="E122" s="264">
        <f>'Ведом. 2016'!H109+'Ведом. 2016'!H725+'Ведом. 2016'!H565</f>
        <v>612700</v>
      </c>
      <c r="F122" s="51">
        <f>'Ведом. 2016'!I109+'Ведом. 2016'!I725+'Ведом. 2016'!I565</f>
        <v>612700</v>
      </c>
    </row>
    <row r="123" spans="1:6" ht="16.5">
      <c r="A123" s="189" t="s">
        <v>178</v>
      </c>
      <c r="B123" s="42" t="s">
        <v>661</v>
      </c>
      <c r="C123" s="42" t="s">
        <v>179</v>
      </c>
      <c r="D123" s="51">
        <f>'Ведом. 2016'!G146</f>
        <v>1000</v>
      </c>
      <c r="E123" s="264">
        <f>'Ведом. 2016'!H110</f>
        <v>92000</v>
      </c>
      <c r="F123" s="51">
        <f>'Ведом. 2016'!I110</f>
        <v>92000</v>
      </c>
    </row>
    <row r="124" spans="1:6" ht="34.5" customHeight="1">
      <c r="A124" s="188" t="s">
        <v>100</v>
      </c>
      <c r="B124" s="52" t="s">
        <v>608</v>
      </c>
      <c r="C124" s="42"/>
      <c r="D124" s="268">
        <f>D125+D126</f>
        <v>187100</v>
      </c>
      <c r="E124" s="262">
        <f>E126</f>
        <v>0</v>
      </c>
      <c r="F124" s="268">
        <f>F126</f>
        <v>0</v>
      </c>
    </row>
    <row r="125" spans="1:6" ht="16.5">
      <c r="A125" s="438" t="s">
        <v>173</v>
      </c>
      <c r="B125" s="154" t="s">
        <v>608</v>
      </c>
      <c r="C125" s="53" t="s">
        <v>174</v>
      </c>
      <c r="D125" s="300">
        <f>'Ведом. 2016'!G110</f>
        <v>185100</v>
      </c>
      <c r="E125" s="347"/>
      <c r="F125" s="300"/>
    </row>
    <row r="126" spans="1:6" ht="36" customHeight="1" thickBot="1">
      <c r="A126" s="346" t="s">
        <v>176</v>
      </c>
      <c r="B126" s="154" t="s">
        <v>608</v>
      </c>
      <c r="C126" s="53" t="s">
        <v>177</v>
      </c>
      <c r="D126" s="300">
        <f>'Ведом. 2016'!G111</f>
        <v>2000</v>
      </c>
      <c r="E126" s="347">
        <f>'Ведом. 2016'!H621</f>
        <v>0</v>
      </c>
      <c r="F126" s="300">
        <f>'Ведом. 2016'!I621</f>
        <v>0</v>
      </c>
    </row>
    <row r="127" spans="1:6" s="244" customFormat="1" ht="17.25" thickBot="1">
      <c r="A127" s="348" t="s">
        <v>624</v>
      </c>
      <c r="B127" s="349"/>
      <c r="C127" s="350"/>
      <c r="D127" s="351">
        <f>D22+D107</f>
        <v>12984209.24</v>
      </c>
      <c r="E127" s="351" t="e">
        <f>E22+E107</f>
        <v>#REF!</v>
      </c>
      <c r="F127" s="351" t="e">
        <f>F22+F107</f>
        <v>#REF!</v>
      </c>
    </row>
    <row r="128" spans="5:6" ht="16.5">
      <c r="E128" s="243" t="e">
        <f>'Ведом. 2016'!H810-'МЦП По ЦСР 2016'!E127</f>
        <v>#REF!</v>
      </c>
      <c r="F128" s="243" t="e">
        <f>'Ведом. 2016'!I810-'МЦП По ЦСР 2016'!F127</f>
        <v>#REF!</v>
      </c>
    </row>
  </sheetData>
  <sheetProtection/>
  <mergeCells count="4">
    <mergeCell ref="A15:D15"/>
    <mergeCell ref="A18:D18"/>
    <mergeCell ref="A16:D16"/>
    <mergeCell ref="A17:D17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375" style="0" customWidth="1"/>
    <col min="2" max="2" width="11.625" style="7" customWidth="1"/>
    <col min="3" max="3" width="13.75390625" style="7" customWidth="1"/>
    <col min="4" max="4" width="10.875" style="7" hidden="1" customWidth="1"/>
    <col min="5" max="5" width="5.375" style="7" hidden="1" customWidth="1"/>
    <col min="6" max="6" width="27.25390625" style="19" bestFit="1" customWidth="1"/>
    <col min="7" max="8" width="27.25390625" style="19" hidden="1" customWidth="1"/>
  </cols>
  <sheetData>
    <row r="1" spans="2:8" ht="18.75">
      <c r="B1" s="8" t="s">
        <v>273</v>
      </c>
      <c r="C1" s="158"/>
      <c r="D1" s="158"/>
      <c r="E1" s="158"/>
      <c r="F1" s="158"/>
      <c r="G1" s="158"/>
      <c r="H1" s="158"/>
    </row>
    <row r="2" spans="2:8" ht="18.75">
      <c r="B2" s="8" t="s">
        <v>165</v>
      </c>
      <c r="C2" s="158"/>
      <c r="D2" s="158"/>
      <c r="E2" s="158"/>
      <c r="F2" s="158"/>
      <c r="G2" s="158"/>
      <c r="H2" s="158"/>
    </row>
    <row r="3" spans="2:8" ht="18.75">
      <c r="B3" s="8" t="s">
        <v>140</v>
      </c>
      <c r="C3" s="158"/>
      <c r="D3" s="158"/>
      <c r="E3" s="158"/>
      <c r="F3" s="158"/>
      <c r="G3" s="158"/>
      <c r="H3" s="158"/>
    </row>
    <row r="4" spans="2:8" ht="18.75">
      <c r="B4" s="8" t="s">
        <v>166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169</v>
      </c>
      <c r="C5" s="158"/>
      <c r="D5" s="158"/>
      <c r="E5" s="158"/>
      <c r="F5" s="158"/>
      <c r="G5" s="158"/>
      <c r="H5" s="158"/>
    </row>
    <row r="6" spans="2:8" ht="18.75">
      <c r="B6" s="8" t="s">
        <v>167</v>
      </c>
      <c r="C6" s="158"/>
      <c r="D6" s="158"/>
      <c r="E6" s="158"/>
      <c r="F6" s="158"/>
      <c r="G6" s="158"/>
      <c r="H6" s="158"/>
    </row>
    <row r="7" spans="2:8" ht="18.75">
      <c r="B7" s="8" t="s">
        <v>168</v>
      </c>
      <c r="C7" s="158"/>
      <c r="D7" s="158"/>
      <c r="E7" s="158"/>
      <c r="F7" s="158"/>
      <c r="G7" s="158"/>
      <c r="H7" s="158"/>
    </row>
    <row r="8" spans="1:8" ht="18.75">
      <c r="A8" s="4"/>
      <c r="B8" s="13"/>
      <c r="C8" s="8"/>
      <c r="D8" s="8"/>
      <c r="E8" s="8"/>
      <c r="F8" s="8"/>
      <c r="G8" s="8"/>
      <c r="H8" s="8"/>
    </row>
    <row r="9" spans="1:8" ht="16.5">
      <c r="A9" s="481" t="s">
        <v>84</v>
      </c>
      <c r="B9" s="481"/>
      <c r="C9" s="481"/>
      <c r="D9" s="481"/>
      <c r="E9" s="481"/>
      <c r="F9" s="481"/>
      <c r="G9"/>
      <c r="H9"/>
    </row>
    <row r="10" spans="1:8" ht="16.5">
      <c r="A10" s="481" t="s">
        <v>163</v>
      </c>
      <c r="B10" s="481"/>
      <c r="C10" s="481"/>
      <c r="D10" s="481"/>
      <c r="E10" s="481"/>
      <c r="F10" s="481"/>
      <c r="G10"/>
      <c r="H10"/>
    </row>
    <row r="11" spans="1:8" ht="16.5">
      <c r="A11" s="475" t="s">
        <v>170</v>
      </c>
      <c r="B11" s="475"/>
      <c r="C11" s="475"/>
      <c r="D11" s="475"/>
      <c r="E11" s="475"/>
      <c r="F11" s="475"/>
      <c r="G11"/>
      <c r="H11"/>
    </row>
    <row r="12" spans="1:8" ht="18">
      <c r="A12" s="3"/>
      <c r="B12" s="5"/>
      <c r="C12" s="5"/>
      <c r="D12" s="5"/>
      <c r="E12" s="5"/>
      <c r="F12" s="18" t="s">
        <v>0</v>
      </c>
      <c r="G12" s="18" t="s">
        <v>0</v>
      </c>
      <c r="H12" s="18" t="s">
        <v>0</v>
      </c>
    </row>
    <row r="13" spans="1:8" ht="51.75" customHeight="1">
      <c r="A13" s="180" t="s">
        <v>23</v>
      </c>
      <c r="B13" s="181" t="s">
        <v>24</v>
      </c>
      <c r="C13" s="181" t="s">
        <v>25</v>
      </c>
      <c r="D13" s="181" t="s">
        <v>26</v>
      </c>
      <c r="E13" s="181" t="s">
        <v>27</v>
      </c>
      <c r="F13" s="202" t="s">
        <v>171</v>
      </c>
      <c r="G13" s="202" t="s">
        <v>268</v>
      </c>
      <c r="H13" s="202" t="s">
        <v>269</v>
      </c>
    </row>
    <row r="14" spans="1:8" s="1" customFormat="1" ht="22.5" customHeight="1">
      <c r="A14" s="209" t="s">
        <v>64</v>
      </c>
      <c r="B14" s="101" t="s">
        <v>9</v>
      </c>
      <c r="C14" s="75"/>
      <c r="D14" s="75"/>
      <c r="E14" s="75"/>
      <c r="F14" s="205" t="e">
        <f>F15+F16+F17+F18+F19+F20+F21</f>
        <v>#REF!</v>
      </c>
      <c r="G14" s="205" t="e">
        <f>G15+G16+G17+G18+G19+G20+G21</f>
        <v>#REF!</v>
      </c>
      <c r="H14" s="205" t="e">
        <f>H15+H16+H17+H18+H19+H20+H21</f>
        <v>#REF!</v>
      </c>
    </row>
    <row r="15" spans="1:8" ht="33">
      <c r="A15" s="177" t="s">
        <v>31</v>
      </c>
      <c r="B15" s="70" t="s">
        <v>9</v>
      </c>
      <c r="C15" s="52" t="s">
        <v>14</v>
      </c>
      <c r="D15" s="52"/>
      <c r="E15" s="52"/>
      <c r="F15" s="178" t="e">
        <f>#REF!</f>
        <v>#REF!</v>
      </c>
      <c r="G15" s="178" t="e">
        <f>#REF!</f>
        <v>#REF!</v>
      </c>
      <c r="H15" s="178" t="e">
        <f>#REF!</f>
        <v>#REF!</v>
      </c>
    </row>
    <row r="16" spans="1:8" ht="33">
      <c r="A16" s="177" t="s">
        <v>143</v>
      </c>
      <c r="B16" s="70" t="s">
        <v>9</v>
      </c>
      <c r="C16" s="52" t="s">
        <v>18</v>
      </c>
      <c r="D16" s="52"/>
      <c r="E16" s="52"/>
      <c r="F16" s="178" t="e">
        <f>#REF!</f>
        <v>#REF!</v>
      </c>
      <c r="G16" s="178" t="e">
        <f>#REF!</f>
        <v>#REF!</v>
      </c>
      <c r="H16" s="178" t="e">
        <f>#REF!</f>
        <v>#REF!</v>
      </c>
    </row>
    <row r="17" spans="1:8" ht="49.5">
      <c r="A17" s="177" t="s">
        <v>93</v>
      </c>
      <c r="B17" s="70" t="s">
        <v>9</v>
      </c>
      <c r="C17" s="70" t="s">
        <v>12</v>
      </c>
      <c r="D17" s="70"/>
      <c r="E17" s="70"/>
      <c r="F17" s="178" t="e">
        <f>#REF!+#REF!+#REF!</f>
        <v>#REF!</v>
      </c>
      <c r="G17" s="178" t="e">
        <f>#REF!+#REF!+#REF!</f>
        <v>#REF!</v>
      </c>
      <c r="H17" s="178" t="e">
        <f>#REF!+#REF!+#REF!</f>
        <v>#REF!</v>
      </c>
    </row>
    <row r="18" spans="1:8" ht="33">
      <c r="A18" s="177" t="s">
        <v>77</v>
      </c>
      <c r="B18" s="70" t="s">
        <v>9</v>
      </c>
      <c r="C18" s="70" t="s">
        <v>15</v>
      </c>
      <c r="D18" s="52"/>
      <c r="E18" s="52"/>
      <c r="F18" s="178" t="e">
        <f>#REF!+#REF!</f>
        <v>#REF!</v>
      </c>
      <c r="G18" s="178" t="e">
        <f>#REF!+#REF!</f>
        <v>#REF!</v>
      </c>
      <c r="H18" s="178" t="e">
        <f>#REF!+#REF!</f>
        <v>#REF!</v>
      </c>
    </row>
    <row r="19" spans="1:8" ht="16.5">
      <c r="A19" s="177" t="s">
        <v>43</v>
      </c>
      <c r="B19" s="70" t="s">
        <v>9</v>
      </c>
      <c r="C19" s="70" t="s">
        <v>8</v>
      </c>
      <c r="D19" s="52"/>
      <c r="E19" s="52"/>
      <c r="F19" s="178">
        <v>0</v>
      </c>
      <c r="G19" s="178">
        <v>0</v>
      </c>
      <c r="H19" s="178">
        <v>0</v>
      </c>
    </row>
    <row r="20" spans="1:8" ht="16.5">
      <c r="A20" s="176" t="s">
        <v>137</v>
      </c>
      <c r="B20" s="50" t="s">
        <v>9</v>
      </c>
      <c r="C20" s="50" t="s">
        <v>17</v>
      </c>
      <c r="D20" s="50"/>
      <c r="E20" s="50"/>
      <c r="F20" s="179" t="e">
        <f>#REF!</f>
        <v>#REF!</v>
      </c>
      <c r="G20" s="179" t="e">
        <f>#REF!</f>
        <v>#REF!</v>
      </c>
      <c r="H20" s="179" t="e">
        <f>#REF!</f>
        <v>#REF!</v>
      </c>
    </row>
    <row r="21" spans="1:8" ht="16.5">
      <c r="A21" s="177" t="s">
        <v>65</v>
      </c>
      <c r="B21" s="70" t="s">
        <v>9</v>
      </c>
      <c r="C21" s="70" t="s">
        <v>19</v>
      </c>
      <c r="D21" s="52"/>
      <c r="E21" s="52"/>
      <c r="F21" s="178" t="e">
        <f>#REF!+#REF!+#REF!+#REF!</f>
        <v>#REF!</v>
      </c>
      <c r="G21" s="178" t="e">
        <f>#REF!+#REF!+#REF!+#REF!</f>
        <v>#REF!</v>
      </c>
      <c r="H21" s="178" t="e">
        <f>#REF!+#REF!+#REF!+#REF!</f>
        <v>#REF!</v>
      </c>
    </row>
    <row r="22" spans="1:8" s="1" customFormat="1" ht="16.5">
      <c r="A22" s="210" t="s">
        <v>98</v>
      </c>
      <c r="B22" s="71" t="s">
        <v>14</v>
      </c>
      <c r="C22" s="72"/>
      <c r="D22" s="72"/>
      <c r="E22" s="72"/>
      <c r="F22" s="203" t="e">
        <f>F23</f>
        <v>#REF!</v>
      </c>
      <c r="G22" s="203" t="e">
        <f>G23</f>
        <v>#REF!</v>
      </c>
      <c r="H22" s="203" t="e">
        <f>H23</f>
        <v>#REF!</v>
      </c>
    </row>
    <row r="23" spans="1:8" s="1" customFormat="1" ht="16.5">
      <c r="A23" s="177" t="s">
        <v>99</v>
      </c>
      <c r="B23" s="70" t="s">
        <v>14</v>
      </c>
      <c r="C23" s="52" t="s">
        <v>18</v>
      </c>
      <c r="D23" s="52"/>
      <c r="E23" s="52"/>
      <c r="F23" s="179" t="e">
        <f>#REF!</f>
        <v>#REF!</v>
      </c>
      <c r="G23" s="179" t="e">
        <f>#REF!</f>
        <v>#REF!</v>
      </c>
      <c r="H23" s="179" t="e">
        <f>#REF!</f>
        <v>#REF!</v>
      </c>
    </row>
    <row r="24" spans="1:8" s="9" customFormat="1" ht="16.5">
      <c r="A24" s="210" t="s">
        <v>41</v>
      </c>
      <c r="B24" s="71" t="s">
        <v>18</v>
      </c>
      <c r="C24" s="72"/>
      <c r="D24" s="72"/>
      <c r="E24" s="72"/>
      <c r="F24" s="203" t="e">
        <f>F25+F26+F27</f>
        <v>#REF!</v>
      </c>
      <c r="G24" s="203" t="e">
        <f>G25+G26+G27</f>
        <v>#REF!</v>
      </c>
      <c r="H24" s="203" t="e">
        <f>H25+H26+H27</f>
        <v>#REF!</v>
      </c>
    </row>
    <row r="25" spans="1:8" ht="16.5">
      <c r="A25" s="177" t="s">
        <v>42</v>
      </c>
      <c r="B25" s="70" t="s">
        <v>18</v>
      </c>
      <c r="C25" s="70" t="s">
        <v>14</v>
      </c>
      <c r="D25" s="52"/>
      <c r="E25" s="52"/>
      <c r="F25" s="178" t="e">
        <f>#REF!+#REF!</f>
        <v>#REF!</v>
      </c>
      <c r="G25" s="178" t="e">
        <f>#REF!+#REF!</f>
        <v>#REF!</v>
      </c>
      <c r="H25" s="178" t="e">
        <f>#REF!+#REF!</f>
        <v>#REF!</v>
      </c>
    </row>
    <row r="26" spans="1:8" ht="33">
      <c r="A26" s="177" t="s">
        <v>94</v>
      </c>
      <c r="B26" s="70" t="s">
        <v>18</v>
      </c>
      <c r="C26" s="70" t="s">
        <v>10</v>
      </c>
      <c r="D26" s="70"/>
      <c r="E26" s="70"/>
      <c r="F26" s="178" t="e">
        <f>#REF!+#REF!</f>
        <v>#REF!</v>
      </c>
      <c r="G26" s="178" t="e">
        <f>#REF!+#REF!</f>
        <v>#REF!</v>
      </c>
      <c r="H26" s="178" t="e">
        <f>#REF!+#REF!</f>
        <v>#REF!</v>
      </c>
    </row>
    <row r="27" spans="1:8" ht="16.5">
      <c r="A27" s="177" t="s">
        <v>102</v>
      </c>
      <c r="B27" s="52" t="s">
        <v>18</v>
      </c>
      <c r="C27" s="52" t="s">
        <v>16</v>
      </c>
      <c r="D27" s="52"/>
      <c r="E27" s="52"/>
      <c r="F27" s="178">
        <v>0</v>
      </c>
      <c r="G27" s="178">
        <v>0</v>
      </c>
      <c r="H27" s="178">
        <v>0</v>
      </c>
    </row>
    <row r="28" spans="1:8" s="9" customFormat="1" ht="16.5">
      <c r="A28" s="211" t="s">
        <v>66</v>
      </c>
      <c r="B28" s="72" t="s">
        <v>12</v>
      </c>
      <c r="C28" s="72"/>
      <c r="D28" s="72"/>
      <c r="E28" s="72"/>
      <c r="F28" s="203" t="e">
        <f>F29+F30+F31+F32+F33+F34</f>
        <v>#REF!</v>
      </c>
      <c r="G28" s="203" t="e">
        <f>G29+G30+G31+G32+G33+G34</f>
        <v>#REF!</v>
      </c>
      <c r="H28" s="203" t="e">
        <f>H29+H30+H31+H32+H33+H34</f>
        <v>#REF!</v>
      </c>
    </row>
    <row r="29" spans="1:8" ht="16.5">
      <c r="A29" s="177" t="s">
        <v>71</v>
      </c>
      <c r="B29" s="70" t="s">
        <v>12</v>
      </c>
      <c r="C29" s="70" t="s">
        <v>9</v>
      </c>
      <c r="D29" s="52"/>
      <c r="E29" s="52"/>
      <c r="F29" s="178" t="e">
        <f>#REF!</f>
        <v>#REF!</v>
      </c>
      <c r="G29" s="178" t="e">
        <f>#REF!</f>
        <v>#REF!</v>
      </c>
      <c r="H29" s="178" t="e">
        <f>#REF!</f>
        <v>#REF!</v>
      </c>
    </row>
    <row r="30" spans="1:8" ht="16.5">
      <c r="A30" s="177" t="s">
        <v>67</v>
      </c>
      <c r="B30" s="70" t="s">
        <v>12</v>
      </c>
      <c r="C30" s="70" t="s">
        <v>13</v>
      </c>
      <c r="D30" s="52"/>
      <c r="E30" s="52"/>
      <c r="F30" s="178" t="e">
        <f>#REF!</f>
        <v>#REF!</v>
      </c>
      <c r="G30" s="178" t="e">
        <f>#REF!</f>
        <v>#REF!</v>
      </c>
      <c r="H30" s="178" t="e">
        <f>#REF!</f>
        <v>#REF!</v>
      </c>
    </row>
    <row r="31" spans="1:8" ht="16.5">
      <c r="A31" s="177" t="s">
        <v>61</v>
      </c>
      <c r="B31" s="52" t="s">
        <v>12</v>
      </c>
      <c r="C31" s="52" t="s">
        <v>11</v>
      </c>
      <c r="D31" s="52"/>
      <c r="E31" s="52"/>
      <c r="F31" s="179" t="e">
        <f>#REF!</f>
        <v>#REF!</v>
      </c>
      <c r="G31" s="179" t="e">
        <f>#REF!</f>
        <v>#REF!</v>
      </c>
      <c r="H31" s="179" t="e">
        <f>#REF!</f>
        <v>#REF!</v>
      </c>
    </row>
    <row r="32" spans="1:8" s="1" customFormat="1" ht="16.5">
      <c r="A32" s="177" t="s">
        <v>89</v>
      </c>
      <c r="B32" s="52" t="s">
        <v>12</v>
      </c>
      <c r="C32" s="52" t="s">
        <v>10</v>
      </c>
      <c r="D32" s="52"/>
      <c r="E32" s="52"/>
      <c r="F32" s="178" t="e">
        <f>#REF!+#REF!</f>
        <v>#REF!</v>
      </c>
      <c r="G32" s="178" t="e">
        <f>#REF!+#REF!</f>
        <v>#REF!</v>
      </c>
      <c r="H32" s="178" t="e">
        <f>#REF!+#REF!</f>
        <v>#REF!</v>
      </c>
    </row>
    <row r="33" spans="1:8" ht="16.5">
      <c r="A33" s="177" t="s">
        <v>136</v>
      </c>
      <c r="B33" s="52" t="s">
        <v>12</v>
      </c>
      <c r="C33" s="52" t="s">
        <v>16</v>
      </c>
      <c r="D33" s="52"/>
      <c r="E33" s="52"/>
      <c r="F33" s="178">
        <v>0</v>
      </c>
      <c r="G33" s="178">
        <v>0</v>
      </c>
      <c r="H33" s="178">
        <v>0</v>
      </c>
    </row>
    <row r="34" spans="1:8" ht="16.5">
      <c r="A34" s="177" t="s">
        <v>20</v>
      </c>
      <c r="B34" s="70" t="s">
        <v>12</v>
      </c>
      <c r="C34" s="70" t="s">
        <v>34</v>
      </c>
      <c r="D34" s="70"/>
      <c r="E34" s="70"/>
      <c r="F34" s="178" t="e">
        <f>#REF!+#REF!+#REF!</f>
        <v>#REF!</v>
      </c>
      <c r="G34" s="178" t="e">
        <f>#REF!+#REF!+#REF!</f>
        <v>#REF!</v>
      </c>
      <c r="H34" s="178" t="e">
        <f>#REF!+#REF!+#REF!</f>
        <v>#REF!</v>
      </c>
    </row>
    <row r="35" spans="1:8" s="9" customFormat="1" ht="16.5">
      <c r="A35" s="210" t="s">
        <v>68</v>
      </c>
      <c r="B35" s="71" t="s">
        <v>13</v>
      </c>
      <c r="C35" s="72"/>
      <c r="D35" s="72"/>
      <c r="E35" s="72"/>
      <c r="F35" s="203" t="e">
        <f>F36+F37+F38</f>
        <v>#REF!</v>
      </c>
      <c r="G35" s="203" t="e">
        <f>G36+G37+G38</f>
        <v>#REF!</v>
      </c>
      <c r="H35" s="203" t="e">
        <f>H36+H37+H38</f>
        <v>#REF!</v>
      </c>
    </row>
    <row r="36" spans="1:8" s="9" customFormat="1" ht="16.5">
      <c r="A36" s="177" t="s">
        <v>69</v>
      </c>
      <c r="B36" s="70" t="s">
        <v>13</v>
      </c>
      <c r="C36" s="52" t="s">
        <v>9</v>
      </c>
      <c r="D36" s="52"/>
      <c r="E36" s="52"/>
      <c r="F36" s="178" t="e">
        <f>#REF!</f>
        <v>#REF!</v>
      </c>
      <c r="G36" s="178" t="e">
        <f>#REF!</f>
        <v>#REF!</v>
      </c>
      <c r="H36" s="178" t="e">
        <f>#REF!</f>
        <v>#REF!</v>
      </c>
    </row>
    <row r="37" spans="1:8" ht="16.5">
      <c r="A37" s="177" t="s">
        <v>70</v>
      </c>
      <c r="B37" s="70" t="s">
        <v>13</v>
      </c>
      <c r="C37" s="70" t="s">
        <v>14</v>
      </c>
      <c r="D37" s="70"/>
      <c r="E37" s="52"/>
      <c r="F37" s="178" t="e">
        <f>#REF!</f>
        <v>#REF!</v>
      </c>
      <c r="G37" s="178" t="e">
        <f>#REF!</f>
        <v>#REF!</v>
      </c>
      <c r="H37" s="178" t="e">
        <f>#REF!</f>
        <v>#REF!</v>
      </c>
    </row>
    <row r="38" spans="1:8" s="1" customFormat="1" ht="16.5">
      <c r="A38" s="177" t="s">
        <v>29</v>
      </c>
      <c r="B38" s="52" t="s">
        <v>13</v>
      </c>
      <c r="C38" s="52" t="s">
        <v>18</v>
      </c>
      <c r="D38" s="52"/>
      <c r="E38" s="52"/>
      <c r="F38" s="179" t="e">
        <f>#REF!</f>
        <v>#REF!</v>
      </c>
      <c r="G38" s="179" t="e">
        <f>#REF!</f>
        <v>#REF!</v>
      </c>
      <c r="H38" s="179" t="e">
        <f>#REF!</f>
        <v>#REF!</v>
      </c>
    </row>
    <row r="39" spans="1:8" s="9" customFormat="1" ht="16.5">
      <c r="A39" s="210" t="s">
        <v>59</v>
      </c>
      <c r="B39" s="71" t="s">
        <v>15</v>
      </c>
      <c r="C39" s="71"/>
      <c r="D39" s="72"/>
      <c r="E39" s="72"/>
      <c r="F39" s="203" t="e">
        <f>F40+F41</f>
        <v>#REF!</v>
      </c>
      <c r="G39" s="203" t="e">
        <f>G40+G41</f>
        <v>#REF!</v>
      </c>
      <c r="H39" s="203" t="e">
        <f>H40+H41</f>
        <v>#REF!</v>
      </c>
    </row>
    <row r="40" spans="1:8" s="9" customFormat="1" ht="16.5">
      <c r="A40" s="177" t="s">
        <v>121</v>
      </c>
      <c r="B40" s="70" t="s">
        <v>15</v>
      </c>
      <c r="C40" s="70" t="s">
        <v>14</v>
      </c>
      <c r="D40" s="52"/>
      <c r="E40" s="52"/>
      <c r="F40" s="178" t="e">
        <f>#REF!</f>
        <v>#REF!</v>
      </c>
      <c r="G40" s="178" t="e">
        <f>#REF!</f>
        <v>#REF!</v>
      </c>
      <c r="H40" s="178" t="e">
        <f>#REF!</f>
        <v>#REF!</v>
      </c>
    </row>
    <row r="41" spans="1:8" ht="16.5">
      <c r="A41" s="177" t="s">
        <v>135</v>
      </c>
      <c r="B41" s="52" t="s">
        <v>15</v>
      </c>
      <c r="C41" s="52" t="s">
        <v>13</v>
      </c>
      <c r="D41" s="70"/>
      <c r="E41" s="70"/>
      <c r="F41" s="178">
        <v>0</v>
      </c>
      <c r="G41" s="178">
        <v>0</v>
      </c>
      <c r="H41" s="178">
        <v>0</v>
      </c>
    </row>
    <row r="42" spans="1:8" s="9" customFormat="1" ht="16.5">
      <c r="A42" s="210" t="s">
        <v>28</v>
      </c>
      <c r="B42" s="71" t="s">
        <v>8</v>
      </c>
      <c r="C42" s="72"/>
      <c r="D42" s="72"/>
      <c r="E42" s="72"/>
      <c r="F42" s="203" t="e">
        <f>F43+F44+F45+F46+F47</f>
        <v>#REF!</v>
      </c>
      <c r="G42" s="203" t="e">
        <f>G43+G44+G45+G46+G47</f>
        <v>#REF!</v>
      </c>
      <c r="H42" s="203" t="e">
        <f>H43+H44+H45+H46+H47</f>
        <v>#REF!</v>
      </c>
    </row>
    <row r="43" spans="1:8" ht="16.5">
      <c r="A43" s="177" t="s">
        <v>6</v>
      </c>
      <c r="B43" s="70" t="s">
        <v>8</v>
      </c>
      <c r="C43" s="52" t="s">
        <v>9</v>
      </c>
      <c r="D43" s="52"/>
      <c r="E43" s="52"/>
      <c r="F43" s="178" t="e">
        <f>#REF!+#REF!</f>
        <v>#REF!</v>
      </c>
      <c r="G43" s="178" t="e">
        <f>#REF!+#REF!</f>
        <v>#REF!</v>
      </c>
      <c r="H43" s="178" t="e">
        <f>#REF!+#REF!</f>
        <v>#REF!</v>
      </c>
    </row>
    <row r="44" spans="1:8" ht="16.5">
      <c r="A44" s="177" t="s">
        <v>2</v>
      </c>
      <c r="B44" s="70" t="s">
        <v>8</v>
      </c>
      <c r="C44" s="70" t="s">
        <v>14</v>
      </c>
      <c r="D44" s="52"/>
      <c r="E44" s="52"/>
      <c r="F44" s="178" t="e">
        <f>#REF!+#REF!+#REF!</f>
        <v>#REF!</v>
      </c>
      <c r="G44" s="178" t="e">
        <f>#REF!+#REF!+#REF!</f>
        <v>#REF!</v>
      </c>
      <c r="H44" s="178" t="e">
        <f>#REF!+#REF!+#REF!</f>
        <v>#REF!</v>
      </c>
    </row>
    <row r="45" spans="1:8" ht="18" customHeight="1">
      <c r="A45" s="165" t="s">
        <v>164</v>
      </c>
      <c r="B45" s="70" t="s">
        <v>8</v>
      </c>
      <c r="C45" s="70" t="s">
        <v>13</v>
      </c>
      <c r="D45" s="46" t="s">
        <v>13</v>
      </c>
      <c r="E45" s="52"/>
      <c r="F45" s="178" t="e">
        <f>#REF!+#REF!+#REF!+#REF!+#REF!+#REF!+#REF!+#REF!</f>
        <v>#REF!</v>
      </c>
      <c r="G45" s="178" t="e">
        <f>#REF!+#REF!+#REF!+#REF!+#REF!+#REF!+#REF!+#REF!</f>
        <v>#REF!</v>
      </c>
      <c r="H45" s="178" t="e">
        <f>#REF!+#REF!+#REF!+#REF!+#REF!+#REF!+#REF!+#REF!</f>
        <v>#REF!</v>
      </c>
    </row>
    <row r="46" spans="1:8" ht="16.5">
      <c r="A46" s="177" t="s">
        <v>74</v>
      </c>
      <c r="B46" s="70" t="s">
        <v>8</v>
      </c>
      <c r="C46" s="52" t="s">
        <v>8</v>
      </c>
      <c r="D46" s="52"/>
      <c r="E46" s="52"/>
      <c r="F46" s="178" t="e">
        <f>#REF!+#REF!</f>
        <v>#REF!</v>
      </c>
      <c r="G46" s="178" t="e">
        <f>#REF!+#REF!</f>
        <v>#REF!</v>
      </c>
      <c r="H46" s="178" t="e">
        <f>#REF!+#REF!</f>
        <v>#REF!</v>
      </c>
    </row>
    <row r="47" spans="1:8" ht="16.5">
      <c r="A47" s="177" t="s">
        <v>75</v>
      </c>
      <c r="B47" s="70" t="s">
        <v>8</v>
      </c>
      <c r="C47" s="52" t="s">
        <v>10</v>
      </c>
      <c r="D47" s="70"/>
      <c r="E47" s="70"/>
      <c r="F47" s="178" t="e">
        <f>#REF!+#REF!</f>
        <v>#REF!</v>
      </c>
      <c r="G47" s="178" t="e">
        <f>#REF!+#REF!</f>
        <v>#REF!</v>
      </c>
      <c r="H47" s="178" t="e">
        <f>#REF!+#REF!</f>
        <v>#REF!</v>
      </c>
    </row>
    <row r="48" spans="1:8" s="1" customFormat="1" ht="16.5">
      <c r="A48" s="210" t="s">
        <v>162</v>
      </c>
      <c r="B48" s="71" t="s">
        <v>11</v>
      </c>
      <c r="C48" s="72"/>
      <c r="D48" s="71"/>
      <c r="E48" s="72"/>
      <c r="F48" s="203" t="e">
        <f>F49+F50</f>
        <v>#REF!</v>
      </c>
      <c r="G48" s="203" t="e">
        <f>G49+G50</f>
        <v>#REF!</v>
      </c>
      <c r="H48" s="203" t="e">
        <f>H49+H50</f>
        <v>#REF!</v>
      </c>
    </row>
    <row r="49" spans="1:8" ht="16.5">
      <c r="A49" s="177" t="s">
        <v>3</v>
      </c>
      <c r="B49" s="70" t="s">
        <v>11</v>
      </c>
      <c r="C49" s="70" t="s">
        <v>9</v>
      </c>
      <c r="D49" s="52"/>
      <c r="E49" s="52"/>
      <c r="F49" s="178" t="e">
        <f>#REF!+#REF!+#REF!</f>
        <v>#REF!</v>
      </c>
      <c r="G49" s="178" t="e">
        <f>#REF!+#REF!+#REF!</f>
        <v>#REF!</v>
      </c>
      <c r="H49" s="178" t="e">
        <f>#REF!+#REF!+#REF!</f>
        <v>#REF!</v>
      </c>
    </row>
    <row r="50" spans="1:8" ht="16.5">
      <c r="A50" s="177" t="s">
        <v>92</v>
      </c>
      <c r="B50" s="70" t="s">
        <v>11</v>
      </c>
      <c r="C50" s="70" t="s">
        <v>12</v>
      </c>
      <c r="D50" s="52"/>
      <c r="E50" s="52"/>
      <c r="F50" s="178" t="e">
        <f>#REF!</f>
        <v>#REF!</v>
      </c>
      <c r="G50" s="178" t="e">
        <f>#REF!</f>
        <v>#REF!</v>
      </c>
      <c r="H50" s="178" t="e">
        <f>#REF!</f>
        <v>#REF!</v>
      </c>
    </row>
    <row r="51" spans="1:8" s="1" customFormat="1" ht="16.5">
      <c r="A51" s="210" t="s">
        <v>95</v>
      </c>
      <c r="B51" s="71" t="s">
        <v>10</v>
      </c>
      <c r="C51" s="72"/>
      <c r="D51" s="72"/>
      <c r="E51" s="72"/>
      <c r="F51" s="203" t="e">
        <f>F52+F53</f>
        <v>#REF!</v>
      </c>
      <c r="G51" s="203" t="e">
        <f>G52+G53</f>
        <v>#REF!</v>
      </c>
      <c r="H51" s="203" t="e">
        <f>H52+H53</f>
        <v>#REF!</v>
      </c>
    </row>
    <row r="52" spans="1:8" ht="16.5" hidden="1">
      <c r="A52" s="40" t="s">
        <v>80</v>
      </c>
      <c r="B52" s="70" t="s">
        <v>10</v>
      </c>
      <c r="C52" s="52" t="s">
        <v>14</v>
      </c>
      <c r="D52" s="52"/>
      <c r="E52" s="52"/>
      <c r="F52" s="178">
        <v>0</v>
      </c>
      <c r="G52" s="178">
        <v>0</v>
      </c>
      <c r="H52" s="178">
        <v>0</v>
      </c>
    </row>
    <row r="53" spans="1:8" ht="16.5">
      <c r="A53" s="177" t="s">
        <v>96</v>
      </c>
      <c r="B53" s="70" t="s">
        <v>10</v>
      </c>
      <c r="C53" s="70" t="s">
        <v>10</v>
      </c>
      <c r="D53" s="52"/>
      <c r="E53" s="52"/>
      <c r="F53" s="178" t="e">
        <f>#REF!</f>
        <v>#REF!</v>
      </c>
      <c r="G53" s="178" t="e">
        <f>#REF!</f>
        <v>#REF!</v>
      </c>
      <c r="H53" s="178" t="e">
        <f>#REF!</f>
        <v>#REF!</v>
      </c>
    </row>
    <row r="54" spans="1:8" s="9" customFormat="1" ht="16.5">
      <c r="A54" s="210" t="s">
        <v>1</v>
      </c>
      <c r="B54" s="71">
        <v>10</v>
      </c>
      <c r="C54" s="72"/>
      <c r="D54" s="72"/>
      <c r="E54" s="72"/>
      <c r="F54" s="203" t="e">
        <f>F55+F56+F57+F58</f>
        <v>#REF!</v>
      </c>
      <c r="G54" s="203" t="e">
        <f>G55+G56+G57+G58</f>
        <v>#REF!</v>
      </c>
      <c r="H54" s="203" t="e">
        <f>H55+H56+H57+H58</f>
        <v>#REF!</v>
      </c>
    </row>
    <row r="55" spans="1:8" s="9" customFormat="1" ht="16.5">
      <c r="A55" s="176" t="s">
        <v>63</v>
      </c>
      <c r="B55" s="70" t="s">
        <v>16</v>
      </c>
      <c r="C55" s="52" t="s">
        <v>9</v>
      </c>
      <c r="D55" s="52"/>
      <c r="E55" s="52"/>
      <c r="F55" s="178" t="e">
        <f>#REF!</f>
        <v>#REF!</v>
      </c>
      <c r="G55" s="178" t="e">
        <f>#REF!</f>
        <v>#REF!</v>
      </c>
      <c r="H55" s="178" t="e">
        <f>#REF!</f>
        <v>#REF!</v>
      </c>
    </row>
    <row r="56" spans="1:8" ht="16.5">
      <c r="A56" s="177" t="s">
        <v>87</v>
      </c>
      <c r="B56" s="52">
        <v>10</v>
      </c>
      <c r="C56" s="52" t="s">
        <v>18</v>
      </c>
      <c r="D56" s="52"/>
      <c r="E56" s="52"/>
      <c r="F56" s="178" t="e">
        <f>#REF!+#REF!+#REF!</f>
        <v>#REF!</v>
      </c>
      <c r="G56" s="178" t="e">
        <f>#REF!+#REF!+#REF!</f>
        <v>#REF!</v>
      </c>
      <c r="H56" s="178" t="e">
        <f>#REF!+#REF!+#REF!</f>
        <v>#REF!</v>
      </c>
    </row>
    <row r="57" spans="1:8" ht="16.5">
      <c r="A57" s="177" t="s">
        <v>60</v>
      </c>
      <c r="B57" s="52">
        <v>10</v>
      </c>
      <c r="C57" s="52" t="s">
        <v>12</v>
      </c>
      <c r="D57" s="52"/>
      <c r="E57" s="52"/>
      <c r="F57" s="178" t="e">
        <f>#REF!+#REF!</f>
        <v>#REF!</v>
      </c>
      <c r="G57" s="178" t="e">
        <f>#REF!+#REF!</f>
        <v>#REF!</v>
      </c>
      <c r="H57" s="178" t="e">
        <f>#REF!+#REF!</f>
        <v>#REF!</v>
      </c>
    </row>
    <row r="58" spans="1:8" ht="16.5">
      <c r="A58" s="177" t="s">
        <v>5</v>
      </c>
      <c r="B58" s="52">
        <v>10</v>
      </c>
      <c r="C58" s="52" t="s">
        <v>15</v>
      </c>
      <c r="D58" s="52"/>
      <c r="E58" s="52"/>
      <c r="F58" s="178" t="e">
        <f>#REF!</f>
        <v>#REF!</v>
      </c>
      <c r="G58" s="178" t="e">
        <f>#REF!</f>
        <v>#REF!</v>
      </c>
      <c r="H58" s="178" t="e">
        <f>#REF!</f>
        <v>#REF!</v>
      </c>
    </row>
    <row r="59" spans="1:8" s="1" customFormat="1" ht="16.5">
      <c r="A59" s="210" t="s">
        <v>88</v>
      </c>
      <c r="B59" s="72">
        <v>11</v>
      </c>
      <c r="C59" s="72"/>
      <c r="D59" s="72"/>
      <c r="E59" s="72"/>
      <c r="F59" s="203" t="e">
        <f>F60</f>
        <v>#REF!</v>
      </c>
      <c r="G59" s="203" t="e">
        <f>G60</f>
        <v>#REF!</v>
      </c>
      <c r="H59" s="203" t="e">
        <f>H60</f>
        <v>#REF!</v>
      </c>
    </row>
    <row r="60" spans="1:8" ht="16.5">
      <c r="A60" s="177" t="s">
        <v>97</v>
      </c>
      <c r="B60" s="52">
        <v>11</v>
      </c>
      <c r="C60" s="52" t="s">
        <v>9</v>
      </c>
      <c r="D60" s="52"/>
      <c r="E60" s="52"/>
      <c r="F60" s="178" t="e">
        <f>#REF!+#REF!</f>
        <v>#REF!</v>
      </c>
      <c r="G60" s="178" t="e">
        <f>#REF!+#REF!</f>
        <v>#REF!</v>
      </c>
      <c r="H60" s="178" t="e">
        <f>#REF!+#REF!</f>
        <v>#REF!</v>
      </c>
    </row>
    <row r="61" spans="1:8" s="1" customFormat="1" ht="16.5">
      <c r="A61" s="212" t="s">
        <v>91</v>
      </c>
      <c r="B61" s="72" t="s">
        <v>34</v>
      </c>
      <c r="C61" s="72"/>
      <c r="D61" s="72"/>
      <c r="E61" s="72"/>
      <c r="F61" s="204" t="e">
        <f>F62</f>
        <v>#REF!</v>
      </c>
      <c r="G61" s="204" t="e">
        <f>G62</f>
        <v>#REF!</v>
      </c>
      <c r="H61" s="204" t="e">
        <f>H62</f>
        <v>#REF!</v>
      </c>
    </row>
    <row r="62" spans="1:8" ht="16.5">
      <c r="A62" s="182" t="s">
        <v>86</v>
      </c>
      <c r="B62" s="52" t="s">
        <v>34</v>
      </c>
      <c r="C62" s="52" t="s">
        <v>14</v>
      </c>
      <c r="D62" s="52"/>
      <c r="E62" s="52"/>
      <c r="F62" s="179" t="e">
        <f>#REF!</f>
        <v>#REF!</v>
      </c>
      <c r="G62" s="179" t="e">
        <f>#REF!</f>
        <v>#REF!</v>
      </c>
      <c r="H62" s="179" t="e">
        <f>#REF!</f>
        <v>#REF!</v>
      </c>
    </row>
    <row r="63" spans="1:8" s="1" customFormat="1" ht="16.5">
      <c r="A63" s="212" t="s">
        <v>105</v>
      </c>
      <c r="B63" s="72" t="s">
        <v>19</v>
      </c>
      <c r="C63" s="72"/>
      <c r="D63" s="72"/>
      <c r="E63" s="72"/>
      <c r="F63" s="204" t="e">
        <f>F64</f>
        <v>#REF!</v>
      </c>
      <c r="G63" s="204" t="e">
        <f>G64</f>
        <v>#REF!</v>
      </c>
      <c r="H63" s="204" t="e">
        <f>H64</f>
        <v>#REF!</v>
      </c>
    </row>
    <row r="64" spans="1:8" ht="16.5">
      <c r="A64" s="176" t="s">
        <v>106</v>
      </c>
      <c r="B64" s="52" t="s">
        <v>19</v>
      </c>
      <c r="C64" s="52" t="s">
        <v>9</v>
      </c>
      <c r="D64" s="70"/>
      <c r="E64" s="70"/>
      <c r="F64" s="178" t="e">
        <f>#REF!</f>
        <v>#REF!</v>
      </c>
      <c r="G64" s="178" t="e">
        <f>#REF!</f>
        <v>#REF!</v>
      </c>
      <c r="H64" s="178" t="e">
        <f>#REF!</f>
        <v>#REF!</v>
      </c>
    </row>
    <row r="65" spans="1:8" s="9" customFormat="1" ht="33">
      <c r="A65" s="210" t="s">
        <v>146</v>
      </c>
      <c r="B65" s="72" t="s">
        <v>79</v>
      </c>
      <c r="C65" s="72"/>
      <c r="D65" s="72"/>
      <c r="E65" s="72"/>
      <c r="F65" s="203" t="e">
        <f>F66+F67</f>
        <v>#REF!</v>
      </c>
      <c r="G65" s="203" t="e">
        <f>G66+G67</f>
        <v>#REF!</v>
      </c>
      <c r="H65" s="203" t="e">
        <f>H66+H67</f>
        <v>#REF!</v>
      </c>
    </row>
    <row r="66" spans="1:8" ht="33">
      <c r="A66" s="177" t="s">
        <v>144</v>
      </c>
      <c r="B66" s="52" t="s">
        <v>79</v>
      </c>
      <c r="C66" s="52" t="s">
        <v>9</v>
      </c>
      <c r="D66" s="52"/>
      <c r="E66" s="52"/>
      <c r="F66" s="178" t="e">
        <f>#REF!</f>
        <v>#REF!</v>
      </c>
      <c r="G66" s="178" t="e">
        <f>#REF!</f>
        <v>#REF!</v>
      </c>
      <c r="H66" s="178" t="e">
        <f>#REF!</f>
        <v>#REF!</v>
      </c>
    </row>
    <row r="67" spans="1:8" ht="16.5">
      <c r="A67" s="183" t="s">
        <v>145</v>
      </c>
      <c r="B67" s="52" t="s">
        <v>79</v>
      </c>
      <c r="C67" s="52" t="s">
        <v>18</v>
      </c>
      <c r="D67" s="52"/>
      <c r="E67" s="52"/>
      <c r="F67" s="178" t="e">
        <f>#REF!</f>
        <v>#REF!</v>
      </c>
      <c r="G67" s="178" t="e">
        <f>#REF!</f>
        <v>#REF!</v>
      </c>
      <c r="H67" s="178" t="e">
        <f>#REF!</f>
        <v>#REF!</v>
      </c>
    </row>
    <row r="68" spans="1:8" s="1" customFormat="1" ht="16.5">
      <c r="A68" s="186" t="s">
        <v>7</v>
      </c>
      <c r="B68" s="181"/>
      <c r="C68" s="181"/>
      <c r="D68" s="181"/>
      <c r="E68" s="181"/>
      <c r="F68" s="187" t="e">
        <f>F14+F22+F24+F28+F35+F39+F42+F48+F51+F54+F59+F61+F63+F65</f>
        <v>#REF!</v>
      </c>
      <c r="G68" s="187" t="e">
        <f>G14+G22+G24+G28+G35+G39+G42+G48+G51+G54+G59+G61+G63+G65</f>
        <v>#REF!</v>
      </c>
      <c r="H68" s="187" t="e">
        <f>H14+H22+H24+H28+H35+H39+H42+H48+H51+H54+H59+H61+H63+H65</f>
        <v>#REF!</v>
      </c>
    </row>
    <row r="70" spans="6:8" ht="12.75">
      <c r="F70" s="19" t="e">
        <f>#REF!</f>
        <v>#REF!</v>
      </c>
      <c r="G70" s="19" t="e">
        <f>#REF!</f>
        <v>#REF!</v>
      </c>
      <c r="H70" s="19" t="e">
        <f>#REF!</f>
        <v>#REF!</v>
      </c>
    </row>
    <row r="71" spans="6:8" ht="12.75">
      <c r="F71" s="19" t="e">
        <f>F68-F70</f>
        <v>#REF!</v>
      </c>
      <c r="G71" s="19" t="e">
        <f>G68-G70</f>
        <v>#REF!</v>
      </c>
      <c r="H71" s="19" t="e">
        <f>H68-H70</f>
        <v>#REF!</v>
      </c>
    </row>
    <row r="74" spans="2:8" ht="18">
      <c r="B74"/>
      <c r="C74"/>
      <c r="D74"/>
      <c r="E74"/>
      <c r="F74" s="21"/>
      <c r="G74" s="21"/>
      <c r="H74" s="21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9" t="e">
        <f>#REF!</f>
        <v>#REF!</v>
      </c>
      <c r="G78" s="19" t="e">
        <f>#REF!</f>
        <v>#REF!</v>
      </c>
      <c r="H78" s="19" t="e">
        <f>#REF!</f>
        <v>#REF!</v>
      </c>
    </row>
    <row r="82" ht="12.75">
      <c r="F82" s="19" t="e">
        <f>F42+F48+F51+F54+F59</f>
        <v>#REF!</v>
      </c>
    </row>
    <row r="119" spans="1:8" ht="16.5">
      <c r="A119" s="160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75390625" style="0" customWidth="1"/>
    <col min="2" max="2" width="11.625" style="7" customWidth="1"/>
    <col min="3" max="3" width="9.625" style="7" customWidth="1"/>
    <col min="4" max="4" width="10.875" style="7" hidden="1" customWidth="1"/>
    <col min="5" max="5" width="5.375" style="7" hidden="1" customWidth="1"/>
    <col min="6" max="6" width="27.25390625" style="19" hidden="1" customWidth="1"/>
    <col min="7" max="8" width="27.25390625" style="19" bestFit="1" customWidth="1"/>
  </cols>
  <sheetData>
    <row r="1" spans="2:8" ht="18.75">
      <c r="B1" s="8" t="s">
        <v>274</v>
      </c>
      <c r="C1" s="158"/>
      <c r="D1" s="158"/>
      <c r="E1" s="158"/>
      <c r="F1" s="158"/>
      <c r="G1" s="158"/>
      <c r="H1" s="158"/>
    </row>
    <row r="2" spans="2:8" ht="18.75">
      <c r="B2" s="8" t="s">
        <v>165</v>
      </c>
      <c r="C2" s="158"/>
      <c r="D2" s="158"/>
      <c r="E2" s="158"/>
      <c r="F2" s="158"/>
      <c r="G2" s="158"/>
      <c r="H2" s="158"/>
    </row>
    <row r="3" spans="2:8" ht="18.75">
      <c r="B3" s="8" t="s">
        <v>140</v>
      </c>
      <c r="C3" s="158"/>
      <c r="D3" s="158"/>
      <c r="E3" s="158"/>
      <c r="F3" s="158"/>
      <c r="G3" s="158"/>
      <c r="H3" s="158"/>
    </row>
    <row r="4" spans="2:8" ht="18.75">
      <c r="B4" s="8" t="s">
        <v>166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169</v>
      </c>
      <c r="C5" s="158"/>
      <c r="D5" s="158"/>
      <c r="E5" s="158"/>
      <c r="F5" s="158"/>
      <c r="G5" s="158"/>
      <c r="H5" s="158"/>
    </row>
    <row r="6" spans="2:8" ht="18.75">
      <c r="B6" s="8" t="s">
        <v>167</v>
      </c>
      <c r="C6" s="158"/>
      <c r="D6" s="158"/>
      <c r="E6" s="158"/>
      <c r="F6" s="158"/>
      <c r="G6" s="158"/>
      <c r="H6" s="158"/>
    </row>
    <row r="7" spans="2:8" ht="18.75">
      <c r="B7" s="8" t="s">
        <v>168</v>
      </c>
      <c r="C7" s="158"/>
      <c r="D7" s="158"/>
      <c r="E7" s="158"/>
      <c r="F7" s="158"/>
      <c r="G7" s="158"/>
      <c r="H7" s="158"/>
    </row>
    <row r="8" spans="1:8" ht="18.75">
      <c r="A8" s="4"/>
      <c r="B8" s="13"/>
      <c r="C8" s="8"/>
      <c r="D8" s="8"/>
      <c r="E8" s="8"/>
      <c r="F8" s="8"/>
      <c r="G8" s="8"/>
      <c r="H8" s="8"/>
    </row>
    <row r="9" spans="1:8" ht="16.5">
      <c r="A9" s="481" t="s">
        <v>84</v>
      </c>
      <c r="B9" s="481"/>
      <c r="C9" s="481"/>
      <c r="D9" s="481"/>
      <c r="E9" s="481"/>
      <c r="F9" s="481"/>
      <c r="G9" s="481"/>
      <c r="H9" s="481"/>
    </row>
    <row r="10" spans="1:8" ht="16.5">
      <c r="A10" s="481" t="s">
        <v>163</v>
      </c>
      <c r="B10" s="481"/>
      <c r="C10" s="481"/>
      <c r="D10" s="481"/>
      <c r="E10" s="481"/>
      <c r="F10" s="481"/>
      <c r="G10" s="481"/>
      <c r="H10" s="481"/>
    </row>
    <row r="11" spans="1:8" ht="16.5">
      <c r="A11" s="475" t="s">
        <v>270</v>
      </c>
      <c r="B11" s="475"/>
      <c r="C11" s="475"/>
      <c r="D11" s="475"/>
      <c r="E11" s="475"/>
      <c r="F11" s="475"/>
      <c r="G11" s="475"/>
      <c r="H11" s="475"/>
    </row>
    <row r="12" spans="1:8" ht="18">
      <c r="A12" s="3"/>
      <c r="B12" s="5"/>
      <c r="C12" s="5"/>
      <c r="D12" s="5"/>
      <c r="E12" s="5"/>
      <c r="F12" s="18" t="s">
        <v>0</v>
      </c>
      <c r="G12" s="18"/>
      <c r="H12" s="18" t="s">
        <v>0</v>
      </c>
    </row>
    <row r="13" spans="1:8" ht="51.75" customHeight="1">
      <c r="A13" s="180" t="s">
        <v>23</v>
      </c>
      <c r="B13" s="181" t="s">
        <v>24</v>
      </c>
      <c r="C13" s="181" t="s">
        <v>25</v>
      </c>
      <c r="D13" s="181" t="s">
        <v>26</v>
      </c>
      <c r="E13" s="181" t="s">
        <v>27</v>
      </c>
      <c r="F13" s="202" t="s">
        <v>171</v>
      </c>
      <c r="G13" s="202" t="s">
        <v>268</v>
      </c>
      <c r="H13" s="202" t="s">
        <v>269</v>
      </c>
    </row>
    <row r="14" spans="1:8" s="1" customFormat="1" ht="22.5" customHeight="1">
      <c r="A14" s="209" t="s">
        <v>64</v>
      </c>
      <c r="B14" s="101" t="s">
        <v>9</v>
      </c>
      <c r="C14" s="75"/>
      <c r="D14" s="75"/>
      <c r="E14" s="75"/>
      <c r="F14" s="205" t="e">
        <f>F15+F16+F17+F18+F19+F20+F21</f>
        <v>#REF!</v>
      </c>
      <c r="G14" s="205" t="e">
        <f>G15+G16+G17+G18+G19+G20+G21</f>
        <v>#REF!</v>
      </c>
      <c r="H14" s="205" t="e">
        <f>H15+H16+H17+H18+H19+H20+H21</f>
        <v>#REF!</v>
      </c>
    </row>
    <row r="15" spans="1:8" ht="33">
      <c r="A15" s="177" t="s">
        <v>31</v>
      </c>
      <c r="B15" s="70" t="s">
        <v>9</v>
      </c>
      <c r="C15" s="52" t="s">
        <v>14</v>
      </c>
      <c r="D15" s="52"/>
      <c r="E15" s="52"/>
      <c r="F15" s="178" t="e">
        <f>#REF!</f>
        <v>#REF!</v>
      </c>
      <c r="G15" s="178" t="e">
        <f>#REF!</f>
        <v>#REF!</v>
      </c>
      <c r="H15" s="178" t="e">
        <f>#REF!</f>
        <v>#REF!</v>
      </c>
    </row>
    <row r="16" spans="1:8" ht="33">
      <c r="A16" s="177" t="s">
        <v>143</v>
      </c>
      <c r="B16" s="70" t="s">
        <v>9</v>
      </c>
      <c r="C16" s="52" t="s">
        <v>18</v>
      </c>
      <c r="D16" s="52"/>
      <c r="E16" s="52"/>
      <c r="F16" s="178" t="e">
        <f>#REF!</f>
        <v>#REF!</v>
      </c>
      <c r="G16" s="178" t="e">
        <f>#REF!</f>
        <v>#REF!</v>
      </c>
      <c r="H16" s="178" t="e">
        <f>#REF!</f>
        <v>#REF!</v>
      </c>
    </row>
    <row r="17" spans="1:8" ht="49.5">
      <c r="A17" s="177" t="s">
        <v>93</v>
      </c>
      <c r="B17" s="70" t="s">
        <v>9</v>
      </c>
      <c r="C17" s="70" t="s">
        <v>12</v>
      </c>
      <c r="D17" s="70"/>
      <c r="E17" s="70"/>
      <c r="F17" s="178" t="e">
        <f>#REF!+#REF!+#REF!</f>
        <v>#REF!</v>
      </c>
      <c r="G17" s="178" t="e">
        <f>#REF!+#REF!+#REF!</f>
        <v>#REF!</v>
      </c>
      <c r="H17" s="178" t="e">
        <f>#REF!+#REF!+#REF!</f>
        <v>#REF!</v>
      </c>
    </row>
    <row r="18" spans="1:8" ht="33">
      <c r="A18" s="177" t="s">
        <v>77</v>
      </c>
      <c r="B18" s="70" t="s">
        <v>9</v>
      </c>
      <c r="C18" s="70" t="s">
        <v>15</v>
      </c>
      <c r="D18" s="52"/>
      <c r="E18" s="52"/>
      <c r="F18" s="178" t="e">
        <f>#REF!+#REF!</f>
        <v>#REF!</v>
      </c>
      <c r="G18" s="178" t="e">
        <f>#REF!+#REF!</f>
        <v>#REF!</v>
      </c>
      <c r="H18" s="178" t="e">
        <f>#REF!+#REF!</f>
        <v>#REF!</v>
      </c>
    </row>
    <row r="19" spans="1:8" ht="16.5">
      <c r="A19" s="177" t="s">
        <v>43</v>
      </c>
      <c r="B19" s="70" t="s">
        <v>9</v>
      </c>
      <c r="C19" s="70" t="s">
        <v>8</v>
      </c>
      <c r="D19" s="52"/>
      <c r="E19" s="52"/>
      <c r="F19" s="178">
        <v>0</v>
      </c>
      <c r="G19" s="178">
        <v>0</v>
      </c>
      <c r="H19" s="178">
        <v>0</v>
      </c>
    </row>
    <row r="20" spans="1:8" ht="16.5">
      <c r="A20" s="176" t="s">
        <v>137</v>
      </c>
      <c r="B20" s="50" t="s">
        <v>9</v>
      </c>
      <c r="C20" s="50" t="s">
        <v>17</v>
      </c>
      <c r="D20" s="50"/>
      <c r="E20" s="50"/>
      <c r="F20" s="179" t="e">
        <f>#REF!</f>
        <v>#REF!</v>
      </c>
      <c r="G20" s="179" t="e">
        <f>#REF!</f>
        <v>#REF!</v>
      </c>
      <c r="H20" s="179" t="e">
        <f>#REF!</f>
        <v>#REF!</v>
      </c>
    </row>
    <row r="21" spans="1:8" ht="16.5">
      <c r="A21" s="177" t="s">
        <v>65</v>
      </c>
      <c r="B21" s="70" t="s">
        <v>9</v>
      </c>
      <c r="C21" s="70" t="s">
        <v>19</v>
      </c>
      <c r="D21" s="52"/>
      <c r="E21" s="52"/>
      <c r="F21" s="178" t="e">
        <f>#REF!+#REF!+#REF!+#REF!</f>
        <v>#REF!</v>
      </c>
      <c r="G21" s="178" t="e">
        <f>#REF!+#REF!+#REF!+#REF!</f>
        <v>#REF!</v>
      </c>
      <c r="H21" s="178" t="e">
        <f>#REF!+#REF!+#REF!+#REF!</f>
        <v>#REF!</v>
      </c>
    </row>
    <row r="22" spans="1:8" s="1" customFormat="1" ht="16.5">
      <c r="A22" s="210" t="s">
        <v>98</v>
      </c>
      <c r="B22" s="71" t="s">
        <v>14</v>
      </c>
      <c r="C22" s="72"/>
      <c r="D22" s="72"/>
      <c r="E22" s="72"/>
      <c r="F22" s="203" t="e">
        <f>F23</f>
        <v>#REF!</v>
      </c>
      <c r="G22" s="203" t="e">
        <f>G23</f>
        <v>#REF!</v>
      </c>
      <c r="H22" s="203" t="e">
        <f>H23</f>
        <v>#REF!</v>
      </c>
    </row>
    <row r="23" spans="1:8" s="1" customFormat="1" ht="16.5">
      <c r="A23" s="177" t="s">
        <v>99</v>
      </c>
      <c r="B23" s="70" t="s">
        <v>14</v>
      </c>
      <c r="C23" s="52" t="s">
        <v>18</v>
      </c>
      <c r="D23" s="52"/>
      <c r="E23" s="52"/>
      <c r="F23" s="179" t="e">
        <f>#REF!</f>
        <v>#REF!</v>
      </c>
      <c r="G23" s="179" t="e">
        <f>#REF!</f>
        <v>#REF!</v>
      </c>
      <c r="H23" s="179" t="e">
        <f>#REF!</f>
        <v>#REF!</v>
      </c>
    </row>
    <row r="24" spans="1:8" s="9" customFormat="1" ht="16.5">
      <c r="A24" s="210" t="s">
        <v>41</v>
      </c>
      <c r="B24" s="71" t="s">
        <v>18</v>
      </c>
      <c r="C24" s="72"/>
      <c r="D24" s="72"/>
      <c r="E24" s="72"/>
      <c r="F24" s="203" t="e">
        <f>F25+F26+F27</f>
        <v>#REF!</v>
      </c>
      <c r="G24" s="203" t="e">
        <f>G25+G26+G27</f>
        <v>#REF!</v>
      </c>
      <c r="H24" s="203" t="e">
        <f>H25+H26+H27</f>
        <v>#REF!</v>
      </c>
    </row>
    <row r="25" spans="1:8" ht="16.5">
      <c r="A25" s="177" t="s">
        <v>42</v>
      </c>
      <c r="B25" s="70" t="s">
        <v>18</v>
      </c>
      <c r="C25" s="70" t="s">
        <v>14</v>
      </c>
      <c r="D25" s="52"/>
      <c r="E25" s="52"/>
      <c r="F25" s="178" t="e">
        <f>#REF!+#REF!</f>
        <v>#REF!</v>
      </c>
      <c r="G25" s="178" t="e">
        <f>#REF!+#REF!</f>
        <v>#REF!</v>
      </c>
      <c r="H25" s="178" t="e">
        <f>#REF!+#REF!</f>
        <v>#REF!</v>
      </c>
    </row>
    <row r="26" spans="1:8" ht="33">
      <c r="A26" s="177" t="s">
        <v>94</v>
      </c>
      <c r="B26" s="70" t="s">
        <v>18</v>
      </c>
      <c r="C26" s="70" t="s">
        <v>10</v>
      </c>
      <c r="D26" s="70"/>
      <c r="E26" s="70"/>
      <c r="F26" s="178" t="e">
        <f>#REF!+#REF!</f>
        <v>#REF!</v>
      </c>
      <c r="G26" s="178" t="e">
        <f>#REF!+#REF!</f>
        <v>#REF!</v>
      </c>
      <c r="H26" s="178" t="e">
        <f>#REF!+#REF!</f>
        <v>#REF!</v>
      </c>
    </row>
    <row r="27" spans="1:8" ht="16.5">
      <c r="A27" s="177" t="s">
        <v>102</v>
      </c>
      <c r="B27" s="52" t="s">
        <v>18</v>
      </c>
      <c r="C27" s="52" t="s">
        <v>16</v>
      </c>
      <c r="D27" s="52"/>
      <c r="E27" s="52"/>
      <c r="F27" s="178">
        <v>0</v>
      </c>
      <c r="G27" s="178">
        <v>0</v>
      </c>
      <c r="H27" s="178">
        <v>0</v>
      </c>
    </row>
    <row r="28" spans="1:8" s="9" customFormat="1" ht="16.5">
      <c r="A28" s="211" t="s">
        <v>66</v>
      </c>
      <c r="B28" s="72" t="s">
        <v>12</v>
      </c>
      <c r="C28" s="72"/>
      <c r="D28" s="72"/>
      <c r="E28" s="72"/>
      <c r="F28" s="203" t="e">
        <f>F29+F30+F31+F32+F33+F34</f>
        <v>#REF!</v>
      </c>
      <c r="G28" s="203" t="e">
        <f>G29+G30+G31+G32+G33+G34</f>
        <v>#REF!</v>
      </c>
      <c r="H28" s="203" t="e">
        <f>H29+H30+H31+H32+H33+H34</f>
        <v>#REF!</v>
      </c>
    </row>
    <row r="29" spans="1:8" ht="16.5">
      <c r="A29" s="177" t="s">
        <v>71</v>
      </c>
      <c r="B29" s="70" t="s">
        <v>12</v>
      </c>
      <c r="C29" s="70" t="s">
        <v>9</v>
      </c>
      <c r="D29" s="52"/>
      <c r="E29" s="52"/>
      <c r="F29" s="178" t="e">
        <f>#REF!</f>
        <v>#REF!</v>
      </c>
      <c r="G29" s="178" t="e">
        <f>#REF!</f>
        <v>#REF!</v>
      </c>
      <c r="H29" s="178" t="e">
        <f>#REF!</f>
        <v>#REF!</v>
      </c>
    </row>
    <row r="30" spans="1:8" ht="16.5">
      <c r="A30" s="177" t="s">
        <v>67</v>
      </c>
      <c r="B30" s="70" t="s">
        <v>12</v>
      </c>
      <c r="C30" s="70" t="s">
        <v>13</v>
      </c>
      <c r="D30" s="52"/>
      <c r="E30" s="52"/>
      <c r="F30" s="178" t="e">
        <f>#REF!</f>
        <v>#REF!</v>
      </c>
      <c r="G30" s="178" t="e">
        <f>#REF!</f>
        <v>#REF!</v>
      </c>
      <c r="H30" s="178" t="e">
        <f>#REF!</f>
        <v>#REF!</v>
      </c>
    </row>
    <row r="31" spans="1:8" ht="16.5">
      <c r="A31" s="177" t="s">
        <v>61</v>
      </c>
      <c r="B31" s="52" t="s">
        <v>12</v>
      </c>
      <c r="C31" s="52" t="s">
        <v>11</v>
      </c>
      <c r="D31" s="52"/>
      <c r="E31" s="52"/>
      <c r="F31" s="179" t="e">
        <f>#REF!</f>
        <v>#REF!</v>
      </c>
      <c r="G31" s="179" t="e">
        <f>#REF!</f>
        <v>#REF!</v>
      </c>
      <c r="H31" s="179" t="e">
        <f>#REF!</f>
        <v>#REF!</v>
      </c>
    </row>
    <row r="32" spans="1:8" s="1" customFormat="1" ht="16.5">
      <c r="A32" s="177" t="s">
        <v>89</v>
      </c>
      <c r="B32" s="52" t="s">
        <v>12</v>
      </c>
      <c r="C32" s="52" t="s">
        <v>10</v>
      </c>
      <c r="D32" s="52"/>
      <c r="E32" s="52"/>
      <c r="F32" s="178" t="e">
        <f>#REF!+#REF!</f>
        <v>#REF!</v>
      </c>
      <c r="G32" s="178" t="e">
        <f>#REF!+#REF!</f>
        <v>#REF!</v>
      </c>
      <c r="H32" s="178" t="e">
        <f>#REF!+#REF!</f>
        <v>#REF!</v>
      </c>
    </row>
    <row r="33" spans="1:8" ht="16.5">
      <c r="A33" s="177" t="s">
        <v>136</v>
      </c>
      <c r="B33" s="52" t="s">
        <v>12</v>
      </c>
      <c r="C33" s="52" t="s">
        <v>16</v>
      </c>
      <c r="D33" s="52"/>
      <c r="E33" s="52"/>
      <c r="F33" s="178">
        <v>0</v>
      </c>
      <c r="G33" s="178">
        <v>0</v>
      </c>
      <c r="H33" s="178">
        <v>0</v>
      </c>
    </row>
    <row r="34" spans="1:8" ht="16.5">
      <c r="A34" s="177" t="s">
        <v>20</v>
      </c>
      <c r="B34" s="70" t="s">
        <v>12</v>
      </c>
      <c r="C34" s="70" t="s">
        <v>34</v>
      </c>
      <c r="D34" s="70"/>
      <c r="E34" s="70"/>
      <c r="F34" s="178" t="e">
        <f>#REF!+#REF!+#REF!</f>
        <v>#REF!</v>
      </c>
      <c r="G34" s="178" t="e">
        <f>#REF!+#REF!+#REF!</f>
        <v>#REF!</v>
      </c>
      <c r="H34" s="178" t="e">
        <f>#REF!+#REF!+#REF!</f>
        <v>#REF!</v>
      </c>
    </row>
    <row r="35" spans="1:8" s="9" customFormat="1" ht="16.5">
      <c r="A35" s="210" t="s">
        <v>68</v>
      </c>
      <c r="B35" s="71" t="s">
        <v>13</v>
      </c>
      <c r="C35" s="72"/>
      <c r="D35" s="72"/>
      <c r="E35" s="72"/>
      <c r="F35" s="203" t="e">
        <f>F36+F37+F38</f>
        <v>#REF!</v>
      </c>
      <c r="G35" s="203" t="e">
        <f>G36+G37+G38</f>
        <v>#REF!</v>
      </c>
      <c r="H35" s="203" t="e">
        <f>H36+H37+H38</f>
        <v>#REF!</v>
      </c>
    </row>
    <row r="36" spans="1:8" s="9" customFormat="1" ht="16.5">
      <c r="A36" s="177" t="s">
        <v>69</v>
      </c>
      <c r="B36" s="70" t="s">
        <v>13</v>
      </c>
      <c r="C36" s="52" t="s">
        <v>9</v>
      </c>
      <c r="D36" s="52"/>
      <c r="E36" s="52"/>
      <c r="F36" s="178" t="e">
        <f>#REF!</f>
        <v>#REF!</v>
      </c>
      <c r="G36" s="178" t="e">
        <f>#REF!</f>
        <v>#REF!</v>
      </c>
      <c r="H36" s="178" t="e">
        <f>#REF!</f>
        <v>#REF!</v>
      </c>
    </row>
    <row r="37" spans="1:8" ht="16.5">
      <c r="A37" s="177" t="s">
        <v>70</v>
      </c>
      <c r="B37" s="70" t="s">
        <v>13</v>
      </c>
      <c r="C37" s="70" t="s">
        <v>14</v>
      </c>
      <c r="D37" s="70"/>
      <c r="E37" s="52"/>
      <c r="F37" s="178" t="e">
        <f>#REF!</f>
        <v>#REF!</v>
      </c>
      <c r="G37" s="178" t="e">
        <f>#REF!</f>
        <v>#REF!</v>
      </c>
      <c r="H37" s="178" t="e">
        <f>#REF!</f>
        <v>#REF!</v>
      </c>
    </row>
    <row r="38" spans="1:8" s="24" customFormat="1" ht="16.5">
      <c r="A38" s="177" t="s">
        <v>29</v>
      </c>
      <c r="B38" s="52" t="s">
        <v>13</v>
      </c>
      <c r="C38" s="52" t="s">
        <v>18</v>
      </c>
      <c r="D38" s="52"/>
      <c r="E38" s="52"/>
      <c r="F38" s="179" t="e">
        <f>#REF!</f>
        <v>#REF!</v>
      </c>
      <c r="G38" s="179" t="e">
        <f>#REF!</f>
        <v>#REF!</v>
      </c>
      <c r="H38" s="179" t="e">
        <f>#REF!</f>
        <v>#REF!</v>
      </c>
    </row>
    <row r="39" spans="1:8" s="9" customFormat="1" ht="16.5">
      <c r="A39" s="210" t="s">
        <v>59</v>
      </c>
      <c r="B39" s="71" t="s">
        <v>15</v>
      </c>
      <c r="C39" s="71"/>
      <c r="D39" s="72"/>
      <c r="E39" s="72"/>
      <c r="F39" s="203" t="e">
        <f>F40+F41</f>
        <v>#REF!</v>
      </c>
      <c r="G39" s="203" t="e">
        <f>G40+G41</f>
        <v>#REF!</v>
      </c>
      <c r="H39" s="203" t="e">
        <f>H40+H41</f>
        <v>#REF!</v>
      </c>
    </row>
    <row r="40" spans="1:8" s="9" customFormat="1" ht="16.5">
      <c r="A40" s="177" t="s">
        <v>121</v>
      </c>
      <c r="B40" s="70" t="s">
        <v>15</v>
      </c>
      <c r="C40" s="70" t="s">
        <v>14</v>
      </c>
      <c r="D40" s="52"/>
      <c r="E40" s="52"/>
      <c r="F40" s="178" t="e">
        <f>#REF!</f>
        <v>#REF!</v>
      </c>
      <c r="G40" s="178" t="e">
        <f>#REF!</f>
        <v>#REF!</v>
      </c>
      <c r="H40" s="178" t="e">
        <f>#REF!</f>
        <v>#REF!</v>
      </c>
    </row>
    <row r="41" spans="1:8" ht="16.5">
      <c r="A41" s="177" t="s">
        <v>135</v>
      </c>
      <c r="B41" s="52" t="s">
        <v>15</v>
      </c>
      <c r="C41" s="52" t="s">
        <v>13</v>
      </c>
      <c r="D41" s="70"/>
      <c r="E41" s="70"/>
      <c r="F41" s="178">
        <v>0</v>
      </c>
      <c r="G41" s="178">
        <v>0</v>
      </c>
      <c r="H41" s="178">
        <v>0</v>
      </c>
    </row>
    <row r="42" spans="1:8" s="9" customFormat="1" ht="16.5">
      <c r="A42" s="210" t="s">
        <v>28</v>
      </c>
      <c r="B42" s="71" t="s">
        <v>8</v>
      </c>
      <c r="C42" s="72"/>
      <c r="D42" s="72"/>
      <c r="E42" s="72"/>
      <c r="F42" s="203" t="e">
        <f>F43+F44+F45+F46+F47</f>
        <v>#REF!</v>
      </c>
      <c r="G42" s="203" t="e">
        <f>G43+G44+G45+G46+G47</f>
        <v>#REF!</v>
      </c>
      <c r="H42" s="203" t="e">
        <f>H43+H44+H45+H46+H47</f>
        <v>#REF!</v>
      </c>
    </row>
    <row r="43" spans="1:8" ht="16.5">
      <c r="A43" s="177" t="s">
        <v>6</v>
      </c>
      <c r="B43" s="70" t="s">
        <v>8</v>
      </c>
      <c r="C43" s="52" t="s">
        <v>9</v>
      </c>
      <c r="D43" s="52"/>
      <c r="E43" s="52"/>
      <c r="F43" s="178" t="e">
        <f>#REF!+#REF!</f>
        <v>#REF!</v>
      </c>
      <c r="G43" s="178" t="e">
        <f>#REF!+#REF!</f>
        <v>#REF!</v>
      </c>
      <c r="H43" s="178" t="e">
        <f>#REF!+#REF!</f>
        <v>#REF!</v>
      </c>
    </row>
    <row r="44" spans="1:8" ht="16.5">
      <c r="A44" s="177" t="s">
        <v>2</v>
      </c>
      <c r="B44" s="70" t="s">
        <v>8</v>
      </c>
      <c r="C44" s="70" t="s">
        <v>14</v>
      </c>
      <c r="D44" s="52"/>
      <c r="E44" s="52"/>
      <c r="F44" s="178" t="e">
        <f>#REF!+#REF!+#REF!</f>
        <v>#REF!</v>
      </c>
      <c r="G44" s="178" t="e">
        <f>#REF!+#REF!+#REF!</f>
        <v>#REF!</v>
      </c>
      <c r="H44" s="178" t="e">
        <f>#REF!+#REF!+#REF!</f>
        <v>#REF!</v>
      </c>
    </row>
    <row r="45" spans="1:8" ht="18" customHeight="1">
      <c r="A45" s="165" t="s">
        <v>164</v>
      </c>
      <c r="B45" s="70" t="s">
        <v>8</v>
      </c>
      <c r="C45" s="70" t="s">
        <v>13</v>
      </c>
      <c r="D45" s="46" t="s">
        <v>13</v>
      </c>
      <c r="E45" s="52"/>
      <c r="F45" s="178" t="e">
        <f>#REF!+#REF!+#REF!+#REF!+#REF!+#REF!+#REF!+#REF!</f>
        <v>#REF!</v>
      </c>
      <c r="G45" s="178" t="e">
        <f>#REF!+#REF!+#REF!+#REF!+#REF!+#REF!+#REF!+#REF!</f>
        <v>#REF!</v>
      </c>
      <c r="H45" s="178" t="e">
        <f>#REF!+#REF!+#REF!+#REF!+#REF!+#REF!+#REF!+#REF!</f>
        <v>#REF!</v>
      </c>
    </row>
    <row r="46" spans="1:8" ht="16.5">
      <c r="A46" s="177" t="s">
        <v>74</v>
      </c>
      <c r="B46" s="70" t="s">
        <v>8</v>
      </c>
      <c r="C46" s="52" t="s">
        <v>8</v>
      </c>
      <c r="D46" s="52"/>
      <c r="E46" s="52"/>
      <c r="F46" s="178" t="e">
        <f>#REF!+#REF!</f>
        <v>#REF!</v>
      </c>
      <c r="G46" s="178" t="e">
        <f>#REF!+#REF!</f>
        <v>#REF!</v>
      </c>
      <c r="H46" s="178" t="e">
        <f>#REF!+#REF!</f>
        <v>#REF!</v>
      </c>
    </row>
    <row r="47" spans="1:8" ht="16.5">
      <c r="A47" s="177" t="s">
        <v>75</v>
      </c>
      <c r="B47" s="70" t="s">
        <v>8</v>
      </c>
      <c r="C47" s="52" t="s">
        <v>10</v>
      </c>
      <c r="D47" s="70"/>
      <c r="E47" s="70"/>
      <c r="F47" s="178" t="e">
        <f>#REF!+#REF!</f>
        <v>#REF!</v>
      </c>
      <c r="G47" s="178" t="e">
        <f>#REF!+#REF!</f>
        <v>#REF!</v>
      </c>
      <c r="H47" s="178" t="e">
        <f>#REF!+#REF!</f>
        <v>#REF!</v>
      </c>
    </row>
    <row r="48" spans="1:8" s="1" customFormat="1" ht="16.5">
      <c r="A48" s="210" t="s">
        <v>162</v>
      </c>
      <c r="B48" s="71" t="s">
        <v>11</v>
      </c>
      <c r="C48" s="72"/>
      <c r="D48" s="71"/>
      <c r="E48" s="72"/>
      <c r="F48" s="203" t="e">
        <f>F49+F50</f>
        <v>#REF!</v>
      </c>
      <c r="G48" s="203" t="e">
        <f>G49+G50</f>
        <v>#REF!</v>
      </c>
      <c r="H48" s="203" t="e">
        <f>H49+H50</f>
        <v>#REF!</v>
      </c>
    </row>
    <row r="49" spans="1:8" ht="16.5">
      <c r="A49" s="177" t="s">
        <v>3</v>
      </c>
      <c r="B49" s="70" t="s">
        <v>11</v>
      </c>
      <c r="C49" s="70" t="s">
        <v>9</v>
      </c>
      <c r="D49" s="52"/>
      <c r="E49" s="52"/>
      <c r="F49" s="178" t="e">
        <f>#REF!+#REF!+#REF!</f>
        <v>#REF!</v>
      </c>
      <c r="G49" s="178" t="e">
        <f>#REF!+#REF!+#REF!</f>
        <v>#REF!</v>
      </c>
      <c r="H49" s="178" t="e">
        <f>#REF!+#REF!+#REF!</f>
        <v>#REF!</v>
      </c>
    </row>
    <row r="50" spans="1:8" ht="16.5">
      <c r="A50" s="177" t="s">
        <v>92</v>
      </c>
      <c r="B50" s="70" t="s">
        <v>11</v>
      </c>
      <c r="C50" s="70" t="s">
        <v>12</v>
      </c>
      <c r="D50" s="52"/>
      <c r="E50" s="52"/>
      <c r="F50" s="178" t="e">
        <f>#REF!</f>
        <v>#REF!</v>
      </c>
      <c r="G50" s="178" t="e">
        <f>#REF!</f>
        <v>#REF!</v>
      </c>
      <c r="H50" s="178" t="e">
        <f>#REF!</f>
        <v>#REF!</v>
      </c>
    </row>
    <row r="51" spans="1:8" s="1" customFormat="1" ht="16.5">
      <c r="A51" s="210" t="s">
        <v>95</v>
      </c>
      <c r="B51" s="71" t="s">
        <v>10</v>
      </c>
      <c r="C51" s="72"/>
      <c r="D51" s="72"/>
      <c r="E51" s="72"/>
      <c r="F51" s="203" t="e">
        <f>F52+F53</f>
        <v>#REF!</v>
      </c>
      <c r="G51" s="203" t="e">
        <f>G52+G53</f>
        <v>#REF!</v>
      </c>
      <c r="H51" s="203" t="e">
        <f>H52+H53</f>
        <v>#REF!</v>
      </c>
    </row>
    <row r="52" spans="1:8" ht="16.5" hidden="1">
      <c r="A52" s="40" t="s">
        <v>80</v>
      </c>
      <c r="B52" s="70" t="s">
        <v>10</v>
      </c>
      <c r="C52" s="52" t="s">
        <v>14</v>
      </c>
      <c r="D52" s="52"/>
      <c r="E52" s="52"/>
      <c r="F52" s="178">
        <v>0</v>
      </c>
      <c r="G52" s="178">
        <v>0</v>
      </c>
      <c r="H52" s="178">
        <v>0</v>
      </c>
    </row>
    <row r="53" spans="1:8" ht="16.5">
      <c r="A53" s="177" t="s">
        <v>96</v>
      </c>
      <c r="B53" s="70" t="s">
        <v>10</v>
      </c>
      <c r="C53" s="70" t="s">
        <v>10</v>
      </c>
      <c r="D53" s="52"/>
      <c r="E53" s="52"/>
      <c r="F53" s="178" t="e">
        <f>#REF!</f>
        <v>#REF!</v>
      </c>
      <c r="G53" s="178" t="e">
        <f>#REF!</f>
        <v>#REF!</v>
      </c>
      <c r="H53" s="178" t="e">
        <f>#REF!</f>
        <v>#REF!</v>
      </c>
    </row>
    <row r="54" spans="1:8" s="9" customFormat="1" ht="16.5">
      <c r="A54" s="210" t="s">
        <v>1</v>
      </c>
      <c r="B54" s="71">
        <v>10</v>
      </c>
      <c r="C54" s="72"/>
      <c r="D54" s="72"/>
      <c r="E54" s="72"/>
      <c r="F54" s="203" t="e">
        <f>F55+F56+F57+F58</f>
        <v>#REF!</v>
      </c>
      <c r="G54" s="203" t="e">
        <f>G55+G56+G57+G58</f>
        <v>#REF!</v>
      </c>
      <c r="H54" s="203" t="e">
        <f>H55+H56+H57+H58</f>
        <v>#REF!</v>
      </c>
    </row>
    <row r="55" spans="1:8" s="9" customFormat="1" ht="16.5">
      <c r="A55" s="176" t="s">
        <v>63</v>
      </c>
      <c r="B55" s="70" t="s">
        <v>16</v>
      </c>
      <c r="C55" s="52" t="s">
        <v>9</v>
      </c>
      <c r="D55" s="52"/>
      <c r="E55" s="52"/>
      <c r="F55" s="178" t="e">
        <f>#REF!</f>
        <v>#REF!</v>
      </c>
      <c r="G55" s="178" t="e">
        <f>#REF!</f>
        <v>#REF!</v>
      </c>
      <c r="H55" s="178" t="e">
        <f>#REF!</f>
        <v>#REF!</v>
      </c>
    </row>
    <row r="56" spans="1:8" ht="16.5">
      <c r="A56" s="177" t="s">
        <v>87</v>
      </c>
      <c r="B56" s="52">
        <v>10</v>
      </c>
      <c r="C56" s="52" t="s">
        <v>18</v>
      </c>
      <c r="D56" s="52"/>
      <c r="E56" s="52"/>
      <c r="F56" s="178" t="e">
        <f>#REF!+#REF!+#REF!</f>
        <v>#REF!</v>
      </c>
      <c r="G56" s="178" t="e">
        <f>#REF!+#REF!+#REF!</f>
        <v>#REF!</v>
      </c>
      <c r="H56" s="178" t="e">
        <f>#REF!+#REF!+#REF!</f>
        <v>#REF!</v>
      </c>
    </row>
    <row r="57" spans="1:8" ht="16.5">
      <c r="A57" s="177" t="s">
        <v>60</v>
      </c>
      <c r="B57" s="52">
        <v>10</v>
      </c>
      <c r="C57" s="52" t="s">
        <v>12</v>
      </c>
      <c r="D57" s="52"/>
      <c r="E57" s="52"/>
      <c r="F57" s="178" t="e">
        <f>#REF!+#REF!</f>
        <v>#REF!</v>
      </c>
      <c r="G57" s="178" t="e">
        <f>#REF!+#REF!</f>
        <v>#REF!</v>
      </c>
      <c r="H57" s="178" t="e">
        <f>#REF!+#REF!</f>
        <v>#REF!</v>
      </c>
    </row>
    <row r="58" spans="1:8" ht="16.5">
      <c r="A58" s="177" t="s">
        <v>5</v>
      </c>
      <c r="B58" s="52">
        <v>10</v>
      </c>
      <c r="C58" s="52" t="s">
        <v>15</v>
      </c>
      <c r="D58" s="52"/>
      <c r="E58" s="52"/>
      <c r="F58" s="178" t="e">
        <f>#REF!</f>
        <v>#REF!</v>
      </c>
      <c r="G58" s="178" t="e">
        <f>#REF!</f>
        <v>#REF!</v>
      </c>
      <c r="H58" s="178" t="e">
        <f>#REF!</f>
        <v>#REF!</v>
      </c>
    </row>
    <row r="59" spans="1:8" s="1" customFormat="1" ht="16.5">
      <c r="A59" s="210" t="s">
        <v>88</v>
      </c>
      <c r="B59" s="72">
        <v>11</v>
      </c>
      <c r="C59" s="72"/>
      <c r="D59" s="72"/>
      <c r="E59" s="72"/>
      <c r="F59" s="203" t="e">
        <f>F60</f>
        <v>#REF!</v>
      </c>
      <c r="G59" s="203" t="e">
        <f>G60</f>
        <v>#REF!</v>
      </c>
      <c r="H59" s="203" t="e">
        <f>H60</f>
        <v>#REF!</v>
      </c>
    </row>
    <row r="60" spans="1:8" ht="16.5">
      <c r="A60" s="177" t="s">
        <v>97</v>
      </c>
      <c r="B60" s="52">
        <v>11</v>
      </c>
      <c r="C60" s="52" t="s">
        <v>9</v>
      </c>
      <c r="D60" s="52"/>
      <c r="E60" s="52"/>
      <c r="F60" s="178" t="e">
        <f>#REF!+#REF!</f>
        <v>#REF!</v>
      </c>
      <c r="G60" s="178" t="e">
        <f>#REF!+#REF!</f>
        <v>#REF!</v>
      </c>
      <c r="H60" s="178" t="e">
        <f>#REF!+#REF!</f>
        <v>#REF!</v>
      </c>
    </row>
    <row r="61" spans="1:8" s="1" customFormat="1" ht="16.5">
      <c r="A61" s="212" t="s">
        <v>91</v>
      </c>
      <c r="B61" s="72" t="s">
        <v>34</v>
      </c>
      <c r="C61" s="72"/>
      <c r="D61" s="72"/>
      <c r="E61" s="72"/>
      <c r="F61" s="204" t="e">
        <f>F62</f>
        <v>#REF!</v>
      </c>
      <c r="G61" s="204" t="e">
        <f>G62</f>
        <v>#REF!</v>
      </c>
      <c r="H61" s="204" t="e">
        <f>H62</f>
        <v>#REF!</v>
      </c>
    </row>
    <row r="62" spans="1:8" ht="16.5">
      <c r="A62" s="182" t="s">
        <v>86</v>
      </c>
      <c r="B62" s="52" t="s">
        <v>34</v>
      </c>
      <c r="C62" s="52" t="s">
        <v>14</v>
      </c>
      <c r="D62" s="52"/>
      <c r="E62" s="52"/>
      <c r="F62" s="179" t="e">
        <f>#REF!</f>
        <v>#REF!</v>
      </c>
      <c r="G62" s="179" t="e">
        <f>#REF!</f>
        <v>#REF!</v>
      </c>
      <c r="H62" s="179" t="e">
        <f>#REF!</f>
        <v>#REF!</v>
      </c>
    </row>
    <row r="63" spans="1:8" s="1" customFormat="1" ht="16.5">
      <c r="A63" s="212" t="s">
        <v>105</v>
      </c>
      <c r="B63" s="72" t="s">
        <v>19</v>
      </c>
      <c r="C63" s="72"/>
      <c r="D63" s="72"/>
      <c r="E63" s="72"/>
      <c r="F63" s="204" t="e">
        <f>F64</f>
        <v>#REF!</v>
      </c>
      <c r="G63" s="204" t="e">
        <f>G64</f>
        <v>#REF!</v>
      </c>
      <c r="H63" s="204" t="e">
        <f>H64</f>
        <v>#REF!</v>
      </c>
    </row>
    <row r="64" spans="1:8" ht="16.5">
      <c r="A64" s="176" t="s">
        <v>106</v>
      </c>
      <c r="B64" s="52" t="s">
        <v>19</v>
      </c>
      <c r="C64" s="52" t="s">
        <v>9</v>
      </c>
      <c r="D64" s="70"/>
      <c r="E64" s="70"/>
      <c r="F64" s="178" t="e">
        <f>#REF!</f>
        <v>#REF!</v>
      </c>
      <c r="G64" s="178" t="e">
        <f>#REF!</f>
        <v>#REF!</v>
      </c>
      <c r="H64" s="178" t="e">
        <f>#REF!</f>
        <v>#REF!</v>
      </c>
    </row>
    <row r="65" spans="1:8" s="9" customFormat="1" ht="33">
      <c r="A65" s="210" t="s">
        <v>146</v>
      </c>
      <c r="B65" s="72" t="s">
        <v>79</v>
      </c>
      <c r="C65" s="72"/>
      <c r="D65" s="72"/>
      <c r="E65" s="72"/>
      <c r="F65" s="203" t="e">
        <f>F66+F67</f>
        <v>#REF!</v>
      </c>
      <c r="G65" s="203" t="e">
        <f>G66+G67</f>
        <v>#REF!</v>
      </c>
      <c r="H65" s="203" t="e">
        <f>H66+H67</f>
        <v>#REF!</v>
      </c>
    </row>
    <row r="66" spans="1:8" ht="33">
      <c r="A66" s="177" t="s">
        <v>144</v>
      </c>
      <c r="B66" s="52" t="s">
        <v>79</v>
      </c>
      <c r="C66" s="52" t="s">
        <v>9</v>
      </c>
      <c r="D66" s="52"/>
      <c r="E66" s="52"/>
      <c r="F66" s="178" t="e">
        <f>#REF!</f>
        <v>#REF!</v>
      </c>
      <c r="G66" s="178" t="e">
        <f>#REF!</f>
        <v>#REF!</v>
      </c>
      <c r="H66" s="178" t="e">
        <f>#REF!</f>
        <v>#REF!</v>
      </c>
    </row>
    <row r="67" spans="1:8" ht="16.5">
      <c r="A67" s="183" t="s">
        <v>145</v>
      </c>
      <c r="B67" s="52" t="s">
        <v>79</v>
      </c>
      <c r="C67" s="52" t="s">
        <v>18</v>
      </c>
      <c r="D67" s="52"/>
      <c r="E67" s="52"/>
      <c r="F67" s="178" t="e">
        <f>#REF!</f>
        <v>#REF!</v>
      </c>
      <c r="G67" s="178" t="e">
        <f>#REF!</f>
        <v>#REF!</v>
      </c>
      <c r="H67" s="178" t="e">
        <f>#REF!</f>
        <v>#REF!</v>
      </c>
    </row>
    <row r="68" spans="1:8" s="1" customFormat="1" ht="16.5">
      <c r="A68" s="186" t="s">
        <v>7</v>
      </c>
      <c r="B68" s="181"/>
      <c r="C68" s="181"/>
      <c r="D68" s="181"/>
      <c r="E68" s="181"/>
      <c r="F68" s="187" t="e">
        <f>F14+F22+F24+F28+F35+F39+F42+F48+F51+F54+F59+F61+F63+F65</f>
        <v>#REF!</v>
      </c>
      <c r="G68" s="187" t="e">
        <f>G14+G22+G24+G28+G35+G39+G42+G48+G51+G54+G59+G61+G63+G65</f>
        <v>#REF!</v>
      </c>
      <c r="H68" s="187" t="e">
        <f>H14+H22+H24+H28+H35+H39+H42+H48+H51+H54+H59+H61+H63+H65</f>
        <v>#REF!</v>
      </c>
    </row>
    <row r="70" spans="6:8" ht="12.75">
      <c r="F70" s="19" t="e">
        <f>#REF!</f>
        <v>#REF!</v>
      </c>
      <c r="G70" s="19" t="e">
        <f>#REF!</f>
        <v>#REF!</v>
      </c>
      <c r="H70" s="19" t="e">
        <f>#REF!</f>
        <v>#REF!</v>
      </c>
    </row>
    <row r="71" spans="6:8" ht="12.75">
      <c r="F71" s="19" t="e">
        <f>F68-F70</f>
        <v>#REF!</v>
      </c>
      <c r="G71" s="19" t="e">
        <f>G68-G70</f>
        <v>#REF!</v>
      </c>
      <c r="H71" s="19" t="e">
        <f>H68-H70</f>
        <v>#REF!</v>
      </c>
    </row>
    <row r="74" spans="2:8" ht="18">
      <c r="B74"/>
      <c r="C74"/>
      <c r="D74"/>
      <c r="E74"/>
      <c r="F74" s="21"/>
      <c r="G74" s="21"/>
      <c r="H74" s="21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9" t="e">
        <f>#REF!</f>
        <v>#REF!</v>
      </c>
      <c r="G78" s="19" t="e">
        <f>#REF!</f>
        <v>#REF!</v>
      </c>
      <c r="H78" s="19" t="e">
        <f>#REF!</f>
        <v>#REF!</v>
      </c>
    </row>
    <row r="119" spans="1:8" ht="16.5">
      <c r="A119" s="160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138" customWidth="1"/>
    <col min="2" max="2" width="59.25390625" style="138" customWidth="1"/>
    <col min="3" max="3" width="17.625" style="138" customWidth="1"/>
    <col min="4" max="16384" width="9.125" style="138" customWidth="1"/>
  </cols>
  <sheetData>
    <row r="1" spans="1:3" ht="12.75">
      <c r="A1" s="10" t="s">
        <v>22</v>
      </c>
      <c r="B1" s="39" t="s">
        <v>124</v>
      </c>
      <c r="C1" s="39"/>
    </row>
    <row r="2" spans="1:3" ht="12.75">
      <c r="A2" s="10"/>
      <c r="B2" s="483" t="s">
        <v>118</v>
      </c>
      <c r="C2" s="483"/>
    </row>
    <row r="3" spans="1:3" ht="12.75">
      <c r="A3" s="10"/>
      <c r="B3" s="39" t="s">
        <v>116</v>
      </c>
      <c r="C3" s="39"/>
    </row>
    <row r="4" spans="1:3" ht="12.75">
      <c r="A4" s="10"/>
      <c r="B4" s="39" t="s">
        <v>117</v>
      </c>
      <c r="C4" s="39"/>
    </row>
    <row r="5" spans="1:3" ht="21" customHeight="1">
      <c r="A5" s="10"/>
      <c r="B5" s="39" t="s">
        <v>119</v>
      </c>
      <c r="C5" s="39"/>
    </row>
    <row r="6" spans="1:3" ht="18" customHeight="1">
      <c r="A6" s="10"/>
      <c r="B6" s="39" t="s">
        <v>125</v>
      </c>
      <c r="C6" s="39"/>
    </row>
    <row r="7" spans="1:3" ht="18" customHeight="1">
      <c r="A7" s="10"/>
      <c r="B7" s="39" t="s">
        <v>123</v>
      </c>
      <c r="C7" s="39"/>
    </row>
    <row r="8" spans="2:3" ht="15.75">
      <c r="B8" s="140"/>
      <c r="C8" s="140"/>
    </row>
    <row r="9" spans="2:3" ht="15.75">
      <c r="B9" s="140"/>
      <c r="C9" s="140"/>
    </row>
    <row r="10" spans="2:3" ht="15.75">
      <c r="B10" s="140"/>
      <c r="C10" s="140"/>
    </row>
    <row r="11" spans="2:3" ht="15.75">
      <c r="B11" s="140"/>
      <c r="C11" s="140"/>
    </row>
    <row r="13" spans="1:6" ht="15.75">
      <c r="A13" s="484" t="s">
        <v>112</v>
      </c>
      <c r="B13" s="484"/>
      <c r="C13" s="484"/>
      <c r="D13" s="484"/>
      <c r="E13" s="139"/>
      <c r="F13" s="139"/>
    </row>
    <row r="14" spans="1:4" ht="15.75">
      <c r="A14" s="484" t="s">
        <v>113</v>
      </c>
      <c r="B14" s="484"/>
      <c r="C14" s="484"/>
      <c r="D14" s="484"/>
    </row>
    <row r="15" spans="1:6" ht="15.75">
      <c r="A15" s="484" t="s">
        <v>101</v>
      </c>
      <c r="B15" s="484"/>
      <c r="C15" s="484"/>
      <c r="D15" s="484"/>
      <c r="E15" s="139"/>
      <c r="F15" s="139"/>
    </row>
    <row r="16" spans="2:6" ht="15.75">
      <c r="B16" s="140"/>
      <c r="C16" s="139"/>
      <c r="D16" s="139"/>
      <c r="E16" s="139"/>
      <c r="F16" s="139"/>
    </row>
    <row r="17" spans="2:6" ht="15.75">
      <c r="B17" s="140"/>
      <c r="C17" s="139"/>
      <c r="D17" s="139"/>
      <c r="E17" s="139"/>
      <c r="F17" s="139"/>
    </row>
    <row r="19" spans="1:3" s="141" customFormat="1" ht="15.75">
      <c r="A19" s="147" t="s">
        <v>81</v>
      </c>
      <c r="B19" s="147" t="s">
        <v>114</v>
      </c>
      <c r="C19" s="147" t="s">
        <v>103</v>
      </c>
    </row>
    <row r="20" spans="1:3" ht="28.5">
      <c r="A20" s="482" t="s">
        <v>30</v>
      </c>
      <c r="B20" s="146" t="s">
        <v>108</v>
      </c>
      <c r="C20" s="144">
        <f>C22-C23</f>
        <v>5340000</v>
      </c>
    </row>
    <row r="21" spans="1:3" ht="15.75">
      <c r="A21" s="482"/>
      <c r="B21" s="142" t="s">
        <v>115</v>
      </c>
      <c r="C21" s="145"/>
    </row>
    <row r="22" spans="1:3" ht="47.25">
      <c r="A22" s="482"/>
      <c r="B22" s="148" t="s">
        <v>109</v>
      </c>
      <c r="C22" s="144">
        <v>5500000</v>
      </c>
    </row>
    <row r="23" spans="1:3" ht="47.25">
      <c r="A23" s="482"/>
      <c r="B23" s="148" t="s">
        <v>120</v>
      </c>
      <c r="C23" s="144">
        <v>160000</v>
      </c>
    </row>
    <row r="24" ht="15.75">
      <c r="B24" s="143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G42" sqref="G42"/>
    </sheetView>
  </sheetViews>
  <sheetFormatPr defaultColWidth="9.00390625" defaultRowHeight="12.75"/>
  <cols>
    <col min="1" max="1" width="34.875" style="0" customWidth="1"/>
    <col min="2" max="2" width="53.75390625" style="0" customWidth="1"/>
    <col min="3" max="3" width="28.75390625" style="16" customWidth="1"/>
    <col min="4" max="5" width="25.25390625" style="16" hidden="1" customWidth="1"/>
    <col min="6" max="6" width="5.125" style="0" hidden="1" customWidth="1"/>
    <col min="7" max="7" width="12.125" style="0" customWidth="1"/>
    <col min="8" max="8" width="6.625" style="0" customWidth="1"/>
  </cols>
  <sheetData>
    <row r="1" ht="15.75">
      <c r="C1" s="471" t="s">
        <v>636</v>
      </c>
    </row>
    <row r="2" ht="15.75">
      <c r="C2" s="471" t="s">
        <v>743</v>
      </c>
    </row>
    <row r="3" ht="15.75">
      <c r="C3" s="471" t="s">
        <v>748</v>
      </c>
    </row>
    <row r="4" ht="15.75">
      <c r="C4" s="471" t="s">
        <v>648</v>
      </c>
    </row>
    <row r="5" ht="15.75">
      <c r="C5" s="471" t="s">
        <v>653</v>
      </c>
    </row>
    <row r="6" ht="15.75">
      <c r="C6" s="471" t="s">
        <v>649</v>
      </c>
    </row>
    <row r="7" ht="15.75">
      <c r="C7" s="471" t="s">
        <v>749</v>
      </c>
    </row>
    <row r="8" spans="3:5" ht="17.25" customHeight="1">
      <c r="C8" s="12" t="s">
        <v>750</v>
      </c>
      <c r="D8" s="234" t="s">
        <v>730</v>
      </c>
      <c r="E8" s="234" t="s">
        <v>730</v>
      </c>
    </row>
    <row r="9" spans="3:5" ht="15.75">
      <c r="C9" s="12" t="s">
        <v>743</v>
      </c>
      <c r="D9" s="234" t="s">
        <v>647</v>
      </c>
      <c r="E9" s="234" t="s">
        <v>647</v>
      </c>
    </row>
    <row r="10" spans="3:5" ht="15.75">
      <c r="C10" s="12" t="s">
        <v>140</v>
      </c>
      <c r="D10" s="234" t="s">
        <v>140</v>
      </c>
      <c r="E10" s="234" t="s">
        <v>140</v>
      </c>
    </row>
    <row r="11" spans="3:5" ht="15.75">
      <c r="C11" s="12" t="s">
        <v>648</v>
      </c>
      <c r="D11" s="234" t="s">
        <v>648</v>
      </c>
      <c r="E11" s="234" t="s">
        <v>648</v>
      </c>
    </row>
    <row r="12" spans="1:5" ht="15.75">
      <c r="A12" s="10"/>
      <c r="C12" s="12" t="s">
        <v>653</v>
      </c>
      <c r="D12" s="234" t="s">
        <v>653</v>
      </c>
      <c r="E12" s="234" t="s">
        <v>653</v>
      </c>
    </row>
    <row r="13" spans="1:5" ht="18" customHeight="1">
      <c r="A13" s="10"/>
      <c r="C13" s="12" t="s">
        <v>649</v>
      </c>
      <c r="D13" s="234" t="s">
        <v>649</v>
      </c>
      <c r="E13" s="234" t="s">
        <v>649</v>
      </c>
    </row>
    <row r="14" spans="1:5" ht="18" customHeight="1">
      <c r="A14" s="10"/>
      <c r="B14" s="429"/>
      <c r="C14" s="12" t="s">
        <v>742</v>
      </c>
      <c r="D14" s="429"/>
      <c r="E14" s="429"/>
    </row>
    <row r="15" spans="1:5" ht="15" customHeight="1">
      <c r="A15" s="473" t="s">
        <v>637</v>
      </c>
      <c r="B15" s="473"/>
      <c r="C15" s="473"/>
      <c r="D15"/>
      <c r="E15"/>
    </row>
    <row r="16" spans="1:5" ht="41.25" customHeight="1">
      <c r="A16" s="473"/>
      <c r="B16" s="473"/>
      <c r="C16" s="473"/>
      <c r="D16"/>
      <c r="E16"/>
    </row>
    <row r="17" spans="1:5" ht="23.25" customHeight="1">
      <c r="A17" s="226"/>
      <c r="B17" s="226"/>
      <c r="C17" s="226"/>
      <c r="D17"/>
      <c r="E17"/>
    </row>
    <row r="18" spans="2:5" ht="19.5" thickBot="1">
      <c r="B18" s="2"/>
      <c r="C18" s="17"/>
      <c r="D18" s="17"/>
      <c r="E18" s="17"/>
    </row>
    <row r="19" spans="1:5" ht="41.25" customHeight="1" thickBot="1">
      <c r="A19" s="11" t="s">
        <v>44</v>
      </c>
      <c r="B19" s="25" t="s">
        <v>23</v>
      </c>
      <c r="C19" s="20" t="s">
        <v>267</v>
      </c>
      <c r="D19" s="20" t="s">
        <v>301</v>
      </c>
      <c r="E19" s="20" t="s">
        <v>630</v>
      </c>
    </row>
    <row r="20" spans="1:5" ht="75" hidden="1">
      <c r="A20" s="23" t="s">
        <v>49</v>
      </c>
      <c r="B20" s="27" t="s">
        <v>46</v>
      </c>
      <c r="C20" s="29">
        <f>C21</f>
        <v>0</v>
      </c>
      <c r="D20" s="29">
        <f>D21</f>
        <v>0</v>
      </c>
      <c r="E20" s="29">
        <f>E21</f>
        <v>0</v>
      </c>
    </row>
    <row r="21" spans="1:5" ht="75" hidden="1">
      <c r="A21" s="23" t="s">
        <v>48</v>
      </c>
      <c r="B21" s="27" t="s">
        <v>47</v>
      </c>
      <c r="C21" s="29">
        <v>0</v>
      </c>
      <c r="D21" s="29">
        <v>0</v>
      </c>
      <c r="E21" s="29">
        <v>0</v>
      </c>
    </row>
    <row r="22" spans="1:5" ht="75" hidden="1">
      <c r="A22" s="23" t="s">
        <v>52</v>
      </c>
      <c r="B22" s="27" t="s">
        <v>50</v>
      </c>
      <c r="C22" s="29">
        <f>C23</f>
        <v>0</v>
      </c>
      <c r="D22" s="29">
        <f>D23</f>
        <v>0</v>
      </c>
      <c r="E22" s="29">
        <f>E23</f>
        <v>0</v>
      </c>
    </row>
    <row r="23" spans="1:5" ht="75" hidden="1">
      <c r="A23" s="23" t="s">
        <v>53</v>
      </c>
      <c r="B23" s="27" t="s">
        <v>51</v>
      </c>
      <c r="C23" s="29">
        <v>0</v>
      </c>
      <c r="D23" s="29">
        <v>0</v>
      </c>
      <c r="E23" s="29">
        <v>0</v>
      </c>
    </row>
    <row r="24" spans="1:5" ht="56.25" hidden="1">
      <c r="A24" s="22" t="s">
        <v>45</v>
      </c>
      <c r="B24" s="26" t="s">
        <v>73</v>
      </c>
      <c r="C24" s="28">
        <f>C25-C27</f>
        <v>0</v>
      </c>
      <c r="D24" s="28">
        <f>D25-D27</f>
        <v>0</v>
      </c>
      <c r="E24" s="28">
        <f>E25-E27</f>
        <v>0</v>
      </c>
    </row>
    <row r="25" spans="1:5" ht="75" hidden="1">
      <c r="A25" s="23" t="s">
        <v>49</v>
      </c>
      <c r="B25" s="27" t="s">
        <v>46</v>
      </c>
      <c r="C25" s="29">
        <f>C26</f>
        <v>0</v>
      </c>
      <c r="D25" s="29">
        <f>D26</f>
        <v>0</v>
      </c>
      <c r="E25" s="29">
        <f>E26</f>
        <v>0</v>
      </c>
    </row>
    <row r="26" spans="1:5" ht="75" hidden="1">
      <c r="A26" s="23" t="s">
        <v>48</v>
      </c>
      <c r="B26" s="27" t="s">
        <v>47</v>
      </c>
      <c r="C26" s="29">
        <v>0</v>
      </c>
      <c r="D26" s="29">
        <v>0</v>
      </c>
      <c r="E26" s="29">
        <v>0</v>
      </c>
    </row>
    <row r="27" spans="1:5" ht="75" hidden="1">
      <c r="A27" s="23" t="s">
        <v>52</v>
      </c>
      <c r="B27" s="27" t="s">
        <v>50</v>
      </c>
      <c r="C27" s="29">
        <f>C28</f>
        <v>0</v>
      </c>
      <c r="D27" s="29">
        <f>D28</f>
        <v>0</v>
      </c>
      <c r="E27" s="29">
        <f>E28</f>
        <v>0</v>
      </c>
    </row>
    <row r="28" spans="1:5" ht="75" hidden="1">
      <c r="A28" s="23" t="s">
        <v>53</v>
      </c>
      <c r="B28" s="171" t="s">
        <v>51</v>
      </c>
      <c r="C28" s="29">
        <v>0</v>
      </c>
      <c r="D28" s="29">
        <v>0</v>
      </c>
      <c r="E28" s="29">
        <v>0</v>
      </c>
    </row>
    <row r="29" spans="1:5" ht="1.5" customHeight="1" hidden="1">
      <c r="A29" s="135" t="s">
        <v>107</v>
      </c>
      <c r="B29" s="173" t="s">
        <v>108</v>
      </c>
      <c r="C29" s="168">
        <f>C30-C32</f>
        <v>0</v>
      </c>
      <c r="D29" s="168">
        <f>D30-D32</f>
        <v>0</v>
      </c>
      <c r="E29" s="168">
        <f>E30-E32</f>
        <v>0</v>
      </c>
    </row>
    <row r="30" spans="1:5" ht="40.5" customHeight="1" hidden="1">
      <c r="A30" s="34" t="s">
        <v>110</v>
      </c>
      <c r="B30" s="134" t="s">
        <v>122</v>
      </c>
      <c r="C30" s="169">
        <f>C31</f>
        <v>0</v>
      </c>
      <c r="D30" s="169">
        <f>D31</f>
        <v>15000000</v>
      </c>
      <c r="E30" s="169">
        <f>E31</f>
        <v>15000000</v>
      </c>
    </row>
    <row r="31" spans="1:6" ht="55.5" customHeight="1" hidden="1">
      <c r="A31" s="34" t="s">
        <v>126</v>
      </c>
      <c r="B31" s="134" t="s">
        <v>303</v>
      </c>
      <c r="C31" s="169"/>
      <c r="D31" s="169">
        <v>15000000</v>
      </c>
      <c r="E31" s="169">
        <v>15000000</v>
      </c>
      <c r="F31" s="169">
        <v>15000000</v>
      </c>
    </row>
    <row r="32" spans="1:5" ht="39.75" customHeight="1" hidden="1">
      <c r="A32" s="34" t="s">
        <v>111</v>
      </c>
      <c r="B32" s="134" t="s">
        <v>155</v>
      </c>
      <c r="C32" s="170">
        <f>C33</f>
        <v>0</v>
      </c>
      <c r="D32" s="170">
        <f>D33</f>
        <v>15000000</v>
      </c>
      <c r="E32" s="170">
        <f>E33</f>
        <v>15000000</v>
      </c>
    </row>
    <row r="33" spans="1:6" ht="1.5" customHeight="1" hidden="1">
      <c r="A33" s="34" t="s">
        <v>127</v>
      </c>
      <c r="B33" s="137" t="s">
        <v>156</v>
      </c>
      <c r="C33" s="169"/>
      <c r="D33" s="169">
        <v>15000000</v>
      </c>
      <c r="E33" s="169">
        <v>15000000</v>
      </c>
      <c r="F33" s="169">
        <v>15000000</v>
      </c>
    </row>
    <row r="34" spans="1:5" ht="59.25" customHeight="1" hidden="1">
      <c r="A34" s="22" t="s">
        <v>45</v>
      </c>
      <c r="B34" s="174" t="s">
        <v>151</v>
      </c>
      <c r="C34" s="166">
        <f>C35-C37</f>
        <v>0</v>
      </c>
      <c r="D34" s="166">
        <f>D35-D37</f>
        <v>0</v>
      </c>
      <c r="E34" s="166">
        <f>E35-E37</f>
        <v>0</v>
      </c>
    </row>
    <row r="35" spans="1:5" ht="63" customHeight="1" hidden="1">
      <c r="A35" s="23" t="s">
        <v>147</v>
      </c>
      <c r="B35" s="137" t="s">
        <v>46</v>
      </c>
      <c r="C35" s="167">
        <f>C36</f>
        <v>0</v>
      </c>
      <c r="D35" s="167">
        <f>D36</f>
        <v>50000000</v>
      </c>
      <c r="E35" s="167">
        <f>E36</f>
        <v>50000000</v>
      </c>
    </row>
    <row r="36" spans="1:5" ht="62.25" customHeight="1" hidden="1">
      <c r="A36" s="23" t="s">
        <v>148</v>
      </c>
      <c r="B36" s="137" t="s">
        <v>152</v>
      </c>
      <c r="C36" s="167"/>
      <c r="D36" s="167">
        <v>50000000</v>
      </c>
      <c r="E36" s="167">
        <v>50000000</v>
      </c>
    </row>
    <row r="37" spans="1:5" ht="60.75" customHeight="1" hidden="1">
      <c r="A37" s="23" t="s">
        <v>149</v>
      </c>
      <c r="B37" s="137" t="s">
        <v>153</v>
      </c>
      <c r="C37" s="167">
        <f>C38</f>
        <v>0</v>
      </c>
      <c r="D37" s="167">
        <f>D38</f>
        <v>50000000</v>
      </c>
      <c r="E37" s="167">
        <f>E38</f>
        <v>50000000</v>
      </c>
    </row>
    <row r="38" spans="1:5" ht="0.75" customHeight="1" hidden="1">
      <c r="A38" s="23" t="s">
        <v>150</v>
      </c>
      <c r="B38" s="137" t="s">
        <v>154</v>
      </c>
      <c r="C38" s="167"/>
      <c r="D38" s="167">
        <v>50000000</v>
      </c>
      <c r="E38" s="167">
        <v>50000000</v>
      </c>
    </row>
    <row r="39" spans="1:5" ht="41.25" customHeight="1">
      <c r="A39" s="135" t="s">
        <v>640</v>
      </c>
      <c r="B39" s="136" t="s">
        <v>306</v>
      </c>
      <c r="C39" s="168">
        <v>229509.24</v>
      </c>
      <c r="D39" s="168" t="e">
        <f>D43-D40</f>
        <v>#REF!</v>
      </c>
      <c r="E39" s="168" t="e">
        <f>E43-E40</f>
        <v>#REF!</v>
      </c>
    </row>
    <row r="40" spans="1:5" ht="36" customHeight="1">
      <c r="A40" s="34" t="s">
        <v>641</v>
      </c>
      <c r="B40" s="137" t="s">
        <v>157</v>
      </c>
      <c r="C40" s="167">
        <v>12754700</v>
      </c>
      <c r="D40" s="167" t="e">
        <f>D41</f>
        <v>#REF!</v>
      </c>
      <c r="E40" s="167" t="e">
        <f>E41</f>
        <v>#REF!</v>
      </c>
    </row>
    <row r="41" spans="1:5" ht="36" customHeight="1">
      <c r="A41" s="34" t="s">
        <v>642</v>
      </c>
      <c r="B41" s="137" t="s">
        <v>158</v>
      </c>
      <c r="C41" s="167">
        <v>12754700</v>
      </c>
      <c r="D41" s="167" t="e">
        <f>D42</f>
        <v>#REF!</v>
      </c>
      <c r="E41" s="167" t="e">
        <f>E42</f>
        <v>#REF!</v>
      </c>
    </row>
    <row r="42" spans="1:5" ht="40.5" customHeight="1">
      <c r="A42" s="34" t="s">
        <v>643</v>
      </c>
      <c r="B42" s="137" t="s">
        <v>638</v>
      </c>
      <c r="C42" s="428">
        <v>12754700</v>
      </c>
      <c r="D42" s="167" t="e">
        <f>#REF!</f>
        <v>#REF!</v>
      </c>
      <c r="E42" s="167" t="e">
        <f>#REF!</f>
        <v>#REF!</v>
      </c>
    </row>
    <row r="43" spans="1:5" ht="39" customHeight="1">
      <c r="A43" s="34" t="s">
        <v>644</v>
      </c>
      <c r="B43" s="137" t="s">
        <v>159</v>
      </c>
      <c r="C43" s="167">
        <f aca="true" t="shared" si="0" ref="C43:E44">C44</f>
        <v>12984209.24</v>
      </c>
      <c r="D43" s="167" t="e">
        <f t="shared" si="0"/>
        <v>#REF!</v>
      </c>
      <c r="E43" s="167" t="e">
        <f t="shared" si="0"/>
        <v>#REF!</v>
      </c>
    </row>
    <row r="44" spans="1:5" ht="36.75" customHeight="1">
      <c r="A44" s="34" t="s">
        <v>645</v>
      </c>
      <c r="B44" s="137" t="s">
        <v>160</v>
      </c>
      <c r="C44" s="167">
        <f t="shared" si="0"/>
        <v>12984209.24</v>
      </c>
      <c r="D44" s="167" t="e">
        <f t="shared" si="0"/>
        <v>#REF!</v>
      </c>
      <c r="E44" s="167" t="e">
        <f t="shared" si="0"/>
        <v>#REF!</v>
      </c>
    </row>
    <row r="45" spans="1:5" ht="42" customHeight="1" thickBot="1">
      <c r="A45" s="34" t="s">
        <v>646</v>
      </c>
      <c r="B45" s="225" t="s">
        <v>639</v>
      </c>
      <c r="C45" s="167">
        <f>'Ведом. 2016'!G810</f>
        <v>12984209.24</v>
      </c>
      <c r="D45" s="167" t="e">
        <f>'Ведом. 2016'!H810+'Ведом. 2016'!H814</f>
        <v>#REF!</v>
      </c>
      <c r="E45" s="167" t="e">
        <f>'Ведом. 2016'!I810+'Ведом. 2016'!I814</f>
        <v>#REF!</v>
      </c>
    </row>
    <row r="46" spans="1:5" ht="38.25" hidden="1" thickBot="1">
      <c r="A46" s="33" t="s">
        <v>82</v>
      </c>
      <c r="B46" s="172" t="s">
        <v>55</v>
      </c>
      <c r="C46" s="30">
        <v>0</v>
      </c>
      <c r="D46" s="30">
        <v>0</v>
      </c>
      <c r="E46" s="30">
        <v>0</v>
      </c>
    </row>
    <row r="47" spans="1:5" ht="57" hidden="1" thickBot="1">
      <c r="A47" s="129" t="s">
        <v>83</v>
      </c>
      <c r="B47" s="35" t="s">
        <v>56</v>
      </c>
      <c r="C47" s="29">
        <v>0</v>
      </c>
      <c r="D47" s="29">
        <v>0</v>
      </c>
      <c r="E47" s="29">
        <v>0</v>
      </c>
    </row>
    <row r="48" spans="1:5" ht="57" hidden="1" thickBot="1">
      <c r="A48" s="130" t="s">
        <v>38</v>
      </c>
      <c r="B48" s="36" t="s">
        <v>35</v>
      </c>
      <c r="C48" s="31">
        <f>C49</f>
        <v>0</v>
      </c>
      <c r="D48" s="31">
        <f>D49</f>
        <v>0</v>
      </c>
      <c r="E48" s="31">
        <f>E49</f>
        <v>0</v>
      </c>
    </row>
    <row r="49" spans="1:5" ht="94.5" hidden="1" thickBot="1">
      <c r="A49" s="131" t="s">
        <v>39</v>
      </c>
      <c r="B49" s="37" t="s">
        <v>36</v>
      </c>
      <c r="C49" s="31"/>
      <c r="D49" s="31"/>
      <c r="E49" s="31"/>
    </row>
    <row r="50" spans="1:5" ht="48" customHeight="1" hidden="1">
      <c r="A50" s="129" t="s">
        <v>54</v>
      </c>
      <c r="B50" s="35" t="s">
        <v>57</v>
      </c>
      <c r="C50" s="30">
        <f>C51</f>
        <v>0</v>
      </c>
      <c r="D50" s="30">
        <f>D51</f>
        <v>0</v>
      </c>
      <c r="E50" s="30">
        <f>E51</f>
        <v>0</v>
      </c>
    </row>
    <row r="51" spans="1:5" ht="94.5" hidden="1" thickBot="1">
      <c r="A51" s="132" t="s">
        <v>40</v>
      </c>
      <c r="B51" s="38" t="s">
        <v>37</v>
      </c>
      <c r="C51" s="32"/>
      <c r="D51" s="32"/>
      <c r="E51" s="32"/>
    </row>
    <row r="52" spans="1:5" ht="22.5" customHeight="1" thickBot="1">
      <c r="A52" s="155"/>
      <c r="B52" s="156" t="s">
        <v>72</v>
      </c>
      <c r="C52" s="157">
        <f>C29+C24+C39+C46</f>
        <v>229509.24</v>
      </c>
      <c r="D52" s="157" t="e">
        <f>D29+D24+D39+D46</f>
        <v>#REF!</v>
      </c>
      <c r="E52" s="157" t="e">
        <f>E29+E24+E39+E46</f>
        <v>#REF!</v>
      </c>
    </row>
  </sheetData>
  <sheetProtection/>
  <mergeCells count="1">
    <mergeCell ref="A15:C1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16"/>
  <sheetViews>
    <sheetView zoomScalePageLayoutView="0" workbookViewId="0" topLeftCell="A48">
      <selection activeCell="L122" sqref="L122"/>
    </sheetView>
  </sheetViews>
  <sheetFormatPr defaultColWidth="9.00390625" defaultRowHeight="12.75"/>
  <cols>
    <col min="1" max="1" width="80.75390625" style="216" customWidth="1"/>
    <col min="2" max="2" width="7.625" style="15" customWidth="1"/>
    <col min="3" max="3" width="6.75390625" style="7" customWidth="1"/>
    <col min="4" max="4" width="7.00390625" style="7" customWidth="1"/>
    <col min="5" max="5" width="15.625" style="7" customWidth="1"/>
    <col min="6" max="6" width="6.125" style="7" customWidth="1"/>
    <col min="7" max="7" width="19.375" style="19" customWidth="1"/>
    <col min="8" max="8" width="17.75390625" style="19" hidden="1" customWidth="1"/>
    <col min="9" max="9" width="19.25390625" style="19" hidden="1" customWidth="1"/>
    <col min="10" max="10" width="14.875" style="0" bestFit="1" customWidth="1"/>
    <col min="11" max="11" width="12.75390625" style="0" bestFit="1" customWidth="1"/>
  </cols>
  <sheetData>
    <row r="1" ht="16.5">
      <c r="B1" s="471" t="s">
        <v>751</v>
      </c>
    </row>
    <row r="2" ht="16.5">
      <c r="B2" s="471" t="s">
        <v>743</v>
      </c>
    </row>
    <row r="3" ht="16.5">
      <c r="B3" s="471" t="s">
        <v>748</v>
      </c>
    </row>
    <row r="4" ht="16.5">
      <c r="B4" s="471" t="s">
        <v>648</v>
      </c>
    </row>
    <row r="5" ht="16.5">
      <c r="B5" s="471" t="s">
        <v>653</v>
      </c>
    </row>
    <row r="6" ht="16.5">
      <c r="B6" s="471" t="s">
        <v>649</v>
      </c>
    </row>
    <row r="7" ht="16.5">
      <c r="B7" s="471" t="s">
        <v>749</v>
      </c>
    </row>
    <row r="8" spans="2:9" ht="16.5">
      <c r="B8" s="12" t="s">
        <v>752</v>
      </c>
      <c r="C8" s="12"/>
      <c r="D8" s="12"/>
      <c r="E8" s="12"/>
      <c r="F8" s="12"/>
      <c r="G8" s="12"/>
      <c r="H8" s="12"/>
      <c r="I8" s="12"/>
    </row>
    <row r="9" spans="2:9" ht="16.5">
      <c r="B9" s="12" t="s">
        <v>743</v>
      </c>
      <c r="C9" s="12"/>
      <c r="D9" s="12"/>
      <c r="E9" s="12"/>
      <c r="F9" s="12"/>
      <c r="G9" s="12"/>
      <c r="H9" s="12"/>
      <c r="I9" s="12"/>
    </row>
    <row r="10" spans="2:9" ht="16.5">
      <c r="B10" s="12" t="s">
        <v>140</v>
      </c>
      <c r="C10" s="12"/>
      <c r="D10" s="12"/>
      <c r="E10" s="12"/>
      <c r="F10" s="12"/>
      <c r="G10" s="12"/>
      <c r="H10" s="12"/>
      <c r="I10" s="12"/>
    </row>
    <row r="11" spans="2:9" ht="16.5">
      <c r="B11" s="12" t="s">
        <v>648</v>
      </c>
      <c r="C11" s="12"/>
      <c r="D11" s="12"/>
      <c r="E11" s="12"/>
      <c r="F11" s="12"/>
      <c r="G11" s="12"/>
      <c r="H11" s="12"/>
      <c r="I11" s="12"/>
    </row>
    <row r="12" spans="2:9" ht="16.5">
      <c r="B12" s="12" t="s">
        <v>653</v>
      </c>
      <c r="C12" s="12"/>
      <c r="D12" s="12"/>
      <c r="E12" s="12"/>
      <c r="F12" s="12"/>
      <c r="G12" s="12"/>
      <c r="H12" s="12"/>
      <c r="I12" s="12"/>
    </row>
    <row r="13" spans="2:9" ht="16.5">
      <c r="B13" s="12" t="s">
        <v>649</v>
      </c>
      <c r="C13" s="12"/>
      <c r="D13" s="12"/>
      <c r="E13" s="12"/>
      <c r="F13" s="12"/>
      <c r="G13" s="12"/>
      <c r="H13" s="12"/>
      <c r="I13" s="12"/>
    </row>
    <row r="14" spans="2:9" ht="12" customHeight="1">
      <c r="B14" s="12" t="s">
        <v>741</v>
      </c>
      <c r="C14" s="12"/>
      <c r="D14" s="12"/>
      <c r="E14" s="12"/>
      <c r="F14" s="12"/>
      <c r="G14" s="12"/>
      <c r="H14" s="12"/>
      <c r="I14" s="12"/>
    </row>
    <row r="15" spans="1:9" ht="11.25" customHeight="1">
      <c r="A15"/>
      <c r="B15" s="164"/>
      <c r="C15" s="8"/>
      <c r="D15" s="8"/>
      <c r="E15" s="8"/>
      <c r="F15"/>
      <c r="G15"/>
      <c r="H15"/>
      <c r="I15"/>
    </row>
    <row r="16" spans="1:9" ht="18.75">
      <c r="A16" s="474" t="s">
        <v>62</v>
      </c>
      <c r="B16" s="474"/>
      <c r="C16" s="474"/>
      <c r="D16" s="474"/>
      <c r="E16" s="474"/>
      <c r="F16" s="474"/>
      <c r="G16" s="474"/>
      <c r="H16" s="474"/>
      <c r="I16" s="474"/>
    </row>
    <row r="17" spans="1:9" ht="16.5">
      <c r="A17" s="475" t="s">
        <v>650</v>
      </c>
      <c r="B17" s="475"/>
      <c r="C17" s="475"/>
      <c r="D17" s="475"/>
      <c r="E17" s="475"/>
      <c r="F17" s="475"/>
      <c r="G17" s="475"/>
      <c r="H17" s="475"/>
      <c r="I17" s="475"/>
    </row>
    <row r="18" spans="1:9" ht="18.75">
      <c r="A18" s="476" t="s">
        <v>342</v>
      </c>
      <c r="B18" s="476"/>
      <c r="C18" s="476"/>
      <c r="D18" s="476"/>
      <c r="E18" s="476"/>
      <c r="F18" s="476"/>
      <c r="G18" s="476"/>
      <c r="H18" s="476"/>
      <c r="I18" s="476"/>
    </row>
    <row r="19" spans="2:9" ht="15" customHeight="1" thickBot="1">
      <c r="B19" s="13"/>
      <c r="C19" s="6" t="s">
        <v>22</v>
      </c>
      <c r="D19" s="5"/>
      <c r="E19" s="5"/>
      <c r="F19" s="5"/>
      <c r="G19" s="18" t="s">
        <v>0</v>
      </c>
      <c r="H19" s="18"/>
      <c r="I19" s="18" t="s">
        <v>0</v>
      </c>
    </row>
    <row r="20" spans="1:9" ht="37.5" customHeight="1" thickBot="1">
      <c r="A20" s="83" t="s">
        <v>23</v>
      </c>
      <c r="B20" s="84"/>
      <c r="C20" s="85" t="s">
        <v>24</v>
      </c>
      <c r="D20" s="85" t="s">
        <v>25</v>
      </c>
      <c r="E20" s="85" t="s">
        <v>26</v>
      </c>
      <c r="F20" s="85" t="s">
        <v>27</v>
      </c>
      <c r="G20" s="206" t="s">
        <v>269</v>
      </c>
      <c r="H20" s="261" t="s">
        <v>302</v>
      </c>
      <c r="I20" s="206" t="s">
        <v>340</v>
      </c>
    </row>
    <row r="21" spans="1:9" ht="24" customHeight="1" hidden="1">
      <c r="A21" s="86" t="s">
        <v>129</v>
      </c>
      <c r="B21" s="87">
        <v>901</v>
      </c>
      <c r="C21" s="88"/>
      <c r="D21" s="88"/>
      <c r="E21" s="88"/>
      <c r="F21" s="88"/>
      <c r="G21" s="89">
        <f>G22+G39</f>
        <v>0</v>
      </c>
      <c r="H21" s="89">
        <f>H22+H39</f>
        <v>4228800</v>
      </c>
      <c r="I21" s="89">
        <f>I22+I39</f>
        <v>4228800</v>
      </c>
    </row>
    <row r="22" spans="1:9" ht="17.25" hidden="1" thickBot="1">
      <c r="A22" s="59" t="s">
        <v>64</v>
      </c>
      <c r="B22" s="90">
        <v>901</v>
      </c>
      <c r="C22" s="61" t="s">
        <v>9</v>
      </c>
      <c r="D22" s="61"/>
      <c r="E22" s="61"/>
      <c r="F22" s="61"/>
      <c r="G22" s="91">
        <f>G23+G32</f>
        <v>0</v>
      </c>
      <c r="H22" s="91">
        <f>H23+H32</f>
        <v>4228400</v>
      </c>
      <c r="I22" s="91">
        <f>I23+I32</f>
        <v>4228400</v>
      </c>
    </row>
    <row r="23" spans="1:9" ht="8.25" customHeight="1" hidden="1">
      <c r="A23" s="44" t="s">
        <v>143</v>
      </c>
      <c r="B23" s="92">
        <v>901</v>
      </c>
      <c r="C23" s="45" t="s">
        <v>9</v>
      </c>
      <c r="D23" s="46" t="s">
        <v>18</v>
      </c>
      <c r="E23" s="46"/>
      <c r="F23" s="46"/>
      <c r="G23" s="47">
        <f aca="true" t="shared" si="0" ref="G23:I24">G24</f>
        <v>0</v>
      </c>
      <c r="H23" s="47">
        <f t="shared" si="0"/>
        <v>3186700</v>
      </c>
      <c r="I23" s="47">
        <f t="shared" si="0"/>
        <v>3186700</v>
      </c>
    </row>
    <row r="24" spans="1:9" s="128" customFormat="1" ht="50.25" hidden="1" thickBot="1">
      <c r="A24" s="44" t="s">
        <v>292</v>
      </c>
      <c r="B24" s="92">
        <v>901</v>
      </c>
      <c r="C24" s="45" t="s">
        <v>9</v>
      </c>
      <c r="D24" s="46" t="s">
        <v>18</v>
      </c>
      <c r="E24" s="256" t="s">
        <v>310</v>
      </c>
      <c r="F24" s="250"/>
      <c r="G24" s="47">
        <f t="shared" si="0"/>
        <v>0</v>
      </c>
      <c r="H24" s="47">
        <f t="shared" si="0"/>
        <v>3186700</v>
      </c>
      <c r="I24" s="47">
        <f t="shared" si="0"/>
        <v>3186700</v>
      </c>
    </row>
    <row r="25" spans="1:9" s="128" customFormat="1" ht="33.75" hidden="1" thickBot="1">
      <c r="A25" s="44" t="s">
        <v>254</v>
      </c>
      <c r="B25" s="92">
        <v>901</v>
      </c>
      <c r="C25" s="45" t="s">
        <v>9</v>
      </c>
      <c r="D25" s="46" t="s">
        <v>18</v>
      </c>
      <c r="E25" s="46" t="s">
        <v>311</v>
      </c>
      <c r="F25" s="250"/>
      <c r="G25" s="47">
        <f>G26+G28</f>
        <v>0</v>
      </c>
      <c r="H25" s="47">
        <f>H26+H28</f>
        <v>3186700</v>
      </c>
      <c r="I25" s="47">
        <f>I26+I28</f>
        <v>3186700</v>
      </c>
    </row>
    <row r="26" spans="1:9" s="128" customFormat="1" ht="33.75" hidden="1" thickBot="1">
      <c r="A26" s="44" t="s">
        <v>172</v>
      </c>
      <c r="B26" s="92">
        <v>901</v>
      </c>
      <c r="C26" s="45" t="s">
        <v>9</v>
      </c>
      <c r="D26" s="46" t="s">
        <v>18</v>
      </c>
      <c r="E26" s="46" t="s">
        <v>312</v>
      </c>
      <c r="F26" s="250"/>
      <c r="G26" s="47">
        <f>G27</f>
        <v>0</v>
      </c>
      <c r="H26" s="47">
        <f>H27</f>
        <v>1274600</v>
      </c>
      <c r="I26" s="47">
        <f>I27</f>
        <v>1274600</v>
      </c>
    </row>
    <row r="27" spans="1:9" s="128" customFormat="1" ht="17.25" hidden="1" thickBot="1">
      <c r="A27" s="40" t="s">
        <v>173</v>
      </c>
      <c r="B27" s="93">
        <v>901</v>
      </c>
      <c r="C27" s="41" t="s">
        <v>9</v>
      </c>
      <c r="D27" s="42" t="s">
        <v>18</v>
      </c>
      <c r="E27" s="42" t="s">
        <v>312</v>
      </c>
      <c r="F27" s="42" t="s">
        <v>174</v>
      </c>
      <c r="G27" s="68"/>
      <c r="H27" s="68">
        <f>1192600+82000</f>
        <v>1274600</v>
      </c>
      <c r="I27" s="68">
        <f>1192600+82000</f>
        <v>1274600</v>
      </c>
    </row>
    <row r="28" spans="1:9" s="128" customFormat="1" ht="17.25" hidden="1" thickBot="1">
      <c r="A28" s="44" t="s">
        <v>175</v>
      </c>
      <c r="B28" s="92">
        <v>901</v>
      </c>
      <c r="C28" s="45" t="s">
        <v>9</v>
      </c>
      <c r="D28" s="46" t="s">
        <v>18</v>
      </c>
      <c r="E28" s="46" t="s">
        <v>313</v>
      </c>
      <c r="F28" s="42"/>
      <c r="G28" s="73">
        <f>G29+G30+G31</f>
        <v>0</v>
      </c>
      <c r="H28" s="73">
        <f>H29+H30+H31</f>
        <v>1912100</v>
      </c>
      <c r="I28" s="73">
        <f>I29+I30+I31</f>
        <v>1912100</v>
      </c>
    </row>
    <row r="29" spans="1:9" s="128" customFormat="1" ht="17.25" hidden="1" thickBot="1">
      <c r="A29" s="40" t="s">
        <v>173</v>
      </c>
      <c r="B29" s="93">
        <v>901</v>
      </c>
      <c r="C29" s="41" t="s">
        <v>9</v>
      </c>
      <c r="D29" s="42" t="s">
        <v>18</v>
      </c>
      <c r="E29" s="42" t="s">
        <v>313</v>
      </c>
      <c r="F29" s="42" t="s">
        <v>174</v>
      </c>
      <c r="G29" s="68"/>
      <c r="H29" s="68">
        <f>955000+288400+10000+85500</f>
        <v>1338900</v>
      </c>
      <c r="I29" s="68">
        <f>955000+288400+10000+85500</f>
        <v>1338900</v>
      </c>
    </row>
    <row r="30" spans="1:9" s="128" customFormat="1" ht="33.75" hidden="1" thickBot="1">
      <c r="A30" s="188" t="s">
        <v>176</v>
      </c>
      <c r="B30" s="93">
        <v>901</v>
      </c>
      <c r="C30" s="41" t="s">
        <v>9</v>
      </c>
      <c r="D30" s="42" t="s">
        <v>18</v>
      </c>
      <c r="E30" s="42" t="s">
        <v>313</v>
      </c>
      <c r="F30" s="42" t="s">
        <v>177</v>
      </c>
      <c r="G30" s="68"/>
      <c r="H30" s="68">
        <v>564900</v>
      </c>
      <c r="I30" s="68">
        <v>564900</v>
      </c>
    </row>
    <row r="31" spans="1:9" s="128" customFormat="1" ht="17.25" hidden="1" thickBot="1">
      <c r="A31" s="189" t="s">
        <v>178</v>
      </c>
      <c r="B31" s="93">
        <v>901</v>
      </c>
      <c r="C31" s="41" t="s">
        <v>9</v>
      </c>
      <c r="D31" s="42" t="s">
        <v>18</v>
      </c>
      <c r="E31" s="42" t="s">
        <v>313</v>
      </c>
      <c r="F31" s="42" t="s">
        <v>179</v>
      </c>
      <c r="G31" s="68"/>
      <c r="H31" s="68">
        <v>8300</v>
      </c>
      <c r="I31" s="68">
        <v>8300</v>
      </c>
    </row>
    <row r="32" spans="1:9" ht="33.75" hidden="1" thickBot="1">
      <c r="A32" s="44" t="s">
        <v>77</v>
      </c>
      <c r="B32" s="95">
        <v>901</v>
      </c>
      <c r="C32" s="45" t="s">
        <v>9</v>
      </c>
      <c r="D32" s="45" t="s">
        <v>15</v>
      </c>
      <c r="E32" s="46"/>
      <c r="F32" s="46"/>
      <c r="G32" s="73">
        <f aca="true" t="shared" si="1" ref="G32:I33">G33</f>
        <v>0</v>
      </c>
      <c r="H32" s="73">
        <f t="shared" si="1"/>
        <v>1041700</v>
      </c>
      <c r="I32" s="73">
        <f t="shared" si="1"/>
        <v>1041700</v>
      </c>
    </row>
    <row r="33" spans="1:9" ht="36" customHeight="1" hidden="1">
      <c r="A33" s="40" t="s">
        <v>292</v>
      </c>
      <c r="B33" s="93">
        <v>901</v>
      </c>
      <c r="C33" s="41" t="s">
        <v>9</v>
      </c>
      <c r="D33" s="41" t="s">
        <v>15</v>
      </c>
      <c r="E33" s="248" t="s">
        <v>310</v>
      </c>
      <c r="F33" s="42"/>
      <c r="G33" s="68">
        <f t="shared" si="1"/>
        <v>0</v>
      </c>
      <c r="H33" s="68">
        <f t="shared" si="1"/>
        <v>1041700</v>
      </c>
      <c r="I33" s="68">
        <f t="shared" si="1"/>
        <v>1041700</v>
      </c>
    </row>
    <row r="34" spans="1:9" s="244" customFormat="1" ht="33.75" hidden="1" thickBot="1">
      <c r="A34" s="44" t="s">
        <v>253</v>
      </c>
      <c r="B34" s="92">
        <v>901</v>
      </c>
      <c r="C34" s="45" t="s">
        <v>9</v>
      </c>
      <c r="D34" s="45" t="s">
        <v>15</v>
      </c>
      <c r="E34" s="72" t="s">
        <v>316</v>
      </c>
      <c r="F34" s="46"/>
      <c r="G34" s="73">
        <f>G35+G37</f>
        <v>0</v>
      </c>
      <c r="H34" s="73">
        <f>H35+H37</f>
        <v>1041700</v>
      </c>
      <c r="I34" s="73">
        <f>I35+I37</f>
        <v>1041700</v>
      </c>
    </row>
    <row r="35" spans="1:9" s="128" customFormat="1" ht="23.25" customHeight="1" hidden="1">
      <c r="A35" s="40" t="s">
        <v>180</v>
      </c>
      <c r="B35" s="93">
        <v>901</v>
      </c>
      <c r="C35" s="41" t="s">
        <v>9</v>
      </c>
      <c r="D35" s="41" t="s">
        <v>15</v>
      </c>
      <c r="E35" s="52" t="s">
        <v>317</v>
      </c>
      <c r="F35" s="41"/>
      <c r="G35" s="68">
        <f>G36</f>
        <v>0</v>
      </c>
      <c r="H35" s="68">
        <f>H36</f>
        <v>667100</v>
      </c>
      <c r="I35" s="68">
        <f>I36</f>
        <v>667100</v>
      </c>
    </row>
    <row r="36" spans="1:9" s="128" customFormat="1" ht="17.25" hidden="1" thickBot="1">
      <c r="A36" s="40" t="s">
        <v>173</v>
      </c>
      <c r="B36" s="93">
        <v>901</v>
      </c>
      <c r="C36" s="41" t="s">
        <v>9</v>
      </c>
      <c r="D36" s="41" t="s">
        <v>15</v>
      </c>
      <c r="E36" s="52" t="s">
        <v>317</v>
      </c>
      <c r="F36" s="42" t="s">
        <v>174</v>
      </c>
      <c r="G36" s="68"/>
      <c r="H36" s="68">
        <f>624200+42900</f>
        <v>667100</v>
      </c>
      <c r="I36" s="68">
        <f>624200+42900</f>
        <v>667100</v>
      </c>
    </row>
    <row r="37" spans="1:9" s="128" customFormat="1" ht="17.25" hidden="1" thickBot="1">
      <c r="A37" s="40" t="s">
        <v>175</v>
      </c>
      <c r="B37" s="93">
        <v>901</v>
      </c>
      <c r="C37" s="41" t="s">
        <v>9</v>
      </c>
      <c r="D37" s="41" t="s">
        <v>15</v>
      </c>
      <c r="E37" s="52" t="s">
        <v>607</v>
      </c>
      <c r="F37" s="41"/>
      <c r="G37" s="68">
        <f>G38</f>
        <v>0</v>
      </c>
      <c r="H37" s="68">
        <f>H38</f>
        <v>374600</v>
      </c>
      <c r="I37" s="68">
        <f>I38</f>
        <v>374600</v>
      </c>
    </row>
    <row r="38" spans="1:9" s="128" customFormat="1" ht="17.25" hidden="1" thickBot="1">
      <c r="A38" s="40" t="s">
        <v>173</v>
      </c>
      <c r="B38" s="93">
        <v>901</v>
      </c>
      <c r="C38" s="41" t="s">
        <v>9</v>
      </c>
      <c r="D38" s="41" t="s">
        <v>15</v>
      </c>
      <c r="E38" s="52" t="s">
        <v>607</v>
      </c>
      <c r="F38" s="42" t="s">
        <v>174</v>
      </c>
      <c r="G38" s="68"/>
      <c r="H38" s="68">
        <f>350500+24100</f>
        <v>374600</v>
      </c>
      <c r="I38" s="68">
        <f>350500+24100</f>
        <v>374600</v>
      </c>
    </row>
    <row r="39" spans="1:9" ht="3" customHeight="1" hidden="1">
      <c r="A39" s="44" t="s">
        <v>28</v>
      </c>
      <c r="B39" s="92">
        <v>901</v>
      </c>
      <c r="C39" s="46" t="s">
        <v>8</v>
      </c>
      <c r="D39" s="46"/>
      <c r="E39" s="52"/>
      <c r="F39" s="52"/>
      <c r="G39" s="149">
        <f aca="true" t="shared" si="2" ref="G39:I43">G40</f>
        <v>0</v>
      </c>
      <c r="H39" s="149">
        <f t="shared" si="2"/>
        <v>400</v>
      </c>
      <c r="I39" s="149">
        <f t="shared" si="2"/>
        <v>400</v>
      </c>
    </row>
    <row r="40" spans="1:9" ht="33.75" hidden="1" thickBot="1">
      <c r="A40" s="185" t="s">
        <v>164</v>
      </c>
      <c r="B40" s="92">
        <v>901</v>
      </c>
      <c r="C40" s="46" t="s">
        <v>8</v>
      </c>
      <c r="D40" s="46" t="s">
        <v>13</v>
      </c>
      <c r="E40" s="72"/>
      <c r="F40" s="72"/>
      <c r="G40" s="149">
        <f t="shared" si="2"/>
        <v>0</v>
      </c>
      <c r="H40" s="149">
        <f t="shared" si="2"/>
        <v>400</v>
      </c>
      <c r="I40" s="149">
        <f t="shared" si="2"/>
        <v>400</v>
      </c>
    </row>
    <row r="41" spans="1:9" s="128" customFormat="1" ht="50.25" hidden="1" thickBot="1">
      <c r="A41" s="292" t="s">
        <v>363</v>
      </c>
      <c r="B41" s="92">
        <v>901</v>
      </c>
      <c r="C41" s="46" t="s">
        <v>8</v>
      </c>
      <c r="D41" s="46" t="s">
        <v>13</v>
      </c>
      <c r="E41" s="308" t="s">
        <v>339</v>
      </c>
      <c r="F41" s="232"/>
      <c r="G41" s="149">
        <f t="shared" si="2"/>
        <v>0</v>
      </c>
      <c r="H41" s="149">
        <f t="shared" si="2"/>
        <v>400</v>
      </c>
      <c r="I41" s="149">
        <f t="shared" si="2"/>
        <v>400</v>
      </c>
    </row>
    <row r="42" spans="1:9" s="128" customFormat="1" ht="33.75" hidden="1" thickBot="1">
      <c r="A42" s="223" t="s">
        <v>609</v>
      </c>
      <c r="B42" s="93">
        <v>901</v>
      </c>
      <c r="C42" s="42" t="s">
        <v>8</v>
      </c>
      <c r="D42" s="42" t="s">
        <v>13</v>
      </c>
      <c r="E42" s="298" t="s">
        <v>610</v>
      </c>
      <c r="F42" s="250"/>
      <c r="G42" s="197">
        <f t="shared" si="2"/>
        <v>0</v>
      </c>
      <c r="H42" s="197">
        <f t="shared" si="2"/>
        <v>400</v>
      </c>
      <c r="I42" s="197">
        <f t="shared" si="2"/>
        <v>400</v>
      </c>
    </row>
    <row r="43" spans="1:9" s="128" customFormat="1" ht="33.75" hidden="1" thickBot="1">
      <c r="A43" s="223" t="s">
        <v>634</v>
      </c>
      <c r="B43" s="93">
        <v>901</v>
      </c>
      <c r="C43" s="42" t="s">
        <v>8</v>
      </c>
      <c r="D43" s="42" t="s">
        <v>13</v>
      </c>
      <c r="E43" s="298" t="s">
        <v>611</v>
      </c>
      <c r="F43" s="250"/>
      <c r="G43" s="197">
        <f t="shared" si="2"/>
        <v>0</v>
      </c>
      <c r="H43" s="197">
        <f t="shared" si="2"/>
        <v>400</v>
      </c>
      <c r="I43" s="197">
        <f t="shared" si="2"/>
        <v>400</v>
      </c>
    </row>
    <row r="44" spans="1:9" s="128" customFormat="1" ht="33.75" hidden="1" thickBot="1">
      <c r="A44" s="282" t="s">
        <v>176</v>
      </c>
      <c r="B44" s="93">
        <v>901</v>
      </c>
      <c r="C44" s="42" t="s">
        <v>8</v>
      </c>
      <c r="D44" s="42" t="s">
        <v>13</v>
      </c>
      <c r="E44" s="298" t="s">
        <v>611</v>
      </c>
      <c r="F44" s="250">
        <v>240</v>
      </c>
      <c r="G44" s="197"/>
      <c r="H44" s="197">
        <v>400</v>
      </c>
      <c r="I44" s="197">
        <v>400</v>
      </c>
    </row>
    <row r="45" spans="1:9" ht="25.5" customHeight="1" thickBot="1">
      <c r="A45" s="86" t="s">
        <v>128</v>
      </c>
      <c r="B45" s="389" t="s">
        <v>656</v>
      </c>
      <c r="C45" s="88"/>
      <c r="D45" s="88"/>
      <c r="E45" s="88"/>
      <c r="F45" s="88"/>
      <c r="G45" s="89"/>
      <c r="H45" s="89">
        <f>H46+H111+H123+H146+H172+H184+H195+H231</f>
        <v>39226000</v>
      </c>
      <c r="I45" s="89">
        <f>I46+I111+I123+I146+I172+I184+I195+I231</f>
        <v>39008000</v>
      </c>
    </row>
    <row r="46" spans="1:9" ht="16.5">
      <c r="A46" s="59" t="s">
        <v>64</v>
      </c>
      <c r="B46" s="94" t="s">
        <v>656</v>
      </c>
      <c r="C46" s="61" t="s">
        <v>9</v>
      </c>
      <c r="D46" s="61"/>
      <c r="E46" s="61"/>
      <c r="F46" s="61"/>
      <c r="G46" s="120">
        <f>G47+G52+G77</f>
        <v>2799168</v>
      </c>
      <c r="H46" s="120">
        <f>H47+H52+H70+H77+H82</f>
        <v>29283100</v>
      </c>
      <c r="I46" s="120">
        <f>I47+I52+I70+I77+I82</f>
        <v>29039600</v>
      </c>
    </row>
    <row r="47" spans="1:9" ht="39" customHeight="1">
      <c r="A47" s="44" t="s">
        <v>31</v>
      </c>
      <c r="B47" s="95" t="s">
        <v>656</v>
      </c>
      <c r="C47" s="45" t="s">
        <v>9</v>
      </c>
      <c r="D47" s="46" t="s">
        <v>14</v>
      </c>
      <c r="E47" s="46"/>
      <c r="F47" s="46"/>
      <c r="G47" s="73">
        <f aca="true" t="shared" si="3" ref="G47:I50">G48</f>
        <v>898000</v>
      </c>
      <c r="H47" s="73">
        <f t="shared" si="3"/>
        <v>1553000</v>
      </c>
      <c r="I47" s="73">
        <f t="shared" si="3"/>
        <v>1553000</v>
      </c>
    </row>
    <row r="48" spans="1:9" s="1" customFormat="1" ht="60.75" customHeight="1">
      <c r="A48" s="44" t="s">
        <v>292</v>
      </c>
      <c r="B48" s="92" t="s">
        <v>656</v>
      </c>
      <c r="C48" s="45" t="s">
        <v>9</v>
      </c>
      <c r="D48" s="45" t="s">
        <v>14</v>
      </c>
      <c r="E48" s="256" t="s">
        <v>310</v>
      </c>
      <c r="F48" s="46"/>
      <c r="G48" s="73">
        <f t="shared" si="3"/>
        <v>898000</v>
      </c>
      <c r="H48" s="73">
        <f t="shared" si="3"/>
        <v>1553000</v>
      </c>
      <c r="I48" s="73">
        <f t="shared" si="3"/>
        <v>1553000</v>
      </c>
    </row>
    <row r="49" spans="1:9" s="244" customFormat="1" ht="19.5" customHeight="1">
      <c r="A49" s="44" t="s">
        <v>255</v>
      </c>
      <c r="B49" s="92" t="s">
        <v>656</v>
      </c>
      <c r="C49" s="45" t="s">
        <v>9</v>
      </c>
      <c r="D49" s="45" t="s">
        <v>14</v>
      </c>
      <c r="E49" s="46" t="s">
        <v>308</v>
      </c>
      <c r="F49" s="46"/>
      <c r="G49" s="73">
        <f t="shared" si="3"/>
        <v>898000</v>
      </c>
      <c r="H49" s="73">
        <f t="shared" si="3"/>
        <v>1553000</v>
      </c>
      <c r="I49" s="73">
        <f t="shared" si="3"/>
        <v>1553000</v>
      </c>
    </row>
    <row r="50" spans="1:9" s="128" customFormat="1" ht="16.5">
      <c r="A50" s="40" t="s">
        <v>76</v>
      </c>
      <c r="B50" s="93" t="s">
        <v>656</v>
      </c>
      <c r="C50" s="41" t="s">
        <v>9</v>
      </c>
      <c r="D50" s="41" t="s">
        <v>14</v>
      </c>
      <c r="E50" s="42" t="s">
        <v>309</v>
      </c>
      <c r="F50" s="42"/>
      <c r="G50" s="68">
        <f t="shared" si="3"/>
        <v>898000</v>
      </c>
      <c r="H50" s="68">
        <f t="shared" si="3"/>
        <v>1553000</v>
      </c>
      <c r="I50" s="68">
        <f t="shared" si="3"/>
        <v>1553000</v>
      </c>
    </row>
    <row r="51" spans="1:9" s="128" customFormat="1" ht="16.5">
      <c r="A51" s="40" t="s">
        <v>173</v>
      </c>
      <c r="B51" s="93" t="s">
        <v>656</v>
      </c>
      <c r="C51" s="41" t="s">
        <v>9</v>
      </c>
      <c r="D51" s="41" t="s">
        <v>14</v>
      </c>
      <c r="E51" s="42" t="s">
        <v>309</v>
      </c>
      <c r="F51" s="42" t="s">
        <v>174</v>
      </c>
      <c r="G51" s="68">
        <v>898000</v>
      </c>
      <c r="H51" s="68">
        <f>1453000+100000</f>
        <v>1553000</v>
      </c>
      <c r="I51" s="68">
        <f>1453000+100000</f>
        <v>1553000</v>
      </c>
    </row>
    <row r="52" spans="1:9" ht="49.5">
      <c r="A52" s="44" t="s">
        <v>93</v>
      </c>
      <c r="B52" s="126" t="s">
        <v>656</v>
      </c>
      <c r="C52" s="60" t="s">
        <v>9</v>
      </c>
      <c r="D52" s="101" t="s">
        <v>12</v>
      </c>
      <c r="E52" s="101"/>
      <c r="F52" s="101"/>
      <c r="G52" s="76">
        <f>G53+G60</f>
        <v>1865168</v>
      </c>
      <c r="H52" s="76">
        <f>H53+H60</f>
        <v>20043100</v>
      </c>
      <c r="I52" s="76">
        <f>I53+I60</f>
        <v>20043100</v>
      </c>
    </row>
    <row r="53" spans="1:9" ht="60.75" customHeight="1">
      <c r="A53" s="44" t="s">
        <v>292</v>
      </c>
      <c r="B53" s="92" t="s">
        <v>656</v>
      </c>
      <c r="C53" s="45" t="s">
        <v>9</v>
      </c>
      <c r="D53" s="45" t="s">
        <v>12</v>
      </c>
      <c r="E53" s="256" t="s">
        <v>310</v>
      </c>
      <c r="F53" s="42"/>
      <c r="G53" s="73">
        <f aca="true" t="shared" si="4" ref="G53:I54">G54</f>
        <v>1865168</v>
      </c>
      <c r="H53" s="73">
        <f t="shared" si="4"/>
        <v>19005100</v>
      </c>
      <c r="I53" s="73">
        <f t="shared" si="4"/>
        <v>19005100</v>
      </c>
    </row>
    <row r="54" spans="1:9" s="1" customFormat="1" ht="20.25" customHeight="1">
      <c r="A54" s="44" t="s">
        <v>256</v>
      </c>
      <c r="B54" s="92" t="s">
        <v>656</v>
      </c>
      <c r="C54" s="45" t="s">
        <v>9</v>
      </c>
      <c r="D54" s="45" t="s">
        <v>12</v>
      </c>
      <c r="E54" s="72" t="s">
        <v>314</v>
      </c>
      <c r="F54" s="46"/>
      <c r="G54" s="149">
        <f t="shared" si="4"/>
        <v>1865168</v>
      </c>
      <c r="H54" s="149">
        <f t="shared" si="4"/>
        <v>19005100</v>
      </c>
      <c r="I54" s="149">
        <f t="shared" si="4"/>
        <v>19005100</v>
      </c>
    </row>
    <row r="55" spans="1:9" s="128" customFormat="1" ht="16.5">
      <c r="A55" s="40" t="s">
        <v>175</v>
      </c>
      <c r="B55" s="93" t="s">
        <v>656</v>
      </c>
      <c r="C55" s="41" t="s">
        <v>9</v>
      </c>
      <c r="D55" s="41" t="s">
        <v>12</v>
      </c>
      <c r="E55" s="52" t="s">
        <v>315</v>
      </c>
      <c r="F55" s="42"/>
      <c r="G55" s="68">
        <f>G56+G57+G58+G59</f>
        <v>1865168</v>
      </c>
      <c r="H55" s="68">
        <f>H56+H57+H58+H59</f>
        <v>19005100</v>
      </c>
      <c r="I55" s="68">
        <f>I56+I57+I58+I59</f>
        <v>19005100</v>
      </c>
    </row>
    <row r="56" spans="1:9" s="128" customFormat="1" ht="16.5">
      <c r="A56" s="40" t="s">
        <v>173</v>
      </c>
      <c r="B56" s="93" t="s">
        <v>656</v>
      </c>
      <c r="C56" s="41" t="s">
        <v>9</v>
      </c>
      <c r="D56" s="41" t="s">
        <v>12</v>
      </c>
      <c r="E56" s="52" t="s">
        <v>315</v>
      </c>
      <c r="F56" s="42" t="s">
        <v>174</v>
      </c>
      <c r="G56" s="68">
        <v>1056068</v>
      </c>
      <c r="H56" s="68">
        <f>9884200+2985000+51200+885100</f>
        <v>13805500</v>
      </c>
      <c r="I56" s="68">
        <f>9884200+2985000+51200+885100</f>
        <v>13805500</v>
      </c>
    </row>
    <row r="57" spans="1:9" s="128" customFormat="1" ht="33">
      <c r="A57" s="188" t="s">
        <v>176</v>
      </c>
      <c r="B57" s="93" t="s">
        <v>656</v>
      </c>
      <c r="C57" s="41" t="s">
        <v>9</v>
      </c>
      <c r="D57" s="41" t="s">
        <v>12</v>
      </c>
      <c r="E57" s="52" t="s">
        <v>315</v>
      </c>
      <c r="F57" s="42" t="s">
        <v>177</v>
      </c>
      <c r="G57" s="68">
        <v>793100</v>
      </c>
      <c r="H57" s="68">
        <v>5116600</v>
      </c>
      <c r="I57" s="68">
        <v>5116600</v>
      </c>
    </row>
    <row r="58" spans="1:9" s="128" customFormat="1" ht="18.75" customHeight="1">
      <c r="A58" s="189" t="s">
        <v>282</v>
      </c>
      <c r="B58" s="93" t="s">
        <v>656</v>
      </c>
      <c r="C58" s="41" t="s">
        <v>9</v>
      </c>
      <c r="D58" s="41" t="s">
        <v>12</v>
      </c>
      <c r="E58" s="52" t="s">
        <v>315</v>
      </c>
      <c r="F58" s="42" t="s">
        <v>281</v>
      </c>
      <c r="G58" s="68">
        <v>2000</v>
      </c>
      <c r="H58" s="68"/>
      <c r="I58" s="68"/>
    </row>
    <row r="59" spans="1:9" s="128" customFormat="1" ht="15.75" customHeight="1">
      <c r="A59" s="189" t="s">
        <v>178</v>
      </c>
      <c r="B59" s="93" t="s">
        <v>656</v>
      </c>
      <c r="C59" s="41" t="s">
        <v>9</v>
      </c>
      <c r="D59" s="41" t="s">
        <v>12</v>
      </c>
      <c r="E59" s="52" t="s">
        <v>315</v>
      </c>
      <c r="F59" s="42" t="s">
        <v>179</v>
      </c>
      <c r="G59" s="68">
        <v>14000</v>
      </c>
      <c r="H59" s="68">
        <v>83000</v>
      </c>
      <c r="I59" s="68">
        <v>83000</v>
      </c>
    </row>
    <row r="60" spans="1:9" s="128" customFormat="1" ht="57" customHeight="1" hidden="1">
      <c r="A60" s="270" t="s">
        <v>363</v>
      </c>
      <c r="B60" s="92" t="s">
        <v>656</v>
      </c>
      <c r="C60" s="45" t="s">
        <v>9</v>
      </c>
      <c r="D60" s="45" t="s">
        <v>12</v>
      </c>
      <c r="E60" s="249" t="s">
        <v>339</v>
      </c>
      <c r="F60" s="229"/>
      <c r="G60" s="149">
        <f>G61</f>
        <v>0</v>
      </c>
      <c r="H60" s="149">
        <f>H61</f>
        <v>1038000</v>
      </c>
      <c r="I60" s="149">
        <f>I61</f>
        <v>1038000</v>
      </c>
    </row>
    <row r="61" spans="1:9" s="128" customFormat="1" ht="33" hidden="1">
      <c r="A61" s="221" t="s">
        <v>625</v>
      </c>
      <c r="B61" s="93" t="s">
        <v>656</v>
      </c>
      <c r="C61" s="41" t="s">
        <v>9</v>
      </c>
      <c r="D61" s="41" t="s">
        <v>12</v>
      </c>
      <c r="E61" s="248" t="s">
        <v>453</v>
      </c>
      <c r="F61" s="250"/>
      <c r="G61" s="68">
        <f>G62+G64+G66+G68</f>
        <v>0</v>
      </c>
      <c r="H61" s="68">
        <f>H62+H64+H66+H68</f>
        <v>1038000</v>
      </c>
      <c r="I61" s="68">
        <f>I62+I64+I66+I68</f>
        <v>1038000</v>
      </c>
    </row>
    <row r="62" spans="1:9" s="128" customFormat="1" ht="49.5" hidden="1">
      <c r="A62" s="221" t="s">
        <v>450</v>
      </c>
      <c r="B62" s="93" t="s">
        <v>656</v>
      </c>
      <c r="C62" s="41" t="s">
        <v>9</v>
      </c>
      <c r="D62" s="41" t="s">
        <v>12</v>
      </c>
      <c r="E62" s="248" t="s">
        <v>454</v>
      </c>
      <c r="F62" s="250"/>
      <c r="G62" s="68">
        <f>G63</f>
        <v>0</v>
      </c>
      <c r="H62" s="68">
        <f>H63</f>
        <v>308000</v>
      </c>
      <c r="I62" s="68">
        <f>I63</f>
        <v>308000</v>
      </c>
    </row>
    <row r="63" spans="1:9" s="128" customFormat="1" ht="16.5" hidden="1">
      <c r="A63" s="105" t="s">
        <v>173</v>
      </c>
      <c r="B63" s="93" t="s">
        <v>656</v>
      </c>
      <c r="C63" s="41" t="s">
        <v>9</v>
      </c>
      <c r="D63" s="41" t="s">
        <v>12</v>
      </c>
      <c r="E63" s="248" t="s">
        <v>454</v>
      </c>
      <c r="F63" s="250">
        <v>120</v>
      </c>
      <c r="G63" s="68"/>
      <c r="H63" s="68">
        <v>308000</v>
      </c>
      <c r="I63" s="68">
        <v>308000</v>
      </c>
    </row>
    <row r="64" spans="1:9" s="128" customFormat="1" ht="33" hidden="1">
      <c r="A64" s="221" t="s">
        <v>452</v>
      </c>
      <c r="B64" s="93" t="s">
        <v>656</v>
      </c>
      <c r="C64" s="41" t="s">
        <v>9</v>
      </c>
      <c r="D64" s="41" t="s">
        <v>12</v>
      </c>
      <c r="E64" s="248" t="s">
        <v>457</v>
      </c>
      <c r="F64" s="250"/>
      <c r="G64" s="68">
        <f>G65</f>
        <v>0</v>
      </c>
      <c r="H64" s="68">
        <f>H65</f>
        <v>307000</v>
      </c>
      <c r="I64" s="68">
        <f>I65</f>
        <v>307000</v>
      </c>
    </row>
    <row r="65" spans="1:9" s="128" customFormat="1" ht="16.5" hidden="1">
      <c r="A65" s="105" t="s">
        <v>173</v>
      </c>
      <c r="B65" s="93" t="s">
        <v>656</v>
      </c>
      <c r="C65" s="41" t="s">
        <v>9</v>
      </c>
      <c r="D65" s="41" t="s">
        <v>12</v>
      </c>
      <c r="E65" s="248" t="s">
        <v>457</v>
      </c>
      <c r="F65" s="250">
        <v>120</v>
      </c>
      <c r="G65" s="68"/>
      <c r="H65" s="68">
        <v>307000</v>
      </c>
      <c r="I65" s="68">
        <v>307000</v>
      </c>
    </row>
    <row r="66" spans="1:9" s="128" customFormat="1" ht="49.5" hidden="1">
      <c r="A66" s="221" t="s">
        <v>451</v>
      </c>
      <c r="B66" s="93" t="s">
        <v>656</v>
      </c>
      <c r="C66" s="41" t="s">
        <v>9</v>
      </c>
      <c r="D66" s="41" t="s">
        <v>12</v>
      </c>
      <c r="E66" s="248" t="s">
        <v>455</v>
      </c>
      <c r="F66" s="250"/>
      <c r="G66" s="68">
        <f>G67</f>
        <v>0</v>
      </c>
      <c r="H66" s="68">
        <f>H67</f>
        <v>361000</v>
      </c>
      <c r="I66" s="68">
        <f>I67</f>
        <v>361000</v>
      </c>
    </row>
    <row r="67" spans="1:9" s="128" customFormat="1" ht="16.5" hidden="1">
      <c r="A67" s="105" t="s">
        <v>173</v>
      </c>
      <c r="B67" s="93" t="s">
        <v>656</v>
      </c>
      <c r="C67" s="41" t="s">
        <v>9</v>
      </c>
      <c r="D67" s="41" t="s">
        <v>12</v>
      </c>
      <c r="E67" s="248" t="s">
        <v>455</v>
      </c>
      <c r="F67" s="250">
        <v>120</v>
      </c>
      <c r="G67" s="68"/>
      <c r="H67" s="68">
        <v>361000</v>
      </c>
      <c r="I67" s="68">
        <v>361000</v>
      </c>
    </row>
    <row r="68" spans="1:9" s="128" customFormat="1" ht="49.5" hidden="1">
      <c r="A68" s="221" t="s">
        <v>298</v>
      </c>
      <c r="B68" s="93" t="s">
        <v>656</v>
      </c>
      <c r="C68" s="41" t="s">
        <v>9</v>
      </c>
      <c r="D68" s="41" t="s">
        <v>12</v>
      </c>
      <c r="E68" s="248" t="s">
        <v>456</v>
      </c>
      <c r="F68" s="250"/>
      <c r="G68" s="68">
        <f>G69</f>
        <v>0</v>
      </c>
      <c r="H68" s="68">
        <f>H69</f>
        <v>62000</v>
      </c>
      <c r="I68" s="68">
        <f>I69</f>
        <v>62000</v>
      </c>
    </row>
    <row r="69" spans="1:9" s="128" customFormat="1" ht="33" hidden="1">
      <c r="A69" s="105" t="s">
        <v>176</v>
      </c>
      <c r="B69" s="93" t="s">
        <v>656</v>
      </c>
      <c r="C69" s="41" t="s">
        <v>9</v>
      </c>
      <c r="D69" s="41" t="s">
        <v>12</v>
      </c>
      <c r="E69" s="248" t="s">
        <v>456</v>
      </c>
      <c r="F69" s="250">
        <v>240</v>
      </c>
      <c r="G69" s="68"/>
      <c r="H69" s="68">
        <v>62000</v>
      </c>
      <c r="I69" s="68">
        <v>62000</v>
      </c>
    </row>
    <row r="70" spans="1:9" ht="16.5" hidden="1">
      <c r="A70" s="271" t="s">
        <v>43</v>
      </c>
      <c r="B70" s="92" t="s">
        <v>656</v>
      </c>
      <c r="C70" s="45" t="s">
        <v>9</v>
      </c>
      <c r="D70" s="45" t="s">
        <v>8</v>
      </c>
      <c r="E70" s="46"/>
      <c r="F70" s="46"/>
      <c r="G70" s="73">
        <f aca="true" t="shared" si="5" ref="G70:I71">G71</f>
        <v>0</v>
      </c>
      <c r="H70" s="73">
        <f t="shared" si="5"/>
        <v>300000</v>
      </c>
      <c r="I70" s="73">
        <f t="shared" si="5"/>
        <v>0</v>
      </c>
    </row>
    <row r="71" spans="1:9" s="1" customFormat="1" ht="54.75" customHeight="1" hidden="1">
      <c r="A71" s="44" t="s">
        <v>292</v>
      </c>
      <c r="B71" s="92" t="s">
        <v>656</v>
      </c>
      <c r="C71" s="45" t="s">
        <v>9</v>
      </c>
      <c r="D71" s="45" t="s">
        <v>8</v>
      </c>
      <c r="E71" s="256" t="s">
        <v>310</v>
      </c>
      <c r="F71" s="46"/>
      <c r="G71" s="73">
        <f t="shared" si="5"/>
        <v>0</v>
      </c>
      <c r="H71" s="73">
        <f t="shared" si="5"/>
        <v>300000</v>
      </c>
      <c r="I71" s="73">
        <f t="shared" si="5"/>
        <v>0</v>
      </c>
    </row>
    <row r="72" spans="1:9" s="244" customFormat="1" ht="33" hidden="1">
      <c r="A72" s="44" t="s">
        <v>293</v>
      </c>
      <c r="B72" s="92" t="s">
        <v>656</v>
      </c>
      <c r="C72" s="45" t="s">
        <v>9</v>
      </c>
      <c r="D72" s="45" t="s">
        <v>8</v>
      </c>
      <c r="E72" s="72" t="s">
        <v>318</v>
      </c>
      <c r="F72" s="252"/>
      <c r="G72" s="73">
        <f>G73+G75</f>
        <v>0</v>
      </c>
      <c r="H72" s="73">
        <f>H73+H75</f>
        <v>300000</v>
      </c>
      <c r="I72" s="73">
        <f>I73+I75</f>
        <v>0</v>
      </c>
    </row>
    <row r="73" spans="1:9" s="128" customFormat="1" ht="33" hidden="1">
      <c r="A73" s="40" t="s">
        <v>297</v>
      </c>
      <c r="B73" s="93" t="s">
        <v>656</v>
      </c>
      <c r="C73" s="41" t="s">
        <v>9</v>
      </c>
      <c r="D73" s="41" t="s">
        <v>8</v>
      </c>
      <c r="E73" s="52" t="s">
        <v>319</v>
      </c>
      <c r="F73" s="250"/>
      <c r="G73" s="68">
        <f>G74</f>
        <v>0</v>
      </c>
      <c r="H73" s="68">
        <f>H74</f>
        <v>300000</v>
      </c>
      <c r="I73" s="68">
        <f>I74</f>
        <v>0</v>
      </c>
    </row>
    <row r="74" spans="1:9" s="128" customFormat="1" ht="33" hidden="1">
      <c r="A74" s="188" t="s">
        <v>176</v>
      </c>
      <c r="B74" s="93" t="s">
        <v>656</v>
      </c>
      <c r="C74" s="41" t="s">
        <v>9</v>
      </c>
      <c r="D74" s="41" t="s">
        <v>8</v>
      </c>
      <c r="E74" s="52" t="s">
        <v>319</v>
      </c>
      <c r="F74" s="42" t="s">
        <v>177</v>
      </c>
      <c r="G74" s="68">
        <v>0</v>
      </c>
      <c r="H74" s="68">
        <v>300000</v>
      </c>
      <c r="I74" s="68">
        <v>0</v>
      </c>
    </row>
    <row r="75" spans="1:9" s="128" customFormat="1" ht="16.5" hidden="1">
      <c r="A75" s="40" t="s">
        <v>294</v>
      </c>
      <c r="B75" s="93" t="s">
        <v>656</v>
      </c>
      <c r="C75" s="41" t="s">
        <v>9</v>
      </c>
      <c r="D75" s="41" t="s">
        <v>8</v>
      </c>
      <c r="E75" s="52" t="s">
        <v>320</v>
      </c>
      <c r="F75" s="42"/>
      <c r="G75" s="68">
        <f>G76</f>
        <v>0</v>
      </c>
      <c r="H75" s="68">
        <f>H76</f>
        <v>0</v>
      </c>
      <c r="I75" s="68">
        <f>I76</f>
        <v>0</v>
      </c>
    </row>
    <row r="76" spans="1:9" s="128" customFormat="1" ht="33" hidden="1">
      <c r="A76" s="188" t="s">
        <v>176</v>
      </c>
      <c r="B76" s="93" t="s">
        <v>656</v>
      </c>
      <c r="C76" s="41" t="s">
        <v>9</v>
      </c>
      <c r="D76" s="41" t="s">
        <v>8</v>
      </c>
      <c r="E76" s="52" t="s">
        <v>320</v>
      </c>
      <c r="F76" s="42" t="s">
        <v>177</v>
      </c>
      <c r="G76" s="68"/>
      <c r="H76" s="68">
        <v>0</v>
      </c>
      <c r="I76" s="68">
        <v>0</v>
      </c>
    </row>
    <row r="77" spans="1:9" s="162" customFormat="1" ht="18.75">
      <c r="A77" s="161" t="s">
        <v>137</v>
      </c>
      <c r="B77" s="92" t="s">
        <v>656</v>
      </c>
      <c r="C77" s="253" t="s">
        <v>9</v>
      </c>
      <c r="D77" s="253" t="s">
        <v>17</v>
      </c>
      <c r="E77" s="253"/>
      <c r="F77" s="253"/>
      <c r="G77" s="149">
        <f aca="true" t="shared" si="6" ref="G77:I80">G78</f>
        <v>36000</v>
      </c>
      <c r="H77" s="149">
        <f t="shared" si="6"/>
        <v>300000</v>
      </c>
      <c r="I77" s="149">
        <f t="shared" si="6"/>
        <v>300000</v>
      </c>
    </row>
    <row r="78" spans="1:9" s="128" customFormat="1" ht="66.75" customHeight="1">
      <c r="A78" s="270" t="s">
        <v>731</v>
      </c>
      <c r="B78" s="92" t="s">
        <v>656</v>
      </c>
      <c r="C78" s="253" t="s">
        <v>9</v>
      </c>
      <c r="D78" s="253" t="s">
        <v>17</v>
      </c>
      <c r="E78" s="425" t="s">
        <v>666</v>
      </c>
      <c r="F78" s="229"/>
      <c r="G78" s="149">
        <f t="shared" si="6"/>
        <v>36000</v>
      </c>
      <c r="H78" s="149">
        <f t="shared" si="6"/>
        <v>300000</v>
      </c>
      <c r="I78" s="149">
        <f t="shared" si="6"/>
        <v>300000</v>
      </c>
    </row>
    <row r="79" spans="1:9" s="128" customFormat="1" ht="18.75">
      <c r="A79" s="221" t="s">
        <v>425</v>
      </c>
      <c r="B79" s="93" t="s">
        <v>656</v>
      </c>
      <c r="C79" s="254" t="s">
        <v>9</v>
      </c>
      <c r="D79" s="254" t="s">
        <v>17</v>
      </c>
      <c r="E79" s="301" t="s">
        <v>667</v>
      </c>
      <c r="F79" s="250"/>
      <c r="G79" s="68">
        <f t="shared" si="6"/>
        <v>36000</v>
      </c>
      <c r="H79" s="68">
        <f t="shared" si="6"/>
        <v>300000</v>
      </c>
      <c r="I79" s="68">
        <f t="shared" si="6"/>
        <v>300000</v>
      </c>
    </row>
    <row r="80" spans="1:9" s="128" customFormat="1" ht="19.5" customHeight="1">
      <c r="A80" s="221" t="s">
        <v>138</v>
      </c>
      <c r="B80" s="93" t="s">
        <v>656</v>
      </c>
      <c r="C80" s="254" t="s">
        <v>9</v>
      </c>
      <c r="D80" s="254" t="s">
        <v>17</v>
      </c>
      <c r="E80" s="301" t="s">
        <v>668</v>
      </c>
      <c r="F80" s="250"/>
      <c r="G80" s="68">
        <f t="shared" si="6"/>
        <v>36000</v>
      </c>
      <c r="H80" s="68">
        <f t="shared" si="6"/>
        <v>300000</v>
      </c>
      <c r="I80" s="68">
        <f t="shared" si="6"/>
        <v>300000</v>
      </c>
    </row>
    <row r="81" spans="1:9" s="128" customFormat="1" ht="14.25" customHeight="1">
      <c r="A81" s="189" t="s">
        <v>183</v>
      </c>
      <c r="B81" s="93" t="s">
        <v>656</v>
      </c>
      <c r="C81" s="254" t="s">
        <v>9</v>
      </c>
      <c r="D81" s="254" t="s">
        <v>17</v>
      </c>
      <c r="E81" s="301" t="s">
        <v>668</v>
      </c>
      <c r="F81" s="250">
        <v>870</v>
      </c>
      <c r="G81" s="68">
        <v>36000</v>
      </c>
      <c r="H81" s="68">
        <v>300000</v>
      </c>
      <c r="I81" s="68">
        <v>300000</v>
      </c>
    </row>
    <row r="82" spans="1:9" ht="0.75" customHeight="1" hidden="1">
      <c r="A82" s="44" t="s">
        <v>65</v>
      </c>
      <c r="B82" s="92" t="s">
        <v>656</v>
      </c>
      <c r="C82" s="45" t="s">
        <v>9</v>
      </c>
      <c r="D82" s="45" t="s">
        <v>19</v>
      </c>
      <c r="E82" s="72"/>
      <c r="F82" s="46"/>
      <c r="G82" s="73">
        <f>G83+G88+G98+G93+G104</f>
        <v>187100</v>
      </c>
      <c r="H82" s="73">
        <f>H83+H88+H98+H93+H104</f>
        <v>7087000</v>
      </c>
      <c r="I82" s="73">
        <f>I83+I88+I98+I93+I104</f>
        <v>7143500</v>
      </c>
    </row>
    <row r="83" spans="1:9" s="128" customFormat="1" ht="51.75" customHeight="1" hidden="1">
      <c r="A83" s="108" t="s">
        <v>356</v>
      </c>
      <c r="B83" s="92" t="s">
        <v>656</v>
      </c>
      <c r="C83" s="45" t="s">
        <v>9</v>
      </c>
      <c r="D83" s="45" t="s">
        <v>19</v>
      </c>
      <c r="E83" s="249" t="s">
        <v>330</v>
      </c>
      <c r="F83" s="229"/>
      <c r="G83" s="149">
        <f aca="true" t="shared" si="7" ref="G83:I84">G84</f>
        <v>0</v>
      </c>
      <c r="H83" s="149">
        <f t="shared" si="7"/>
        <v>1162100</v>
      </c>
      <c r="I83" s="149">
        <f t="shared" si="7"/>
        <v>1162100</v>
      </c>
    </row>
    <row r="84" spans="1:9" s="128" customFormat="1" ht="16.5" hidden="1">
      <c r="A84" s="105" t="s">
        <v>425</v>
      </c>
      <c r="B84" s="93" t="s">
        <v>656</v>
      </c>
      <c r="C84" s="254" t="s">
        <v>9</v>
      </c>
      <c r="D84" s="254" t="s">
        <v>19</v>
      </c>
      <c r="E84" s="42" t="s">
        <v>426</v>
      </c>
      <c r="F84" s="229"/>
      <c r="G84" s="197">
        <f t="shared" si="7"/>
        <v>0</v>
      </c>
      <c r="H84" s="197">
        <f t="shared" si="7"/>
        <v>1162100</v>
      </c>
      <c r="I84" s="197">
        <f t="shared" si="7"/>
        <v>1162100</v>
      </c>
    </row>
    <row r="85" spans="1:9" s="128" customFormat="1" ht="33" hidden="1">
      <c r="A85" s="105" t="s">
        <v>184</v>
      </c>
      <c r="B85" s="93" t="s">
        <v>656</v>
      </c>
      <c r="C85" s="254" t="s">
        <v>9</v>
      </c>
      <c r="D85" s="254" t="s">
        <v>19</v>
      </c>
      <c r="E85" s="42" t="s">
        <v>427</v>
      </c>
      <c r="F85" s="229"/>
      <c r="G85" s="197">
        <f>G86+G87</f>
        <v>0</v>
      </c>
      <c r="H85" s="197">
        <f>H86+H87</f>
        <v>1162100</v>
      </c>
      <c r="I85" s="197">
        <f>I86+I87</f>
        <v>1162100</v>
      </c>
    </row>
    <row r="86" spans="1:9" s="128" customFormat="1" ht="16.5" hidden="1">
      <c r="A86" s="105" t="s">
        <v>173</v>
      </c>
      <c r="B86" s="93" t="s">
        <v>656</v>
      </c>
      <c r="C86" s="254" t="s">
        <v>9</v>
      </c>
      <c r="D86" s="254" t="s">
        <v>19</v>
      </c>
      <c r="E86" s="42" t="s">
        <v>427</v>
      </c>
      <c r="F86" s="229">
        <v>120</v>
      </c>
      <c r="G86" s="197"/>
      <c r="H86" s="197">
        <f>831500+251100+74500</f>
        <v>1157100</v>
      </c>
      <c r="I86" s="197">
        <f>831500+251100+74500</f>
        <v>1157100</v>
      </c>
    </row>
    <row r="87" spans="1:9" s="128" customFormat="1" ht="33" hidden="1">
      <c r="A87" s="105" t="s">
        <v>176</v>
      </c>
      <c r="B87" s="93" t="s">
        <v>656</v>
      </c>
      <c r="C87" s="254" t="s">
        <v>9</v>
      </c>
      <c r="D87" s="254" t="s">
        <v>19</v>
      </c>
      <c r="E87" s="42" t="s">
        <v>427</v>
      </c>
      <c r="F87" s="229">
        <v>240</v>
      </c>
      <c r="G87" s="197"/>
      <c r="H87" s="197">
        <v>5000</v>
      </c>
      <c r="I87" s="197">
        <v>5000</v>
      </c>
    </row>
    <row r="88" spans="1:9" s="128" customFormat="1" ht="33" hidden="1">
      <c r="A88" s="108" t="s">
        <v>186</v>
      </c>
      <c r="B88" s="92" t="s">
        <v>656</v>
      </c>
      <c r="C88" s="45" t="s">
        <v>9</v>
      </c>
      <c r="D88" s="45" t="s">
        <v>19</v>
      </c>
      <c r="E88" s="305" t="s">
        <v>321</v>
      </c>
      <c r="F88" s="229"/>
      <c r="G88" s="149">
        <f aca="true" t="shared" si="8" ref="G88:I91">G89</f>
        <v>0</v>
      </c>
      <c r="H88" s="149">
        <f t="shared" si="8"/>
        <v>208200</v>
      </c>
      <c r="I88" s="149">
        <f t="shared" si="8"/>
        <v>346700</v>
      </c>
    </row>
    <row r="89" spans="1:9" s="244" customFormat="1" ht="16.5" hidden="1">
      <c r="A89" s="270" t="s">
        <v>357</v>
      </c>
      <c r="B89" s="92" t="s">
        <v>656</v>
      </c>
      <c r="C89" s="45" t="s">
        <v>9</v>
      </c>
      <c r="D89" s="45" t="s">
        <v>19</v>
      </c>
      <c r="E89" s="46" t="s">
        <v>379</v>
      </c>
      <c r="F89" s="255"/>
      <c r="G89" s="149">
        <f t="shared" si="8"/>
        <v>0</v>
      </c>
      <c r="H89" s="149">
        <f t="shared" si="8"/>
        <v>208200</v>
      </c>
      <c r="I89" s="149">
        <f t="shared" si="8"/>
        <v>346700</v>
      </c>
    </row>
    <row r="90" spans="1:9" s="128" customFormat="1" ht="16.5" hidden="1">
      <c r="A90" s="220" t="s">
        <v>510</v>
      </c>
      <c r="B90" s="93" t="s">
        <v>656</v>
      </c>
      <c r="C90" s="254" t="s">
        <v>9</v>
      </c>
      <c r="D90" s="254" t="s">
        <v>19</v>
      </c>
      <c r="E90" s="42" t="s">
        <v>511</v>
      </c>
      <c r="F90" s="229"/>
      <c r="G90" s="197">
        <f t="shared" si="8"/>
        <v>0</v>
      </c>
      <c r="H90" s="197">
        <f t="shared" si="8"/>
        <v>208200</v>
      </c>
      <c r="I90" s="197">
        <f t="shared" si="8"/>
        <v>346700</v>
      </c>
    </row>
    <row r="91" spans="1:9" s="128" customFormat="1" ht="33" hidden="1">
      <c r="A91" s="102" t="s">
        <v>189</v>
      </c>
      <c r="B91" s="93" t="s">
        <v>656</v>
      </c>
      <c r="C91" s="254" t="s">
        <v>9</v>
      </c>
      <c r="D91" s="254" t="s">
        <v>19</v>
      </c>
      <c r="E91" s="42" t="s">
        <v>512</v>
      </c>
      <c r="F91" s="229"/>
      <c r="G91" s="197">
        <f t="shared" si="8"/>
        <v>0</v>
      </c>
      <c r="H91" s="197">
        <f t="shared" si="8"/>
        <v>208200</v>
      </c>
      <c r="I91" s="197">
        <f t="shared" si="8"/>
        <v>346700</v>
      </c>
    </row>
    <row r="92" spans="1:9" s="128" customFormat="1" ht="33" hidden="1">
      <c r="A92" s="105" t="s">
        <v>176</v>
      </c>
      <c r="B92" s="93" t="s">
        <v>656</v>
      </c>
      <c r="C92" s="254" t="s">
        <v>9</v>
      </c>
      <c r="D92" s="254" t="s">
        <v>19</v>
      </c>
      <c r="E92" s="42" t="s">
        <v>512</v>
      </c>
      <c r="F92" s="229">
        <v>240</v>
      </c>
      <c r="G92" s="197"/>
      <c r="H92" s="197">
        <v>208200</v>
      </c>
      <c r="I92" s="197">
        <v>346700</v>
      </c>
    </row>
    <row r="93" spans="1:9" s="128" customFormat="1" ht="49.5" hidden="1">
      <c r="A93" s="108" t="s">
        <v>190</v>
      </c>
      <c r="B93" s="95" t="s">
        <v>656</v>
      </c>
      <c r="C93" s="60" t="s">
        <v>9</v>
      </c>
      <c r="D93" s="60" t="s">
        <v>19</v>
      </c>
      <c r="E93" s="249" t="s">
        <v>322</v>
      </c>
      <c r="F93" s="229"/>
      <c r="G93" s="149">
        <f>G94</f>
        <v>0</v>
      </c>
      <c r="H93" s="149">
        <f aca="true" t="shared" si="9" ref="H93:I96">H94</f>
        <v>315000</v>
      </c>
      <c r="I93" s="149">
        <f t="shared" si="9"/>
        <v>233000</v>
      </c>
    </row>
    <row r="94" spans="1:9" s="244" customFormat="1" ht="33" hidden="1">
      <c r="A94" s="108" t="s">
        <v>197</v>
      </c>
      <c r="B94" s="92" t="s">
        <v>656</v>
      </c>
      <c r="C94" s="45" t="s">
        <v>9</v>
      </c>
      <c r="D94" s="46" t="s">
        <v>19</v>
      </c>
      <c r="E94" s="46" t="s">
        <v>323</v>
      </c>
      <c r="F94" s="255"/>
      <c r="G94" s="149">
        <f>G95</f>
        <v>0</v>
      </c>
      <c r="H94" s="149">
        <f t="shared" si="9"/>
        <v>315000</v>
      </c>
      <c r="I94" s="149">
        <f t="shared" si="9"/>
        <v>233000</v>
      </c>
    </row>
    <row r="95" spans="1:9" s="128" customFormat="1" ht="16.5" hidden="1">
      <c r="A95" s="105" t="s">
        <v>572</v>
      </c>
      <c r="B95" s="93" t="s">
        <v>656</v>
      </c>
      <c r="C95" s="254" t="s">
        <v>9</v>
      </c>
      <c r="D95" s="254" t="s">
        <v>19</v>
      </c>
      <c r="E95" s="42" t="s">
        <v>325</v>
      </c>
      <c r="F95" s="229"/>
      <c r="G95" s="197">
        <f>G96</f>
        <v>0</v>
      </c>
      <c r="H95" s="197">
        <f t="shared" si="9"/>
        <v>315000</v>
      </c>
      <c r="I95" s="197">
        <f t="shared" si="9"/>
        <v>233000</v>
      </c>
    </row>
    <row r="96" spans="1:9" s="128" customFormat="1" ht="33" hidden="1">
      <c r="A96" s="105" t="s">
        <v>198</v>
      </c>
      <c r="B96" s="93" t="s">
        <v>656</v>
      </c>
      <c r="C96" s="254" t="s">
        <v>9</v>
      </c>
      <c r="D96" s="254" t="s">
        <v>19</v>
      </c>
      <c r="E96" s="42" t="s">
        <v>324</v>
      </c>
      <c r="F96" s="229"/>
      <c r="G96" s="197">
        <f>G97</f>
        <v>0</v>
      </c>
      <c r="H96" s="197">
        <f t="shared" si="9"/>
        <v>315000</v>
      </c>
      <c r="I96" s="197">
        <f t="shared" si="9"/>
        <v>233000</v>
      </c>
    </row>
    <row r="97" spans="1:9" s="128" customFormat="1" ht="33" hidden="1">
      <c r="A97" s="105" t="s">
        <v>176</v>
      </c>
      <c r="B97" s="93" t="s">
        <v>656</v>
      </c>
      <c r="C97" s="254" t="s">
        <v>9</v>
      </c>
      <c r="D97" s="254" t="s">
        <v>19</v>
      </c>
      <c r="E97" s="42" t="s">
        <v>324</v>
      </c>
      <c r="F97" s="229">
        <v>240</v>
      </c>
      <c r="G97" s="197"/>
      <c r="H97" s="197">
        <v>315000</v>
      </c>
      <c r="I97" s="197">
        <v>233000</v>
      </c>
    </row>
    <row r="98" spans="1:9" s="128" customFormat="1" ht="0.75" customHeight="1" hidden="1">
      <c r="A98" s="270" t="s">
        <v>363</v>
      </c>
      <c r="B98" s="92" t="s">
        <v>656</v>
      </c>
      <c r="C98" s="45" t="s">
        <v>9</v>
      </c>
      <c r="D98" s="45" t="s">
        <v>19</v>
      </c>
      <c r="E98" s="249" t="s">
        <v>339</v>
      </c>
      <c r="F98" s="229"/>
      <c r="G98" s="149">
        <f aca="true" t="shared" si="10" ref="G98:I99">G99</f>
        <v>0</v>
      </c>
      <c r="H98" s="149">
        <f t="shared" si="10"/>
        <v>4969700</v>
      </c>
      <c r="I98" s="149">
        <f t="shared" si="10"/>
        <v>4969700</v>
      </c>
    </row>
    <row r="99" spans="1:9" s="128" customFormat="1" ht="16.5" hidden="1">
      <c r="A99" s="221" t="s">
        <v>446</v>
      </c>
      <c r="B99" s="93" t="s">
        <v>656</v>
      </c>
      <c r="C99" s="254" t="s">
        <v>9</v>
      </c>
      <c r="D99" s="254" t="s">
        <v>19</v>
      </c>
      <c r="E99" s="248" t="s">
        <v>448</v>
      </c>
      <c r="F99" s="250"/>
      <c r="G99" s="68">
        <f t="shared" si="10"/>
        <v>0</v>
      </c>
      <c r="H99" s="68">
        <f t="shared" si="10"/>
        <v>4969700</v>
      </c>
      <c r="I99" s="68">
        <f t="shared" si="10"/>
        <v>4969700</v>
      </c>
    </row>
    <row r="100" spans="1:9" s="128" customFormat="1" ht="40.5" customHeight="1" hidden="1">
      <c r="A100" s="221" t="s">
        <v>307</v>
      </c>
      <c r="B100" s="93" t="s">
        <v>656</v>
      </c>
      <c r="C100" s="254" t="s">
        <v>9</v>
      </c>
      <c r="D100" s="254" t="s">
        <v>19</v>
      </c>
      <c r="E100" s="248" t="s">
        <v>449</v>
      </c>
      <c r="F100" s="250"/>
      <c r="G100" s="68">
        <f>G101+G102+G103</f>
        <v>0</v>
      </c>
      <c r="H100" s="68">
        <f>H101+H102+H103</f>
        <v>4969700</v>
      </c>
      <c r="I100" s="68">
        <f>I101+I102+I103</f>
        <v>4969700</v>
      </c>
    </row>
    <row r="101" spans="1:9" s="128" customFormat="1" ht="16.5" hidden="1">
      <c r="A101" s="189" t="s">
        <v>185</v>
      </c>
      <c r="B101" s="93" t="s">
        <v>656</v>
      </c>
      <c r="C101" s="254" t="s">
        <v>9</v>
      </c>
      <c r="D101" s="254" t="s">
        <v>19</v>
      </c>
      <c r="E101" s="248" t="s">
        <v>449</v>
      </c>
      <c r="F101" s="229">
        <v>110</v>
      </c>
      <c r="G101" s="68"/>
      <c r="H101" s="68">
        <f>3139600+937100+20000+280400</f>
        <v>4377100</v>
      </c>
      <c r="I101" s="68">
        <f>3139600+937100+20000+280400</f>
        <v>4377100</v>
      </c>
    </row>
    <row r="102" spans="1:9" s="128" customFormat="1" ht="33" hidden="1">
      <c r="A102" s="105" t="s">
        <v>176</v>
      </c>
      <c r="B102" s="93" t="s">
        <v>656</v>
      </c>
      <c r="C102" s="254" t="s">
        <v>9</v>
      </c>
      <c r="D102" s="254" t="s">
        <v>19</v>
      </c>
      <c r="E102" s="248" t="s">
        <v>449</v>
      </c>
      <c r="F102" s="229">
        <v>240</v>
      </c>
      <c r="G102" s="68"/>
      <c r="H102" s="68">
        <v>570100</v>
      </c>
      <c r="I102" s="68">
        <v>570100</v>
      </c>
    </row>
    <row r="103" spans="1:9" s="128" customFormat="1" ht="14.25" customHeight="1" hidden="1">
      <c r="A103" s="105" t="s">
        <v>178</v>
      </c>
      <c r="B103" s="93" t="s">
        <v>656</v>
      </c>
      <c r="C103" s="254" t="s">
        <v>9</v>
      </c>
      <c r="D103" s="254" t="s">
        <v>19</v>
      </c>
      <c r="E103" s="248" t="s">
        <v>449</v>
      </c>
      <c r="F103" s="229">
        <v>850</v>
      </c>
      <c r="G103" s="68"/>
      <c r="H103" s="68">
        <v>22500</v>
      </c>
      <c r="I103" s="68">
        <v>22500</v>
      </c>
    </row>
    <row r="104" spans="1:9" s="1" customFormat="1" ht="18" customHeight="1">
      <c r="A104" s="44" t="s">
        <v>98</v>
      </c>
      <c r="B104" s="92" t="s">
        <v>656</v>
      </c>
      <c r="C104" s="45" t="s">
        <v>14</v>
      </c>
      <c r="D104" s="45"/>
      <c r="E104" s="256"/>
      <c r="F104" s="46"/>
      <c r="G104" s="73">
        <f aca="true" t="shared" si="11" ref="G104:I105">G105</f>
        <v>187100</v>
      </c>
      <c r="H104" s="73">
        <f t="shared" si="11"/>
        <v>432000</v>
      </c>
      <c r="I104" s="73">
        <f t="shared" si="11"/>
        <v>432000</v>
      </c>
    </row>
    <row r="105" spans="1:9" ht="17.25" customHeight="1">
      <c r="A105" s="44" t="s">
        <v>99</v>
      </c>
      <c r="B105" s="92" t="s">
        <v>656</v>
      </c>
      <c r="C105" s="46" t="s">
        <v>14</v>
      </c>
      <c r="D105" s="46" t="s">
        <v>18</v>
      </c>
      <c r="E105" s="72"/>
      <c r="F105" s="229"/>
      <c r="G105" s="73">
        <f t="shared" si="11"/>
        <v>187100</v>
      </c>
      <c r="H105" s="73">
        <f t="shared" si="11"/>
        <v>432000</v>
      </c>
      <c r="I105" s="73">
        <f t="shared" si="11"/>
        <v>432000</v>
      </c>
    </row>
    <row r="106" spans="1:9" ht="50.25" customHeight="1">
      <c r="A106" s="188" t="s">
        <v>292</v>
      </c>
      <c r="B106" s="96" t="s">
        <v>656</v>
      </c>
      <c r="C106" s="42" t="s">
        <v>14</v>
      </c>
      <c r="D106" s="42" t="s">
        <v>18</v>
      </c>
      <c r="E106" s="42" t="s">
        <v>310</v>
      </c>
      <c r="F106" s="42"/>
      <c r="G106" s="68">
        <f>G107</f>
        <v>187100</v>
      </c>
      <c r="H106" s="68">
        <f>H107+H108+H109</f>
        <v>432000</v>
      </c>
      <c r="I106" s="68">
        <f>I107+I108+I109</f>
        <v>432000</v>
      </c>
    </row>
    <row r="107" spans="1:9" ht="18" customHeight="1">
      <c r="A107" s="105" t="s">
        <v>65</v>
      </c>
      <c r="B107" s="96" t="s">
        <v>656</v>
      </c>
      <c r="C107" s="42" t="s">
        <v>14</v>
      </c>
      <c r="D107" s="42" t="s">
        <v>18</v>
      </c>
      <c r="E107" s="42" t="s">
        <v>608</v>
      </c>
      <c r="F107" s="42"/>
      <c r="G107" s="68">
        <f>G108</f>
        <v>187100</v>
      </c>
      <c r="H107" s="68"/>
      <c r="I107" s="68"/>
    </row>
    <row r="108" spans="1:9" ht="34.5" customHeight="1">
      <c r="A108" s="188" t="s">
        <v>100</v>
      </c>
      <c r="B108" s="96" t="s">
        <v>656</v>
      </c>
      <c r="C108" s="42" t="s">
        <v>14</v>
      </c>
      <c r="D108" s="42" t="s">
        <v>18</v>
      </c>
      <c r="E108" s="42" t="s">
        <v>608</v>
      </c>
      <c r="F108" s="42"/>
      <c r="G108" s="68">
        <f>G109+G110</f>
        <v>187100</v>
      </c>
      <c r="H108" s="68">
        <v>340000</v>
      </c>
      <c r="I108" s="68">
        <v>340000</v>
      </c>
    </row>
    <row r="109" spans="1:9" ht="14.25" customHeight="1">
      <c r="A109" s="445" t="s">
        <v>173</v>
      </c>
      <c r="B109" s="97" t="s">
        <v>656</v>
      </c>
      <c r="C109" s="52" t="s">
        <v>14</v>
      </c>
      <c r="D109" s="52" t="s">
        <v>18</v>
      </c>
      <c r="E109" s="52" t="s">
        <v>608</v>
      </c>
      <c r="F109" s="52" t="s">
        <v>174</v>
      </c>
      <c r="G109" s="68">
        <v>185100</v>
      </c>
      <c r="H109" s="68">
        <v>92000</v>
      </c>
      <c r="I109" s="68">
        <v>92000</v>
      </c>
    </row>
    <row r="110" spans="1:9" ht="34.5" customHeight="1">
      <c r="A110" s="208" t="s">
        <v>176</v>
      </c>
      <c r="B110" s="97" t="s">
        <v>656</v>
      </c>
      <c r="C110" s="52" t="s">
        <v>14</v>
      </c>
      <c r="D110" s="52" t="s">
        <v>18</v>
      </c>
      <c r="E110" s="52" t="s">
        <v>608</v>
      </c>
      <c r="F110" s="52" t="s">
        <v>177</v>
      </c>
      <c r="G110" s="68">
        <v>2000</v>
      </c>
      <c r="H110" s="68"/>
      <c r="I110" s="68"/>
    </row>
    <row r="111" spans="1:9" ht="16.5">
      <c r="A111" s="44" t="s">
        <v>41</v>
      </c>
      <c r="B111" s="95" t="s">
        <v>656</v>
      </c>
      <c r="C111" s="46" t="s">
        <v>18</v>
      </c>
      <c r="D111" s="46"/>
      <c r="E111" s="72"/>
      <c r="F111" s="46"/>
      <c r="G111" s="149">
        <f>G112+G118</f>
        <v>93650</v>
      </c>
      <c r="H111" s="149">
        <f>H112+H118</f>
        <v>87000</v>
      </c>
      <c r="I111" s="149">
        <f>I112+I118</f>
        <v>102000</v>
      </c>
    </row>
    <row r="112" spans="1:9" ht="16.5">
      <c r="A112" s="59" t="s">
        <v>42</v>
      </c>
      <c r="B112" s="95" t="s">
        <v>656</v>
      </c>
      <c r="C112" s="60" t="s">
        <v>18</v>
      </c>
      <c r="D112" s="60" t="s">
        <v>14</v>
      </c>
      <c r="E112" s="75"/>
      <c r="F112" s="61"/>
      <c r="G112" s="76">
        <f aca="true" t="shared" si="12" ref="G112:I116">G113</f>
        <v>11500</v>
      </c>
      <c r="H112" s="76">
        <f t="shared" si="12"/>
        <v>5000</v>
      </c>
      <c r="I112" s="76">
        <f t="shared" si="12"/>
        <v>30000</v>
      </c>
    </row>
    <row r="113" spans="1:9" s="128" customFormat="1" ht="49.5">
      <c r="A113" s="108" t="s">
        <v>732</v>
      </c>
      <c r="B113" s="95" t="s">
        <v>656</v>
      </c>
      <c r="C113" s="60" t="s">
        <v>18</v>
      </c>
      <c r="D113" s="60" t="s">
        <v>14</v>
      </c>
      <c r="E113" s="425" t="s">
        <v>669</v>
      </c>
      <c r="F113" s="229"/>
      <c r="G113" s="149">
        <f t="shared" si="12"/>
        <v>11500</v>
      </c>
      <c r="H113" s="149">
        <f t="shared" si="12"/>
        <v>5000</v>
      </c>
      <c r="I113" s="149">
        <f t="shared" si="12"/>
        <v>30000</v>
      </c>
    </row>
    <row r="114" spans="1:9" s="244" customFormat="1" ht="33">
      <c r="A114" s="274" t="s">
        <v>192</v>
      </c>
      <c r="B114" s="95" t="s">
        <v>656</v>
      </c>
      <c r="C114" s="60" t="s">
        <v>18</v>
      </c>
      <c r="D114" s="60" t="s">
        <v>14</v>
      </c>
      <c r="E114" s="72" t="s">
        <v>670</v>
      </c>
      <c r="F114" s="255"/>
      <c r="G114" s="149">
        <f t="shared" si="12"/>
        <v>11500</v>
      </c>
      <c r="H114" s="149">
        <f t="shared" si="12"/>
        <v>5000</v>
      </c>
      <c r="I114" s="149">
        <f t="shared" si="12"/>
        <v>30000</v>
      </c>
    </row>
    <row r="115" spans="1:9" s="128" customFormat="1" ht="16.5">
      <c r="A115" s="275" t="s">
        <v>565</v>
      </c>
      <c r="B115" s="96" t="s">
        <v>656</v>
      </c>
      <c r="C115" s="112" t="s">
        <v>18</v>
      </c>
      <c r="D115" s="112" t="s">
        <v>14</v>
      </c>
      <c r="E115" s="52" t="s">
        <v>671</v>
      </c>
      <c r="F115" s="229"/>
      <c r="G115" s="197">
        <f t="shared" si="12"/>
        <v>11500</v>
      </c>
      <c r="H115" s="197">
        <f t="shared" si="12"/>
        <v>5000</v>
      </c>
      <c r="I115" s="197">
        <f t="shared" si="12"/>
        <v>30000</v>
      </c>
    </row>
    <row r="116" spans="1:9" s="128" customFormat="1" ht="34.5" customHeight="1">
      <c r="A116" s="275" t="s">
        <v>657</v>
      </c>
      <c r="B116" s="96" t="s">
        <v>656</v>
      </c>
      <c r="C116" s="112" t="s">
        <v>18</v>
      </c>
      <c r="D116" s="112" t="s">
        <v>14</v>
      </c>
      <c r="E116" s="52" t="s">
        <v>672</v>
      </c>
      <c r="F116" s="229"/>
      <c r="G116" s="197">
        <f t="shared" si="12"/>
        <v>11500</v>
      </c>
      <c r="H116" s="197">
        <f t="shared" si="12"/>
        <v>5000</v>
      </c>
      <c r="I116" s="197">
        <f t="shared" si="12"/>
        <v>30000</v>
      </c>
    </row>
    <row r="117" spans="1:9" s="128" customFormat="1" ht="33">
      <c r="A117" s="105" t="s">
        <v>176</v>
      </c>
      <c r="B117" s="96" t="s">
        <v>656</v>
      </c>
      <c r="C117" s="41" t="s">
        <v>18</v>
      </c>
      <c r="D117" s="41" t="s">
        <v>14</v>
      </c>
      <c r="E117" s="52" t="s">
        <v>672</v>
      </c>
      <c r="F117" s="229">
        <v>240</v>
      </c>
      <c r="G117" s="197">
        <v>11500</v>
      </c>
      <c r="H117" s="197">
        <v>5000</v>
      </c>
      <c r="I117" s="197">
        <v>30000</v>
      </c>
    </row>
    <row r="118" spans="1:9" ht="38.25" customHeight="1">
      <c r="A118" s="44" t="s">
        <v>94</v>
      </c>
      <c r="B118" s="95" t="s">
        <v>656</v>
      </c>
      <c r="C118" s="45" t="s">
        <v>18</v>
      </c>
      <c r="D118" s="45" t="s">
        <v>10</v>
      </c>
      <c r="E118" s="218"/>
      <c r="F118" s="64"/>
      <c r="G118" s="196">
        <f aca="true" t="shared" si="13" ref="G118:I121">G119</f>
        <v>82150</v>
      </c>
      <c r="H118" s="196">
        <f t="shared" si="13"/>
        <v>82000</v>
      </c>
      <c r="I118" s="196">
        <f t="shared" si="13"/>
        <v>72000</v>
      </c>
    </row>
    <row r="119" spans="1:9" s="128" customFormat="1" ht="66.75" customHeight="1">
      <c r="A119" s="108" t="s">
        <v>731</v>
      </c>
      <c r="B119" s="95" t="s">
        <v>656</v>
      </c>
      <c r="C119" s="45" t="s">
        <v>18</v>
      </c>
      <c r="D119" s="45" t="s">
        <v>10</v>
      </c>
      <c r="E119" s="425" t="s">
        <v>666</v>
      </c>
      <c r="F119" s="229"/>
      <c r="G119" s="149">
        <f t="shared" si="13"/>
        <v>82150</v>
      </c>
      <c r="H119" s="149">
        <f t="shared" si="13"/>
        <v>82000</v>
      </c>
      <c r="I119" s="149">
        <f t="shared" si="13"/>
        <v>72000</v>
      </c>
    </row>
    <row r="120" spans="1:9" s="128" customFormat="1" ht="16.5">
      <c r="A120" s="105" t="s">
        <v>425</v>
      </c>
      <c r="B120" s="96" t="s">
        <v>656</v>
      </c>
      <c r="C120" s="41" t="s">
        <v>18</v>
      </c>
      <c r="D120" s="41" t="s">
        <v>10</v>
      </c>
      <c r="E120" s="52" t="s">
        <v>667</v>
      </c>
      <c r="F120" s="229"/>
      <c r="G120" s="197">
        <f t="shared" si="13"/>
        <v>82150</v>
      </c>
      <c r="H120" s="197">
        <f t="shared" si="13"/>
        <v>82000</v>
      </c>
      <c r="I120" s="197">
        <f t="shared" si="13"/>
        <v>72000</v>
      </c>
    </row>
    <row r="121" spans="1:9" s="128" customFormat="1" ht="49.5">
      <c r="A121" s="105" t="s">
        <v>658</v>
      </c>
      <c r="B121" s="96" t="s">
        <v>656</v>
      </c>
      <c r="C121" s="41" t="s">
        <v>18</v>
      </c>
      <c r="D121" s="41" t="s">
        <v>10</v>
      </c>
      <c r="E121" s="52" t="s">
        <v>673</v>
      </c>
      <c r="F121" s="229"/>
      <c r="G121" s="197">
        <f t="shared" si="13"/>
        <v>82150</v>
      </c>
      <c r="H121" s="197">
        <f t="shared" si="13"/>
        <v>82000</v>
      </c>
      <c r="I121" s="197">
        <f t="shared" si="13"/>
        <v>72000</v>
      </c>
    </row>
    <row r="122" spans="1:9" s="128" customFormat="1" ht="33">
      <c r="A122" s="105" t="s">
        <v>176</v>
      </c>
      <c r="B122" s="96" t="s">
        <v>656</v>
      </c>
      <c r="C122" s="41" t="s">
        <v>18</v>
      </c>
      <c r="D122" s="41" t="s">
        <v>10</v>
      </c>
      <c r="E122" s="52" t="s">
        <v>673</v>
      </c>
      <c r="F122" s="229">
        <v>240</v>
      </c>
      <c r="G122" s="197">
        <v>82150</v>
      </c>
      <c r="H122" s="197">
        <v>82000</v>
      </c>
      <c r="I122" s="197">
        <v>72000</v>
      </c>
    </row>
    <row r="123" spans="1:9" ht="16.5">
      <c r="A123" s="44" t="s">
        <v>66</v>
      </c>
      <c r="B123" s="92" t="s">
        <v>656</v>
      </c>
      <c r="C123" s="46" t="s">
        <v>12</v>
      </c>
      <c r="D123" s="46"/>
      <c r="E123" s="72"/>
      <c r="F123" s="46"/>
      <c r="G123" s="149">
        <f>G129+G124</f>
        <v>4665400.24</v>
      </c>
      <c r="H123" s="149">
        <f>H129</f>
        <v>530000</v>
      </c>
      <c r="I123" s="149">
        <f>I129</f>
        <v>540000</v>
      </c>
    </row>
    <row r="124" spans="1:9" ht="16.5">
      <c r="A124" s="44" t="s">
        <v>89</v>
      </c>
      <c r="B124" s="92" t="s">
        <v>656</v>
      </c>
      <c r="C124" s="46" t="s">
        <v>12</v>
      </c>
      <c r="D124" s="46" t="s">
        <v>10</v>
      </c>
      <c r="E124" s="72"/>
      <c r="F124" s="46"/>
      <c r="G124" s="120">
        <f>G125</f>
        <v>2533509.24</v>
      </c>
      <c r="H124" s="120"/>
      <c r="I124" s="120"/>
    </row>
    <row r="125" spans="1:9" ht="33">
      <c r="A125" s="44" t="s">
        <v>733</v>
      </c>
      <c r="B125" s="92" t="s">
        <v>656</v>
      </c>
      <c r="C125" s="46" t="s">
        <v>12</v>
      </c>
      <c r="D125" s="46" t="s">
        <v>10</v>
      </c>
      <c r="E125" s="72" t="s">
        <v>674</v>
      </c>
      <c r="F125" s="46"/>
      <c r="G125" s="120">
        <f>G126</f>
        <v>2533509.24</v>
      </c>
      <c r="H125" s="120"/>
      <c r="I125" s="120"/>
    </row>
    <row r="126" spans="1:9" ht="33">
      <c r="A126" s="40" t="s">
        <v>492</v>
      </c>
      <c r="B126" s="93" t="s">
        <v>656</v>
      </c>
      <c r="C126" s="42" t="s">
        <v>12</v>
      </c>
      <c r="D126" s="42" t="s">
        <v>10</v>
      </c>
      <c r="E126" s="52" t="s">
        <v>675</v>
      </c>
      <c r="F126" s="42"/>
      <c r="G126" s="119">
        <f>G127</f>
        <v>2533509.24</v>
      </c>
      <c r="H126" s="120"/>
      <c r="I126" s="120"/>
    </row>
    <row r="127" spans="1:9" ht="33">
      <c r="A127" s="40" t="s">
        <v>241</v>
      </c>
      <c r="B127" s="93" t="s">
        <v>656</v>
      </c>
      <c r="C127" s="42" t="s">
        <v>12</v>
      </c>
      <c r="D127" s="42" t="s">
        <v>10</v>
      </c>
      <c r="E127" s="52" t="s">
        <v>676</v>
      </c>
      <c r="F127" s="42"/>
      <c r="G127" s="119">
        <f>G128</f>
        <v>2533509.24</v>
      </c>
      <c r="H127" s="120"/>
      <c r="I127" s="120"/>
    </row>
    <row r="128" spans="1:9" ht="33">
      <c r="A128" s="40" t="s">
        <v>176</v>
      </c>
      <c r="B128" s="93" t="s">
        <v>656</v>
      </c>
      <c r="C128" s="42" t="s">
        <v>12</v>
      </c>
      <c r="D128" s="42" t="s">
        <v>10</v>
      </c>
      <c r="E128" s="52" t="s">
        <v>676</v>
      </c>
      <c r="F128" s="42">
        <v>240</v>
      </c>
      <c r="G128" s="119">
        <v>2533509.24</v>
      </c>
      <c r="H128" s="120"/>
      <c r="I128" s="120"/>
    </row>
    <row r="129" spans="1:9" ht="21" customHeight="1">
      <c r="A129" s="44" t="s">
        <v>20</v>
      </c>
      <c r="B129" s="95" t="s">
        <v>656</v>
      </c>
      <c r="C129" s="46" t="s">
        <v>12</v>
      </c>
      <c r="D129" s="46" t="s">
        <v>34</v>
      </c>
      <c r="E129" s="72"/>
      <c r="F129" s="46"/>
      <c r="G129" s="120">
        <f>G130+G140</f>
        <v>2131891</v>
      </c>
      <c r="H129" s="120">
        <f>H130+H139</f>
        <v>530000</v>
      </c>
      <c r="I129" s="120">
        <f>I130+I139</f>
        <v>540000</v>
      </c>
    </row>
    <row r="130" spans="1:9" s="128" customFormat="1" ht="35.25" customHeight="1">
      <c r="A130" s="108" t="s">
        <v>734</v>
      </c>
      <c r="B130" s="95" t="s">
        <v>656</v>
      </c>
      <c r="C130" s="46" t="s">
        <v>12</v>
      </c>
      <c r="D130" s="46" t="s">
        <v>34</v>
      </c>
      <c r="E130" s="425" t="s">
        <v>677</v>
      </c>
      <c r="F130" s="229"/>
      <c r="G130" s="149">
        <f>G131</f>
        <v>113500</v>
      </c>
      <c r="H130" s="149">
        <f>H131</f>
        <v>460000</v>
      </c>
      <c r="I130" s="149">
        <f>I131</f>
        <v>470000</v>
      </c>
    </row>
    <row r="131" spans="1:9" s="128" customFormat="1" ht="18.75">
      <c r="A131" s="105" t="s">
        <v>393</v>
      </c>
      <c r="B131" s="96" t="s">
        <v>656</v>
      </c>
      <c r="C131" s="42" t="s">
        <v>12</v>
      </c>
      <c r="D131" s="42" t="s">
        <v>34</v>
      </c>
      <c r="E131" s="301" t="s">
        <v>678</v>
      </c>
      <c r="F131" s="229"/>
      <c r="G131" s="197">
        <f>G132+G137</f>
        <v>113500</v>
      </c>
      <c r="H131" s="197">
        <f>H132+H137</f>
        <v>460000</v>
      </c>
      <c r="I131" s="197">
        <f>I132+I137</f>
        <v>470000</v>
      </c>
    </row>
    <row r="132" spans="1:9" s="128" customFormat="1" ht="34.5" customHeight="1">
      <c r="A132" s="67" t="s">
        <v>345</v>
      </c>
      <c r="B132" s="96" t="s">
        <v>656</v>
      </c>
      <c r="C132" s="42" t="s">
        <v>12</v>
      </c>
      <c r="D132" s="42" t="s">
        <v>34</v>
      </c>
      <c r="E132" s="301" t="s">
        <v>679</v>
      </c>
      <c r="F132" s="229"/>
      <c r="G132" s="197">
        <f>G133</f>
        <v>13500</v>
      </c>
      <c r="H132" s="197">
        <f>H133</f>
        <v>90000</v>
      </c>
      <c r="I132" s="197">
        <f>I133</f>
        <v>90000</v>
      </c>
    </row>
    <row r="133" spans="1:9" s="128" customFormat="1" ht="33">
      <c r="A133" s="105" t="s">
        <v>176</v>
      </c>
      <c r="B133" s="96" t="s">
        <v>656</v>
      </c>
      <c r="C133" s="42" t="s">
        <v>12</v>
      </c>
      <c r="D133" s="42" t="s">
        <v>34</v>
      </c>
      <c r="E133" s="301" t="s">
        <v>679</v>
      </c>
      <c r="F133" s="229">
        <v>240</v>
      </c>
      <c r="G133" s="197">
        <v>13500</v>
      </c>
      <c r="H133" s="197">
        <v>90000</v>
      </c>
      <c r="I133" s="197">
        <v>90000</v>
      </c>
    </row>
    <row r="134" spans="1:9" s="128" customFormat="1" ht="33">
      <c r="A134" s="108" t="s">
        <v>723</v>
      </c>
      <c r="B134" s="95" t="s">
        <v>656</v>
      </c>
      <c r="C134" s="46" t="s">
        <v>12</v>
      </c>
      <c r="D134" s="46" t="s">
        <v>34</v>
      </c>
      <c r="E134" s="425" t="s">
        <v>680</v>
      </c>
      <c r="F134" s="255"/>
      <c r="G134" s="149">
        <f>G135</f>
        <v>100000</v>
      </c>
      <c r="H134" s="197"/>
      <c r="I134" s="197"/>
    </row>
    <row r="135" spans="1:9" s="128" customFormat="1" ht="33">
      <c r="A135" s="108" t="s">
        <v>720</v>
      </c>
      <c r="B135" s="95" t="s">
        <v>656</v>
      </c>
      <c r="C135" s="46" t="s">
        <v>12</v>
      </c>
      <c r="D135" s="46" t="s">
        <v>34</v>
      </c>
      <c r="E135" s="425" t="s">
        <v>699</v>
      </c>
      <c r="F135" s="255"/>
      <c r="G135" s="149">
        <f>G136</f>
        <v>100000</v>
      </c>
      <c r="H135" s="197"/>
      <c r="I135" s="197"/>
    </row>
    <row r="136" spans="1:9" s="128" customFormat="1" ht="33">
      <c r="A136" s="105" t="s">
        <v>703</v>
      </c>
      <c r="B136" s="96" t="s">
        <v>656</v>
      </c>
      <c r="C136" s="42" t="s">
        <v>12</v>
      </c>
      <c r="D136" s="42" t="s">
        <v>34</v>
      </c>
      <c r="E136" s="301" t="s">
        <v>705</v>
      </c>
      <c r="F136" s="229"/>
      <c r="G136" s="197">
        <f>G137</f>
        <v>100000</v>
      </c>
      <c r="H136" s="197"/>
      <c r="I136" s="197"/>
    </row>
    <row r="137" spans="1:9" s="128" customFormat="1" ht="20.25" customHeight="1">
      <c r="A137" s="105" t="s">
        <v>704</v>
      </c>
      <c r="B137" s="96" t="s">
        <v>656</v>
      </c>
      <c r="C137" s="42" t="s">
        <v>12</v>
      </c>
      <c r="D137" s="42" t="s">
        <v>34</v>
      </c>
      <c r="E137" s="251" t="s">
        <v>705</v>
      </c>
      <c r="F137" s="229"/>
      <c r="G137" s="197">
        <f>G138</f>
        <v>100000</v>
      </c>
      <c r="H137" s="197">
        <f>H138</f>
        <v>370000</v>
      </c>
      <c r="I137" s="197">
        <f>I138</f>
        <v>380000</v>
      </c>
    </row>
    <row r="138" spans="1:9" s="128" customFormat="1" ht="39.75" customHeight="1">
      <c r="A138" s="105" t="s">
        <v>176</v>
      </c>
      <c r="B138" s="96" t="s">
        <v>656</v>
      </c>
      <c r="C138" s="42" t="s">
        <v>12</v>
      </c>
      <c r="D138" s="42" t="s">
        <v>34</v>
      </c>
      <c r="E138" s="251" t="s">
        <v>705</v>
      </c>
      <c r="F138" s="229">
        <v>240</v>
      </c>
      <c r="G138" s="197">
        <v>100000</v>
      </c>
      <c r="H138" s="197">
        <v>370000</v>
      </c>
      <c r="I138" s="197">
        <v>380000</v>
      </c>
    </row>
    <row r="139" spans="1:9" s="128" customFormat="1" ht="17.25" customHeight="1">
      <c r="A139" s="108" t="s">
        <v>20</v>
      </c>
      <c r="B139" s="95" t="s">
        <v>656</v>
      </c>
      <c r="C139" s="46" t="s">
        <v>12</v>
      </c>
      <c r="D139" s="46" t="s">
        <v>34</v>
      </c>
      <c r="E139" s="249"/>
      <c r="F139" s="255"/>
      <c r="G139" s="149">
        <f>G140</f>
        <v>2018391</v>
      </c>
      <c r="H139" s="149">
        <f>H140</f>
        <v>70000</v>
      </c>
      <c r="I139" s="149">
        <f>I140</f>
        <v>70000</v>
      </c>
    </row>
    <row r="140" spans="1:9" s="128" customFormat="1" ht="49.5" customHeight="1">
      <c r="A140" s="108" t="s">
        <v>659</v>
      </c>
      <c r="B140" s="95" t="s">
        <v>656</v>
      </c>
      <c r="C140" s="46" t="s">
        <v>12</v>
      </c>
      <c r="D140" s="46" t="s">
        <v>34</v>
      </c>
      <c r="E140" s="72" t="s">
        <v>310</v>
      </c>
      <c r="F140" s="255"/>
      <c r="G140" s="149">
        <f>G141</f>
        <v>2018391</v>
      </c>
      <c r="H140" s="197">
        <f>H141+H143</f>
        <v>70000</v>
      </c>
      <c r="I140" s="197">
        <f>I141+I143</f>
        <v>70000</v>
      </c>
    </row>
    <row r="141" spans="1:9" s="128" customFormat="1" ht="19.5" customHeight="1">
      <c r="A141" s="105" t="s">
        <v>65</v>
      </c>
      <c r="B141" s="96" t="s">
        <v>656</v>
      </c>
      <c r="C141" s="42" t="s">
        <v>12</v>
      </c>
      <c r="D141" s="42" t="s">
        <v>34</v>
      </c>
      <c r="E141" s="52" t="s">
        <v>326</v>
      </c>
      <c r="F141" s="229"/>
      <c r="G141" s="197">
        <f>G142</f>
        <v>2018391</v>
      </c>
      <c r="H141" s="197">
        <f>H142</f>
        <v>50000</v>
      </c>
      <c r="I141" s="197">
        <f>I142</f>
        <v>50000</v>
      </c>
    </row>
    <row r="142" spans="1:9" s="128" customFormat="1" ht="21.75" customHeight="1">
      <c r="A142" s="105" t="s">
        <v>660</v>
      </c>
      <c r="B142" s="96" t="s">
        <v>656</v>
      </c>
      <c r="C142" s="42" t="s">
        <v>12</v>
      </c>
      <c r="D142" s="42" t="s">
        <v>34</v>
      </c>
      <c r="E142" s="52" t="s">
        <v>661</v>
      </c>
      <c r="F142" s="229"/>
      <c r="G142" s="197">
        <f>G143+G144+G145</f>
        <v>2018391</v>
      </c>
      <c r="H142" s="197">
        <v>50000</v>
      </c>
      <c r="I142" s="197">
        <v>50000</v>
      </c>
    </row>
    <row r="143" spans="1:9" s="128" customFormat="1" ht="22.5" customHeight="1">
      <c r="A143" s="105" t="s">
        <v>173</v>
      </c>
      <c r="B143" s="96" t="s">
        <v>656</v>
      </c>
      <c r="C143" s="42" t="s">
        <v>12</v>
      </c>
      <c r="D143" s="42" t="s">
        <v>34</v>
      </c>
      <c r="E143" s="52" t="s">
        <v>661</v>
      </c>
      <c r="F143" s="229">
        <v>120</v>
      </c>
      <c r="G143" s="197">
        <v>1991391</v>
      </c>
      <c r="H143" s="197">
        <f>H144</f>
        <v>20000</v>
      </c>
      <c r="I143" s="197">
        <f>I144</f>
        <v>20000</v>
      </c>
    </row>
    <row r="144" spans="1:9" s="128" customFormat="1" ht="33" customHeight="1">
      <c r="A144" s="67" t="s">
        <v>176</v>
      </c>
      <c r="B144" s="96" t="s">
        <v>656</v>
      </c>
      <c r="C144" s="42" t="s">
        <v>12</v>
      </c>
      <c r="D144" s="42" t="s">
        <v>34</v>
      </c>
      <c r="E144" s="52" t="s">
        <v>661</v>
      </c>
      <c r="F144" s="229">
        <v>240</v>
      </c>
      <c r="G144" s="197">
        <v>26000</v>
      </c>
      <c r="H144" s="197">
        <v>20000</v>
      </c>
      <c r="I144" s="197">
        <v>20000</v>
      </c>
    </row>
    <row r="145" spans="1:9" s="128" customFormat="1" ht="20.25" customHeight="1">
      <c r="A145" s="67" t="s">
        <v>178</v>
      </c>
      <c r="B145" s="96" t="s">
        <v>656</v>
      </c>
      <c r="C145" s="42" t="s">
        <v>12</v>
      </c>
      <c r="D145" s="42" t="s">
        <v>34</v>
      </c>
      <c r="E145" s="52" t="s">
        <v>661</v>
      </c>
      <c r="F145" s="229">
        <v>850</v>
      </c>
      <c r="G145" s="197">
        <v>1000</v>
      </c>
      <c r="H145" s="197"/>
      <c r="I145" s="197"/>
    </row>
    <row r="146" spans="1:9" s="1" customFormat="1" ht="16.5">
      <c r="A146" s="69" t="s">
        <v>68</v>
      </c>
      <c r="B146" s="125" t="s">
        <v>656</v>
      </c>
      <c r="C146" s="72" t="s">
        <v>13</v>
      </c>
      <c r="D146" s="72"/>
      <c r="E146" s="72"/>
      <c r="F146" s="72"/>
      <c r="G146" s="149">
        <f aca="true" t="shared" si="14" ref="G146:I150">G147</f>
        <v>830200</v>
      </c>
      <c r="H146" s="149">
        <f t="shared" si="14"/>
        <v>30000</v>
      </c>
      <c r="I146" s="149">
        <f t="shared" si="14"/>
        <v>30000</v>
      </c>
    </row>
    <row r="147" spans="1:9" ht="19.5" customHeight="1">
      <c r="A147" s="454" t="s">
        <v>29</v>
      </c>
      <c r="B147" s="125" t="s">
        <v>656</v>
      </c>
      <c r="C147" s="71" t="s">
        <v>13</v>
      </c>
      <c r="D147" s="71" t="s">
        <v>18</v>
      </c>
      <c r="E147" s="154"/>
      <c r="F147" s="52"/>
      <c r="G147" s="149">
        <f>G149+G156+G165</f>
        <v>830200</v>
      </c>
      <c r="H147" s="149">
        <f>H148</f>
        <v>30000</v>
      </c>
      <c r="I147" s="149">
        <f>I148</f>
        <v>30000</v>
      </c>
    </row>
    <row r="148" spans="1:9" s="128" customFormat="1" ht="21" customHeight="1" hidden="1">
      <c r="A148" s="446" t="s">
        <v>70</v>
      </c>
      <c r="B148" s="447" t="s">
        <v>656</v>
      </c>
      <c r="C148" s="449" t="s">
        <v>13</v>
      </c>
      <c r="D148" s="449" t="s">
        <v>18</v>
      </c>
      <c r="E148" s="450" t="s">
        <v>336</v>
      </c>
      <c r="F148" s="451"/>
      <c r="G148" s="448"/>
      <c r="H148" s="149">
        <f t="shared" si="14"/>
        <v>30000</v>
      </c>
      <c r="I148" s="149">
        <f t="shared" si="14"/>
        <v>30000</v>
      </c>
    </row>
    <row r="149" spans="1:9" s="128" customFormat="1" ht="39.75" customHeight="1">
      <c r="A149" s="69" t="s">
        <v>721</v>
      </c>
      <c r="B149" s="97" t="s">
        <v>656</v>
      </c>
      <c r="C149" s="70" t="s">
        <v>13</v>
      </c>
      <c r="D149" s="70" t="s">
        <v>18</v>
      </c>
      <c r="E149" s="301" t="s">
        <v>726</v>
      </c>
      <c r="F149" s="230"/>
      <c r="G149" s="197">
        <f t="shared" si="14"/>
        <v>85000</v>
      </c>
      <c r="H149" s="197">
        <f t="shared" si="14"/>
        <v>30000</v>
      </c>
      <c r="I149" s="197">
        <f t="shared" si="14"/>
        <v>30000</v>
      </c>
    </row>
    <row r="150" spans="1:9" s="128" customFormat="1" ht="33">
      <c r="A150" s="49" t="s">
        <v>428</v>
      </c>
      <c r="B150" s="97" t="s">
        <v>656</v>
      </c>
      <c r="C150" s="70" t="s">
        <v>13</v>
      </c>
      <c r="D150" s="70" t="s">
        <v>18</v>
      </c>
      <c r="E150" s="254" t="s">
        <v>706</v>
      </c>
      <c r="F150" s="230"/>
      <c r="G150" s="197">
        <f>G151+G154</f>
        <v>85000</v>
      </c>
      <c r="H150" s="197">
        <f t="shared" si="14"/>
        <v>30000</v>
      </c>
      <c r="I150" s="197">
        <f t="shared" si="14"/>
        <v>30000</v>
      </c>
    </row>
    <row r="151" spans="1:9" s="128" customFormat="1" ht="35.25" customHeight="1">
      <c r="A151" s="49" t="s">
        <v>291</v>
      </c>
      <c r="B151" s="97" t="s">
        <v>656</v>
      </c>
      <c r="C151" s="70" t="s">
        <v>13</v>
      </c>
      <c r="D151" s="70" t="s">
        <v>18</v>
      </c>
      <c r="E151" s="254" t="s">
        <v>706</v>
      </c>
      <c r="F151" s="230"/>
      <c r="G151" s="197">
        <f>G152</f>
        <v>40000</v>
      </c>
      <c r="H151" s="197">
        <v>30000</v>
      </c>
      <c r="I151" s="197">
        <v>30000</v>
      </c>
    </row>
    <row r="152" spans="1:9" s="128" customFormat="1" ht="35.25" customHeight="1">
      <c r="A152" s="208" t="s">
        <v>176</v>
      </c>
      <c r="B152" s="97" t="s">
        <v>656</v>
      </c>
      <c r="C152" s="70" t="s">
        <v>13</v>
      </c>
      <c r="D152" s="70" t="s">
        <v>18</v>
      </c>
      <c r="E152" s="254" t="s">
        <v>706</v>
      </c>
      <c r="F152" s="230">
        <v>240</v>
      </c>
      <c r="G152" s="197">
        <v>40000</v>
      </c>
      <c r="H152" s="197"/>
      <c r="I152" s="197"/>
    </row>
    <row r="153" spans="1:9" s="128" customFormat="1" ht="33" customHeight="1">
      <c r="A153" s="208" t="s">
        <v>428</v>
      </c>
      <c r="B153" s="97" t="s">
        <v>656</v>
      </c>
      <c r="C153" s="70" t="s">
        <v>13</v>
      </c>
      <c r="D153" s="70" t="s">
        <v>18</v>
      </c>
      <c r="E153" s="254" t="s">
        <v>707</v>
      </c>
      <c r="F153" s="230"/>
      <c r="G153" s="197">
        <f>G154</f>
        <v>45000</v>
      </c>
      <c r="H153" s="197"/>
      <c r="I153" s="197"/>
    </row>
    <row r="154" spans="1:9" s="128" customFormat="1" ht="33" customHeight="1">
      <c r="A154" s="462" t="s">
        <v>729</v>
      </c>
      <c r="B154" s="463" t="s">
        <v>656</v>
      </c>
      <c r="C154" s="464" t="s">
        <v>13</v>
      </c>
      <c r="D154" s="464" t="s">
        <v>18</v>
      </c>
      <c r="E154" s="465" t="s">
        <v>707</v>
      </c>
      <c r="F154" s="466"/>
      <c r="G154" s="467">
        <f>G155</f>
        <v>45000</v>
      </c>
      <c r="H154" s="197"/>
      <c r="I154" s="197"/>
    </row>
    <row r="155" spans="1:9" s="128" customFormat="1" ht="35.25" customHeight="1">
      <c r="A155" s="208" t="s">
        <v>176</v>
      </c>
      <c r="B155" s="97" t="s">
        <v>656</v>
      </c>
      <c r="C155" s="70" t="s">
        <v>13</v>
      </c>
      <c r="D155" s="70" t="s">
        <v>18</v>
      </c>
      <c r="E155" s="254" t="s">
        <v>707</v>
      </c>
      <c r="F155" s="230">
        <v>240</v>
      </c>
      <c r="G155" s="197">
        <v>45000</v>
      </c>
      <c r="H155" s="197"/>
      <c r="I155" s="197"/>
    </row>
    <row r="156" spans="1:9" s="128" customFormat="1" ht="51.75" customHeight="1">
      <c r="A156" s="454" t="s">
        <v>732</v>
      </c>
      <c r="B156" s="125" t="s">
        <v>656</v>
      </c>
      <c r="C156" s="71" t="s">
        <v>13</v>
      </c>
      <c r="D156" s="71" t="s">
        <v>18</v>
      </c>
      <c r="E156" s="253" t="s">
        <v>669</v>
      </c>
      <c r="F156" s="455"/>
      <c r="G156" s="149">
        <f>G157+G161</f>
        <v>35500</v>
      </c>
      <c r="H156" s="197"/>
      <c r="I156" s="197"/>
    </row>
    <row r="157" spans="1:9" s="128" customFormat="1" ht="35.25" customHeight="1">
      <c r="A157" s="454" t="s">
        <v>197</v>
      </c>
      <c r="B157" s="125" t="s">
        <v>656</v>
      </c>
      <c r="C157" s="71" t="s">
        <v>13</v>
      </c>
      <c r="D157" s="71" t="s">
        <v>18</v>
      </c>
      <c r="E157" s="253" t="s">
        <v>681</v>
      </c>
      <c r="F157" s="455"/>
      <c r="G157" s="149">
        <f>G158</f>
        <v>25500</v>
      </c>
      <c r="H157" s="197"/>
      <c r="I157" s="197"/>
    </row>
    <row r="158" spans="1:9" s="128" customFormat="1" ht="18" customHeight="1">
      <c r="A158" s="208" t="s">
        <v>572</v>
      </c>
      <c r="B158" s="97" t="s">
        <v>656</v>
      </c>
      <c r="C158" s="70" t="s">
        <v>13</v>
      </c>
      <c r="D158" s="70" t="s">
        <v>18</v>
      </c>
      <c r="E158" s="254" t="s">
        <v>682</v>
      </c>
      <c r="F158" s="230"/>
      <c r="G158" s="197">
        <f>G159</f>
        <v>25500</v>
      </c>
      <c r="H158" s="197"/>
      <c r="I158" s="197"/>
    </row>
    <row r="159" spans="1:9" s="128" customFormat="1" ht="34.5" customHeight="1">
      <c r="A159" s="208" t="s">
        <v>198</v>
      </c>
      <c r="B159" s="97" t="s">
        <v>656</v>
      </c>
      <c r="C159" s="70" t="s">
        <v>13</v>
      </c>
      <c r="D159" s="70" t="s">
        <v>18</v>
      </c>
      <c r="E159" s="254" t="s">
        <v>683</v>
      </c>
      <c r="F159" s="230"/>
      <c r="G159" s="197">
        <f>G160</f>
        <v>25500</v>
      </c>
      <c r="H159" s="197"/>
      <c r="I159" s="197"/>
    </row>
    <row r="160" spans="1:9" s="128" customFormat="1" ht="35.25" customHeight="1">
      <c r="A160" s="208" t="s">
        <v>176</v>
      </c>
      <c r="B160" s="97" t="s">
        <v>656</v>
      </c>
      <c r="C160" s="70" t="s">
        <v>13</v>
      </c>
      <c r="D160" s="70" t="s">
        <v>18</v>
      </c>
      <c r="E160" s="254" t="s">
        <v>683</v>
      </c>
      <c r="F160" s="230">
        <v>240</v>
      </c>
      <c r="G160" s="197">
        <v>25500</v>
      </c>
      <c r="H160" s="197"/>
      <c r="I160" s="197"/>
    </row>
    <row r="161" spans="1:9" s="128" customFormat="1" ht="54" customHeight="1">
      <c r="A161" s="454" t="s">
        <v>684</v>
      </c>
      <c r="B161" s="125" t="s">
        <v>656</v>
      </c>
      <c r="C161" s="71" t="s">
        <v>13</v>
      </c>
      <c r="D161" s="71" t="s">
        <v>18</v>
      </c>
      <c r="E161" s="253" t="s">
        <v>685</v>
      </c>
      <c r="F161" s="455"/>
      <c r="G161" s="149">
        <f>G162</f>
        <v>10000</v>
      </c>
      <c r="H161" s="197"/>
      <c r="I161" s="197"/>
    </row>
    <row r="162" spans="1:9" s="128" customFormat="1" ht="21.75" customHeight="1">
      <c r="A162" s="208" t="s">
        <v>662</v>
      </c>
      <c r="B162" s="97" t="s">
        <v>656</v>
      </c>
      <c r="C162" s="70" t="s">
        <v>13</v>
      </c>
      <c r="D162" s="70" t="s">
        <v>18</v>
      </c>
      <c r="E162" s="254" t="s">
        <v>686</v>
      </c>
      <c r="F162" s="230"/>
      <c r="G162" s="197">
        <f>G163</f>
        <v>10000</v>
      </c>
      <c r="H162" s="197"/>
      <c r="I162" s="197"/>
    </row>
    <row r="163" spans="1:9" s="128" customFormat="1" ht="35.25" customHeight="1">
      <c r="A163" s="208" t="s">
        <v>229</v>
      </c>
      <c r="B163" s="97" t="s">
        <v>656</v>
      </c>
      <c r="C163" s="70" t="s">
        <v>13</v>
      </c>
      <c r="D163" s="70" t="s">
        <v>18</v>
      </c>
      <c r="E163" s="254" t="s">
        <v>687</v>
      </c>
      <c r="F163" s="230"/>
      <c r="G163" s="197">
        <f>G164</f>
        <v>10000</v>
      </c>
      <c r="H163" s="197"/>
      <c r="I163" s="197"/>
    </row>
    <row r="164" spans="1:9" s="128" customFormat="1" ht="36.75" customHeight="1">
      <c r="A164" s="208" t="s">
        <v>176</v>
      </c>
      <c r="B164" s="97" t="s">
        <v>656</v>
      </c>
      <c r="C164" s="70" t="s">
        <v>13</v>
      </c>
      <c r="D164" s="70" t="s">
        <v>18</v>
      </c>
      <c r="E164" s="254" t="s">
        <v>687</v>
      </c>
      <c r="F164" s="230">
        <v>240</v>
      </c>
      <c r="G164" s="197">
        <v>10000</v>
      </c>
      <c r="H164" s="197"/>
      <c r="I164" s="197"/>
    </row>
    <row r="165" spans="1:9" s="128" customFormat="1" ht="33" customHeight="1">
      <c r="A165" s="454" t="s">
        <v>727</v>
      </c>
      <c r="B165" s="125" t="s">
        <v>656</v>
      </c>
      <c r="C165" s="71" t="s">
        <v>13</v>
      </c>
      <c r="D165" s="71" t="s">
        <v>18</v>
      </c>
      <c r="E165" s="253" t="s">
        <v>728</v>
      </c>
      <c r="F165" s="455"/>
      <c r="G165" s="149">
        <f>G166+G168+G170</f>
        <v>709700</v>
      </c>
      <c r="H165" s="197"/>
      <c r="I165" s="197"/>
    </row>
    <row r="166" spans="1:9" s="128" customFormat="1" ht="32.25" customHeight="1">
      <c r="A166" s="456" t="s">
        <v>695</v>
      </c>
      <c r="B166" s="457" t="s">
        <v>656</v>
      </c>
      <c r="C166" s="458" t="s">
        <v>13</v>
      </c>
      <c r="D166" s="458" t="s">
        <v>18</v>
      </c>
      <c r="E166" s="459" t="s">
        <v>709</v>
      </c>
      <c r="F166" s="460"/>
      <c r="G166" s="461">
        <f>G167</f>
        <v>539700</v>
      </c>
      <c r="H166" s="197"/>
      <c r="I166" s="197"/>
    </row>
    <row r="167" spans="1:9" s="128" customFormat="1" ht="37.5" customHeight="1">
      <c r="A167" s="208" t="s">
        <v>176</v>
      </c>
      <c r="B167" s="97" t="s">
        <v>656</v>
      </c>
      <c r="C167" s="70" t="s">
        <v>13</v>
      </c>
      <c r="D167" s="70" t="s">
        <v>18</v>
      </c>
      <c r="E167" s="254" t="s">
        <v>709</v>
      </c>
      <c r="F167" s="230">
        <v>240</v>
      </c>
      <c r="G167" s="197">
        <v>539700</v>
      </c>
      <c r="H167" s="197"/>
      <c r="I167" s="197"/>
    </row>
    <row r="168" spans="1:9" s="128" customFormat="1" ht="37.5" customHeight="1">
      <c r="A168" s="456" t="s">
        <v>696</v>
      </c>
      <c r="B168" s="97" t="s">
        <v>656</v>
      </c>
      <c r="C168" s="70" t="s">
        <v>13</v>
      </c>
      <c r="D168" s="70" t="s">
        <v>18</v>
      </c>
      <c r="E168" s="254" t="s">
        <v>710</v>
      </c>
      <c r="F168" s="230"/>
      <c r="G168" s="197">
        <f>G169</f>
        <v>70000</v>
      </c>
      <c r="H168" s="197"/>
      <c r="I168" s="197"/>
    </row>
    <row r="169" spans="1:9" s="128" customFormat="1" ht="29.25" customHeight="1">
      <c r="A169" s="208" t="s">
        <v>176</v>
      </c>
      <c r="B169" s="97" t="s">
        <v>656</v>
      </c>
      <c r="C169" s="70" t="s">
        <v>13</v>
      </c>
      <c r="D169" s="70" t="s">
        <v>18</v>
      </c>
      <c r="E169" s="254" t="s">
        <v>710</v>
      </c>
      <c r="F169" s="230">
        <v>240</v>
      </c>
      <c r="G169" s="197">
        <v>70000</v>
      </c>
      <c r="H169" s="197"/>
      <c r="I169" s="197"/>
    </row>
    <row r="170" spans="1:9" s="128" customFormat="1" ht="19.5" customHeight="1">
      <c r="A170" s="456" t="s">
        <v>697</v>
      </c>
      <c r="B170" s="97" t="s">
        <v>656</v>
      </c>
      <c r="C170" s="70" t="s">
        <v>13</v>
      </c>
      <c r="D170" s="70" t="s">
        <v>18</v>
      </c>
      <c r="E170" s="254" t="s">
        <v>711</v>
      </c>
      <c r="F170" s="230"/>
      <c r="G170" s="197">
        <f>G171</f>
        <v>100000</v>
      </c>
      <c r="H170" s="197"/>
      <c r="I170" s="197"/>
    </row>
    <row r="171" spans="1:9" s="128" customFormat="1" ht="33" customHeight="1">
      <c r="A171" s="208" t="s">
        <v>176</v>
      </c>
      <c r="B171" s="97" t="s">
        <v>656</v>
      </c>
      <c r="C171" s="70" t="s">
        <v>13</v>
      </c>
      <c r="D171" s="70" t="s">
        <v>18</v>
      </c>
      <c r="E171" s="254" t="s">
        <v>711</v>
      </c>
      <c r="F171" s="230">
        <v>240</v>
      </c>
      <c r="G171" s="197">
        <v>100000</v>
      </c>
      <c r="H171" s="197"/>
      <c r="I171" s="197"/>
    </row>
    <row r="172" spans="1:9" ht="16.5">
      <c r="A172" s="44" t="s">
        <v>28</v>
      </c>
      <c r="B172" s="95" t="s">
        <v>656</v>
      </c>
      <c r="C172" s="46" t="s">
        <v>8</v>
      </c>
      <c r="D172" s="46"/>
      <c r="E172" s="52"/>
      <c r="F172" s="52"/>
      <c r="G172" s="149">
        <f>G173</f>
        <v>25000</v>
      </c>
      <c r="H172" s="149">
        <f>H173+H178</f>
        <v>800</v>
      </c>
      <c r="I172" s="149">
        <f>I173+I178</f>
        <v>800</v>
      </c>
    </row>
    <row r="173" spans="1:9" ht="33">
      <c r="A173" s="185" t="s">
        <v>164</v>
      </c>
      <c r="B173" s="95" t="s">
        <v>656</v>
      </c>
      <c r="C173" s="46" t="s">
        <v>8</v>
      </c>
      <c r="D173" s="46" t="s">
        <v>13</v>
      </c>
      <c r="E173" s="72"/>
      <c r="F173" s="72"/>
      <c r="G173" s="149">
        <f aca="true" t="shared" si="15" ref="G173:I176">G174</f>
        <v>25000</v>
      </c>
      <c r="H173" s="149">
        <f t="shared" si="15"/>
        <v>800</v>
      </c>
      <c r="I173" s="149">
        <f t="shared" si="15"/>
        <v>800</v>
      </c>
    </row>
    <row r="174" spans="1:9" s="128" customFormat="1" ht="49.5">
      <c r="A174" s="292" t="s">
        <v>735</v>
      </c>
      <c r="B174" s="95" t="s">
        <v>656</v>
      </c>
      <c r="C174" s="46" t="s">
        <v>8</v>
      </c>
      <c r="D174" s="46" t="s">
        <v>13</v>
      </c>
      <c r="E174" s="308" t="s">
        <v>693</v>
      </c>
      <c r="F174" s="232"/>
      <c r="G174" s="149">
        <f t="shared" si="15"/>
        <v>25000</v>
      </c>
      <c r="H174" s="149">
        <f t="shared" si="15"/>
        <v>800</v>
      </c>
      <c r="I174" s="149">
        <f t="shared" si="15"/>
        <v>800</v>
      </c>
    </row>
    <row r="175" spans="1:9" s="128" customFormat="1" ht="33">
      <c r="A175" s="223" t="s">
        <v>609</v>
      </c>
      <c r="B175" s="96" t="s">
        <v>656</v>
      </c>
      <c r="C175" s="42" t="s">
        <v>8</v>
      </c>
      <c r="D175" s="42" t="s">
        <v>13</v>
      </c>
      <c r="E175" s="298" t="s">
        <v>694</v>
      </c>
      <c r="F175" s="250"/>
      <c r="G175" s="197">
        <f t="shared" si="15"/>
        <v>25000</v>
      </c>
      <c r="H175" s="197">
        <f t="shared" si="15"/>
        <v>800</v>
      </c>
      <c r="I175" s="197">
        <f t="shared" si="15"/>
        <v>800</v>
      </c>
    </row>
    <row r="176" spans="1:9" s="128" customFormat="1" ht="33">
      <c r="A176" s="223" t="s">
        <v>663</v>
      </c>
      <c r="B176" s="96" t="s">
        <v>656</v>
      </c>
      <c r="C176" s="42" t="s">
        <v>8</v>
      </c>
      <c r="D176" s="42" t="s">
        <v>13</v>
      </c>
      <c r="E176" s="298" t="s">
        <v>701</v>
      </c>
      <c r="F176" s="250"/>
      <c r="G176" s="197">
        <f t="shared" si="15"/>
        <v>25000</v>
      </c>
      <c r="H176" s="197">
        <f t="shared" si="15"/>
        <v>800</v>
      </c>
      <c r="I176" s="197">
        <f t="shared" si="15"/>
        <v>800</v>
      </c>
    </row>
    <row r="177" spans="1:9" s="128" customFormat="1" ht="34.5" customHeight="1">
      <c r="A177" s="282" t="s">
        <v>176</v>
      </c>
      <c r="B177" s="96" t="s">
        <v>656</v>
      </c>
      <c r="C177" s="42" t="s">
        <v>8</v>
      </c>
      <c r="D177" s="42" t="s">
        <v>13</v>
      </c>
      <c r="E177" s="298" t="s">
        <v>701</v>
      </c>
      <c r="F177" s="250">
        <v>240</v>
      </c>
      <c r="G177" s="197">
        <v>25000</v>
      </c>
      <c r="H177" s="197">
        <v>800</v>
      </c>
      <c r="I177" s="197">
        <v>800</v>
      </c>
    </row>
    <row r="178" spans="1:9" ht="15" customHeight="1" hidden="1">
      <c r="A178" s="69" t="s">
        <v>75</v>
      </c>
      <c r="B178" s="104" t="s">
        <v>656</v>
      </c>
      <c r="C178" s="71" t="s">
        <v>8</v>
      </c>
      <c r="D178" s="72" t="s">
        <v>10</v>
      </c>
      <c r="E178" s="71"/>
      <c r="F178" s="52"/>
      <c r="G178" s="149">
        <f aca="true" t="shared" si="16" ref="G178:I182">G179</f>
        <v>0</v>
      </c>
      <c r="H178" s="149">
        <f t="shared" si="16"/>
        <v>0</v>
      </c>
      <c r="I178" s="149">
        <f t="shared" si="16"/>
        <v>0</v>
      </c>
    </row>
    <row r="179" spans="1:9" s="128" customFormat="1" ht="49.5" hidden="1">
      <c r="A179" s="108" t="s">
        <v>190</v>
      </c>
      <c r="B179" s="104" t="s">
        <v>656</v>
      </c>
      <c r="C179" s="71" t="s">
        <v>8</v>
      </c>
      <c r="D179" s="72" t="s">
        <v>10</v>
      </c>
      <c r="E179" s="249" t="s">
        <v>322</v>
      </c>
      <c r="F179" s="229"/>
      <c r="G179" s="149">
        <f t="shared" si="16"/>
        <v>0</v>
      </c>
      <c r="H179" s="149">
        <f t="shared" si="16"/>
        <v>0</v>
      </c>
      <c r="I179" s="149">
        <f t="shared" si="16"/>
        <v>0</v>
      </c>
    </row>
    <row r="180" spans="1:9" s="244" customFormat="1" ht="33" hidden="1">
      <c r="A180" s="108" t="s">
        <v>197</v>
      </c>
      <c r="B180" s="104" t="s">
        <v>656</v>
      </c>
      <c r="C180" s="71" t="s">
        <v>8</v>
      </c>
      <c r="D180" s="72" t="s">
        <v>10</v>
      </c>
      <c r="E180" s="46" t="s">
        <v>323</v>
      </c>
      <c r="F180" s="255"/>
      <c r="G180" s="149">
        <f t="shared" si="16"/>
        <v>0</v>
      </c>
      <c r="H180" s="149">
        <f t="shared" si="16"/>
        <v>0</v>
      </c>
      <c r="I180" s="149">
        <f t="shared" si="16"/>
        <v>0</v>
      </c>
    </row>
    <row r="181" spans="1:9" s="128" customFormat="1" ht="16.5" hidden="1">
      <c r="A181" s="105" t="s">
        <v>572</v>
      </c>
      <c r="B181" s="103" t="s">
        <v>656</v>
      </c>
      <c r="C181" s="70" t="s">
        <v>8</v>
      </c>
      <c r="D181" s="52" t="s">
        <v>10</v>
      </c>
      <c r="E181" s="42" t="s">
        <v>325</v>
      </c>
      <c r="F181" s="229"/>
      <c r="G181" s="197">
        <f t="shared" si="16"/>
        <v>0</v>
      </c>
      <c r="H181" s="197">
        <f t="shared" si="16"/>
        <v>0</v>
      </c>
      <c r="I181" s="197">
        <f t="shared" si="16"/>
        <v>0</v>
      </c>
    </row>
    <row r="182" spans="1:9" s="128" customFormat="1" ht="27" customHeight="1" hidden="1">
      <c r="A182" s="105" t="s">
        <v>198</v>
      </c>
      <c r="B182" s="103" t="s">
        <v>656</v>
      </c>
      <c r="C182" s="70" t="s">
        <v>8</v>
      </c>
      <c r="D182" s="52" t="s">
        <v>10</v>
      </c>
      <c r="E182" s="42" t="s">
        <v>324</v>
      </c>
      <c r="F182" s="229"/>
      <c r="G182" s="197">
        <f t="shared" si="16"/>
        <v>0</v>
      </c>
      <c r="H182" s="197">
        <f t="shared" si="16"/>
        <v>0</v>
      </c>
      <c r="I182" s="197">
        <f t="shared" si="16"/>
        <v>0</v>
      </c>
    </row>
    <row r="183" spans="1:9" s="128" customFormat="1" ht="33" hidden="1">
      <c r="A183" s="105" t="s">
        <v>176</v>
      </c>
      <c r="B183" s="103" t="s">
        <v>656</v>
      </c>
      <c r="C183" s="70" t="s">
        <v>8</v>
      </c>
      <c r="D183" s="52" t="s">
        <v>10</v>
      </c>
      <c r="E183" s="42" t="s">
        <v>324</v>
      </c>
      <c r="F183" s="229">
        <v>240</v>
      </c>
      <c r="G183" s="197"/>
      <c r="H183" s="197"/>
      <c r="I183" s="197"/>
    </row>
    <row r="184" spans="1:9" ht="16.5" hidden="1">
      <c r="A184" s="69" t="s">
        <v>95</v>
      </c>
      <c r="B184" s="125">
        <v>902</v>
      </c>
      <c r="C184" s="72" t="s">
        <v>10</v>
      </c>
      <c r="D184" s="52"/>
      <c r="E184" s="52"/>
      <c r="F184" s="52"/>
      <c r="G184" s="73">
        <f aca="true" t="shared" si="17" ref="G184:I185">G185</f>
        <v>0</v>
      </c>
      <c r="H184" s="73">
        <f t="shared" si="17"/>
        <v>785000</v>
      </c>
      <c r="I184" s="73">
        <f t="shared" si="17"/>
        <v>785000</v>
      </c>
    </row>
    <row r="185" spans="1:9" ht="16.5" hidden="1">
      <c r="A185" s="69" t="s">
        <v>96</v>
      </c>
      <c r="B185" s="104">
        <v>902</v>
      </c>
      <c r="C185" s="72" t="s">
        <v>10</v>
      </c>
      <c r="D185" s="72" t="s">
        <v>10</v>
      </c>
      <c r="E185" s="72"/>
      <c r="F185" s="72"/>
      <c r="G185" s="149">
        <f t="shared" si="17"/>
        <v>0</v>
      </c>
      <c r="H185" s="149">
        <f t="shared" si="17"/>
        <v>785000</v>
      </c>
      <c r="I185" s="149">
        <f t="shared" si="17"/>
        <v>785000</v>
      </c>
    </row>
    <row r="186" spans="1:9" s="128" customFormat="1" ht="33" hidden="1">
      <c r="A186" s="276" t="s">
        <v>360</v>
      </c>
      <c r="B186" s="104">
        <v>902</v>
      </c>
      <c r="C186" s="72" t="s">
        <v>10</v>
      </c>
      <c r="D186" s="72" t="s">
        <v>10</v>
      </c>
      <c r="E186" s="249" t="s">
        <v>335</v>
      </c>
      <c r="F186" s="229"/>
      <c r="G186" s="149">
        <f>G187+G192</f>
        <v>0</v>
      </c>
      <c r="H186" s="149">
        <f>H187+H192</f>
        <v>785000</v>
      </c>
      <c r="I186" s="149">
        <f>I187+I192</f>
        <v>785000</v>
      </c>
    </row>
    <row r="187" spans="1:9" s="128" customFormat="1" ht="16.5" hidden="1">
      <c r="A187" s="277" t="s">
        <v>481</v>
      </c>
      <c r="B187" s="103">
        <v>902</v>
      </c>
      <c r="C187" s="52" t="s">
        <v>10</v>
      </c>
      <c r="D187" s="52" t="s">
        <v>10</v>
      </c>
      <c r="E187" s="248" t="s">
        <v>482</v>
      </c>
      <c r="F187" s="229"/>
      <c r="G187" s="197">
        <f>G188+G190</f>
        <v>0</v>
      </c>
      <c r="H187" s="197">
        <f>H188+H190</f>
        <v>785000</v>
      </c>
      <c r="I187" s="197">
        <f>I188+I190</f>
        <v>785000</v>
      </c>
    </row>
    <row r="188" spans="1:9" s="128" customFormat="1" ht="49.5" hidden="1">
      <c r="A188" s="277" t="s">
        <v>257</v>
      </c>
      <c r="B188" s="103">
        <v>902</v>
      </c>
      <c r="C188" s="52" t="s">
        <v>10</v>
      </c>
      <c r="D188" s="52" t="s">
        <v>10</v>
      </c>
      <c r="E188" s="248" t="s">
        <v>483</v>
      </c>
      <c r="F188" s="229"/>
      <c r="G188" s="197">
        <f>G189</f>
        <v>0</v>
      </c>
      <c r="H188" s="197">
        <f>H189</f>
        <v>420000</v>
      </c>
      <c r="I188" s="197">
        <f>I189</f>
        <v>420000</v>
      </c>
    </row>
    <row r="189" spans="1:9" s="128" customFormat="1" ht="33" hidden="1">
      <c r="A189" s="105" t="s">
        <v>176</v>
      </c>
      <c r="B189" s="103">
        <v>902</v>
      </c>
      <c r="C189" s="52" t="s">
        <v>10</v>
      </c>
      <c r="D189" s="52" t="s">
        <v>10</v>
      </c>
      <c r="E189" s="248" t="s">
        <v>483</v>
      </c>
      <c r="F189" s="229">
        <v>240</v>
      </c>
      <c r="G189" s="197"/>
      <c r="H189" s="197">
        <v>420000</v>
      </c>
      <c r="I189" s="197">
        <v>420000</v>
      </c>
    </row>
    <row r="190" spans="1:9" s="128" customFormat="1" ht="16.5" hidden="1">
      <c r="A190" s="277" t="s">
        <v>277</v>
      </c>
      <c r="B190" s="103">
        <v>902</v>
      </c>
      <c r="C190" s="52" t="s">
        <v>10</v>
      </c>
      <c r="D190" s="52" t="s">
        <v>10</v>
      </c>
      <c r="E190" s="248" t="s">
        <v>484</v>
      </c>
      <c r="F190" s="229"/>
      <c r="G190" s="197">
        <f>G191</f>
        <v>0</v>
      </c>
      <c r="H190" s="197">
        <f>H191</f>
        <v>365000</v>
      </c>
      <c r="I190" s="197">
        <f>I191</f>
        <v>365000</v>
      </c>
    </row>
    <row r="191" spans="1:9" s="128" customFormat="1" ht="33" hidden="1">
      <c r="A191" s="67" t="s">
        <v>195</v>
      </c>
      <c r="B191" s="103">
        <v>902</v>
      </c>
      <c r="C191" s="52" t="s">
        <v>10</v>
      </c>
      <c r="D191" s="52" t="s">
        <v>10</v>
      </c>
      <c r="E191" s="248" t="s">
        <v>484</v>
      </c>
      <c r="F191" s="229">
        <v>630</v>
      </c>
      <c r="G191" s="197"/>
      <c r="H191" s="197">
        <v>365000</v>
      </c>
      <c r="I191" s="197">
        <v>365000</v>
      </c>
    </row>
    <row r="192" spans="1:9" s="128" customFormat="1" ht="16.5" hidden="1">
      <c r="A192" s="277" t="s">
        <v>485</v>
      </c>
      <c r="B192" s="103">
        <v>902</v>
      </c>
      <c r="C192" s="52" t="s">
        <v>10</v>
      </c>
      <c r="D192" s="52" t="s">
        <v>10</v>
      </c>
      <c r="E192" s="248" t="s">
        <v>486</v>
      </c>
      <c r="F192" s="229"/>
      <c r="G192" s="197">
        <f aca="true" t="shared" si="18" ref="G192:I193">G193</f>
        <v>0</v>
      </c>
      <c r="H192" s="197">
        <f t="shared" si="18"/>
        <v>0</v>
      </c>
      <c r="I192" s="197">
        <f t="shared" si="18"/>
        <v>0</v>
      </c>
    </row>
    <row r="193" spans="1:9" s="128" customFormat="1" ht="18" customHeight="1" hidden="1">
      <c r="A193" s="277" t="s">
        <v>259</v>
      </c>
      <c r="B193" s="103">
        <v>902</v>
      </c>
      <c r="C193" s="52" t="s">
        <v>10</v>
      </c>
      <c r="D193" s="52" t="s">
        <v>10</v>
      </c>
      <c r="E193" s="248" t="s">
        <v>487</v>
      </c>
      <c r="F193" s="229"/>
      <c r="G193" s="197">
        <f t="shared" si="18"/>
        <v>0</v>
      </c>
      <c r="H193" s="197">
        <f t="shared" si="18"/>
        <v>0</v>
      </c>
      <c r="I193" s="197">
        <f t="shared" si="18"/>
        <v>0</v>
      </c>
    </row>
    <row r="194" spans="1:9" s="128" customFormat="1" ht="21" customHeight="1" hidden="1">
      <c r="A194" s="105" t="s">
        <v>176</v>
      </c>
      <c r="B194" s="103">
        <v>902</v>
      </c>
      <c r="C194" s="52" t="s">
        <v>10</v>
      </c>
      <c r="D194" s="52" t="s">
        <v>10</v>
      </c>
      <c r="E194" s="248" t="s">
        <v>487</v>
      </c>
      <c r="F194" s="229">
        <v>240</v>
      </c>
      <c r="G194" s="197"/>
      <c r="H194" s="197"/>
      <c r="I194" s="197"/>
    </row>
    <row r="195" spans="1:9" ht="3.75" customHeight="1" hidden="1">
      <c r="A195" s="44" t="s">
        <v>1</v>
      </c>
      <c r="B195" s="92">
        <v>902</v>
      </c>
      <c r="C195" s="46" t="s">
        <v>16</v>
      </c>
      <c r="D195" s="46"/>
      <c r="E195" s="46"/>
      <c r="F195" s="46"/>
      <c r="G195" s="149">
        <f>G196+G202+G215</f>
        <v>0</v>
      </c>
      <c r="H195" s="149">
        <f>H196+H202+H215</f>
        <v>4325100</v>
      </c>
      <c r="I195" s="149">
        <f>I196+I202+I215</f>
        <v>4325600</v>
      </c>
    </row>
    <row r="196" spans="1:9" s="9" customFormat="1" ht="16.5" hidden="1">
      <c r="A196" s="99" t="s">
        <v>63</v>
      </c>
      <c r="B196" s="100">
        <v>902</v>
      </c>
      <c r="C196" s="101" t="s">
        <v>16</v>
      </c>
      <c r="D196" s="75" t="s">
        <v>9</v>
      </c>
      <c r="E196" s="75"/>
      <c r="F196" s="75"/>
      <c r="G196" s="76">
        <f aca="true" t="shared" si="19" ref="G196:I200">G197</f>
        <v>0</v>
      </c>
      <c r="H196" s="76">
        <f t="shared" si="19"/>
        <v>2500000</v>
      </c>
      <c r="I196" s="76">
        <f t="shared" si="19"/>
        <v>2500000</v>
      </c>
    </row>
    <row r="197" spans="1:9" s="128" customFormat="1" ht="33" hidden="1">
      <c r="A197" s="108" t="s">
        <v>205</v>
      </c>
      <c r="B197" s="100">
        <v>902</v>
      </c>
      <c r="C197" s="101" t="s">
        <v>16</v>
      </c>
      <c r="D197" s="75" t="s">
        <v>9</v>
      </c>
      <c r="E197" s="249" t="s">
        <v>367</v>
      </c>
      <c r="F197" s="229"/>
      <c r="G197" s="149">
        <f t="shared" si="19"/>
        <v>0</v>
      </c>
      <c r="H197" s="149">
        <f t="shared" si="19"/>
        <v>2500000</v>
      </c>
      <c r="I197" s="149">
        <f t="shared" si="19"/>
        <v>2500000</v>
      </c>
    </row>
    <row r="198" spans="1:9" s="244" customFormat="1" ht="33" hidden="1">
      <c r="A198" s="270" t="s">
        <v>359</v>
      </c>
      <c r="B198" s="100">
        <v>902</v>
      </c>
      <c r="C198" s="101" t="s">
        <v>16</v>
      </c>
      <c r="D198" s="75" t="s">
        <v>9</v>
      </c>
      <c r="E198" s="46" t="s">
        <v>388</v>
      </c>
      <c r="F198" s="255"/>
      <c r="G198" s="149">
        <f t="shared" si="19"/>
        <v>0</v>
      </c>
      <c r="H198" s="149">
        <f t="shared" si="19"/>
        <v>2500000</v>
      </c>
      <c r="I198" s="149">
        <f t="shared" si="19"/>
        <v>2500000</v>
      </c>
    </row>
    <row r="199" spans="1:9" s="128" customFormat="1" ht="33" hidden="1">
      <c r="A199" s="102" t="s">
        <v>548</v>
      </c>
      <c r="B199" s="257">
        <v>902</v>
      </c>
      <c r="C199" s="77" t="s">
        <v>16</v>
      </c>
      <c r="D199" s="78" t="s">
        <v>9</v>
      </c>
      <c r="E199" s="42" t="s">
        <v>549</v>
      </c>
      <c r="F199" s="229"/>
      <c r="G199" s="197">
        <f t="shared" si="19"/>
        <v>0</v>
      </c>
      <c r="H199" s="197">
        <f t="shared" si="19"/>
        <v>2500000</v>
      </c>
      <c r="I199" s="197">
        <f t="shared" si="19"/>
        <v>2500000</v>
      </c>
    </row>
    <row r="200" spans="1:9" s="128" customFormat="1" ht="16.5" hidden="1">
      <c r="A200" s="102" t="s">
        <v>550</v>
      </c>
      <c r="B200" s="257">
        <v>902</v>
      </c>
      <c r="C200" s="77" t="s">
        <v>16</v>
      </c>
      <c r="D200" s="78" t="s">
        <v>9</v>
      </c>
      <c r="E200" s="42" t="s">
        <v>551</v>
      </c>
      <c r="F200" s="229"/>
      <c r="G200" s="197">
        <f t="shared" si="19"/>
        <v>0</v>
      </c>
      <c r="H200" s="197">
        <f t="shared" si="19"/>
        <v>2500000</v>
      </c>
      <c r="I200" s="197">
        <f t="shared" si="19"/>
        <v>2500000</v>
      </c>
    </row>
    <row r="201" spans="1:9" s="128" customFormat="1" ht="14.25" customHeight="1" hidden="1">
      <c r="A201" s="105" t="s">
        <v>200</v>
      </c>
      <c r="B201" s="257">
        <v>902</v>
      </c>
      <c r="C201" s="77" t="s">
        <v>16</v>
      </c>
      <c r="D201" s="78" t="s">
        <v>9</v>
      </c>
      <c r="E201" s="42" t="s">
        <v>551</v>
      </c>
      <c r="F201" s="229">
        <v>310</v>
      </c>
      <c r="G201" s="197"/>
      <c r="H201" s="197">
        <v>2500000</v>
      </c>
      <c r="I201" s="197">
        <v>2500000</v>
      </c>
    </row>
    <row r="202" spans="1:9" ht="16.5" hidden="1">
      <c r="A202" s="44" t="s">
        <v>87</v>
      </c>
      <c r="B202" s="95">
        <v>902</v>
      </c>
      <c r="C202" s="46" t="s">
        <v>16</v>
      </c>
      <c r="D202" s="46" t="s">
        <v>18</v>
      </c>
      <c r="E202" s="46"/>
      <c r="F202" s="46"/>
      <c r="G202" s="149">
        <f>G203+G210</f>
        <v>0</v>
      </c>
      <c r="H202" s="149">
        <f>H203+H210</f>
        <v>456100</v>
      </c>
      <c r="I202" s="149">
        <f>I203+I210</f>
        <v>449600</v>
      </c>
    </row>
    <row r="203" spans="1:9" s="128" customFormat="1" ht="33" hidden="1">
      <c r="A203" s="108" t="s">
        <v>205</v>
      </c>
      <c r="B203" s="100">
        <v>902</v>
      </c>
      <c r="C203" s="101" t="s">
        <v>16</v>
      </c>
      <c r="D203" s="75" t="s">
        <v>18</v>
      </c>
      <c r="E203" s="249" t="s">
        <v>367</v>
      </c>
      <c r="F203" s="229"/>
      <c r="G203" s="149">
        <f aca="true" t="shared" si="20" ref="G203:I204">G204</f>
        <v>0</v>
      </c>
      <c r="H203" s="149">
        <f t="shared" si="20"/>
        <v>200000</v>
      </c>
      <c r="I203" s="149">
        <f t="shared" si="20"/>
        <v>200000</v>
      </c>
    </row>
    <row r="204" spans="1:9" s="244" customFormat="1" ht="33" hidden="1">
      <c r="A204" s="270" t="s">
        <v>359</v>
      </c>
      <c r="B204" s="100">
        <v>902</v>
      </c>
      <c r="C204" s="101" t="s">
        <v>16</v>
      </c>
      <c r="D204" s="75" t="s">
        <v>18</v>
      </c>
      <c r="E204" s="46" t="s">
        <v>388</v>
      </c>
      <c r="F204" s="255"/>
      <c r="G204" s="149">
        <f t="shared" si="20"/>
        <v>0</v>
      </c>
      <c r="H204" s="149">
        <f t="shared" si="20"/>
        <v>200000</v>
      </c>
      <c r="I204" s="149">
        <f t="shared" si="20"/>
        <v>200000</v>
      </c>
    </row>
    <row r="205" spans="1:9" s="128" customFormat="1" ht="33" hidden="1">
      <c r="A205" s="102" t="s">
        <v>548</v>
      </c>
      <c r="B205" s="257">
        <v>902</v>
      </c>
      <c r="C205" s="77" t="s">
        <v>16</v>
      </c>
      <c r="D205" s="78" t="s">
        <v>18</v>
      </c>
      <c r="E205" s="42" t="s">
        <v>549</v>
      </c>
      <c r="F205" s="229"/>
      <c r="G205" s="197">
        <f>G206+G208</f>
        <v>0</v>
      </c>
      <c r="H205" s="197">
        <f>H206+H208</f>
        <v>200000</v>
      </c>
      <c r="I205" s="197">
        <f>I206+I208</f>
        <v>200000</v>
      </c>
    </row>
    <row r="206" spans="1:9" s="128" customFormat="1" ht="16.5" hidden="1">
      <c r="A206" s="102" t="s">
        <v>204</v>
      </c>
      <c r="B206" s="257">
        <v>902</v>
      </c>
      <c r="C206" s="77" t="s">
        <v>16</v>
      </c>
      <c r="D206" s="78" t="s">
        <v>18</v>
      </c>
      <c r="E206" s="42" t="s">
        <v>552</v>
      </c>
      <c r="F206" s="229"/>
      <c r="G206" s="197">
        <f>G207</f>
        <v>0</v>
      </c>
      <c r="H206" s="197">
        <f>H207</f>
        <v>100000</v>
      </c>
      <c r="I206" s="197">
        <f>I207</f>
        <v>100000</v>
      </c>
    </row>
    <row r="207" spans="1:9" s="128" customFormat="1" ht="16.5" hidden="1">
      <c r="A207" s="102" t="s">
        <v>200</v>
      </c>
      <c r="B207" s="257">
        <v>902</v>
      </c>
      <c r="C207" s="77" t="s">
        <v>16</v>
      </c>
      <c r="D207" s="78" t="s">
        <v>18</v>
      </c>
      <c r="E207" s="42" t="s">
        <v>552</v>
      </c>
      <c r="F207" s="229">
        <v>310</v>
      </c>
      <c r="G207" s="197"/>
      <c r="H207" s="197">
        <v>100000</v>
      </c>
      <c r="I207" s="197">
        <v>100000</v>
      </c>
    </row>
    <row r="208" spans="1:9" ht="49.5" hidden="1">
      <c r="A208" s="102" t="s">
        <v>141</v>
      </c>
      <c r="B208" s="257">
        <v>902</v>
      </c>
      <c r="C208" s="77" t="s">
        <v>16</v>
      </c>
      <c r="D208" s="78" t="s">
        <v>18</v>
      </c>
      <c r="E208" s="42" t="s">
        <v>600</v>
      </c>
      <c r="F208" s="229"/>
      <c r="G208" s="68">
        <f>G209</f>
        <v>0</v>
      </c>
      <c r="H208" s="68">
        <f>H209</f>
        <v>100000</v>
      </c>
      <c r="I208" s="68">
        <f>I209</f>
        <v>100000</v>
      </c>
    </row>
    <row r="209" spans="1:9" ht="13.5" customHeight="1" hidden="1">
      <c r="A209" s="102" t="s">
        <v>200</v>
      </c>
      <c r="B209" s="257">
        <v>902</v>
      </c>
      <c r="C209" s="77" t="s">
        <v>16</v>
      </c>
      <c r="D209" s="78" t="s">
        <v>18</v>
      </c>
      <c r="E209" s="42" t="s">
        <v>600</v>
      </c>
      <c r="F209" s="229">
        <v>310</v>
      </c>
      <c r="G209" s="197"/>
      <c r="H209" s="197">
        <v>100000</v>
      </c>
      <c r="I209" s="197">
        <v>100000</v>
      </c>
    </row>
    <row r="210" spans="1:9" s="128" customFormat="1" ht="18.75" hidden="1">
      <c r="A210" s="108" t="s">
        <v>201</v>
      </c>
      <c r="B210" s="100">
        <v>902</v>
      </c>
      <c r="C210" s="101" t="s">
        <v>16</v>
      </c>
      <c r="D210" s="75" t="s">
        <v>18</v>
      </c>
      <c r="E210" s="249" t="s">
        <v>371</v>
      </c>
      <c r="F210" s="229"/>
      <c r="G210" s="149">
        <f aca="true" t="shared" si="21" ref="G210:I213">G211</f>
        <v>0</v>
      </c>
      <c r="H210" s="149">
        <f t="shared" si="21"/>
        <v>256100</v>
      </c>
      <c r="I210" s="149">
        <f t="shared" si="21"/>
        <v>249600</v>
      </c>
    </row>
    <row r="211" spans="1:9" s="244" customFormat="1" ht="16.5" hidden="1">
      <c r="A211" s="108" t="s">
        <v>202</v>
      </c>
      <c r="B211" s="100">
        <v>902</v>
      </c>
      <c r="C211" s="101" t="s">
        <v>16</v>
      </c>
      <c r="D211" s="75" t="s">
        <v>18</v>
      </c>
      <c r="E211" s="46" t="s">
        <v>467</v>
      </c>
      <c r="F211" s="255"/>
      <c r="G211" s="149">
        <f t="shared" si="21"/>
        <v>0</v>
      </c>
      <c r="H211" s="149">
        <f t="shared" si="21"/>
        <v>256100</v>
      </c>
      <c r="I211" s="149">
        <f t="shared" si="21"/>
        <v>249600</v>
      </c>
    </row>
    <row r="212" spans="1:9" s="128" customFormat="1" ht="16.5" hidden="1">
      <c r="A212" s="278" t="s">
        <v>465</v>
      </c>
      <c r="B212" s="257">
        <v>902</v>
      </c>
      <c r="C212" s="77" t="s">
        <v>16</v>
      </c>
      <c r="D212" s="78" t="s">
        <v>18</v>
      </c>
      <c r="E212" s="42" t="s">
        <v>468</v>
      </c>
      <c r="F212" s="229"/>
      <c r="G212" s="197">
        <f t="shared" si="21"/>
        <v>0</v>
      </c>
      <c r="H212" s="197">
        <f t="shared" si="21"/>
        <v>256100</v>
      </c>
      <c r="I212" s="197">
        <f t="shared" si="21"/>
        <v>249600</v>
      </c>
    </row>
    <row r="213" spans="1:9" s="128" customFormat="1" ht="16.5" hidden="1">
      <c r="A213" s="278" t="s">
        <v>203</v>
      </c>
      <c r="B213" s="257">
        <v>902</v>
      </c>
      <c r="C213" s="77" t="s">
        <v>16</v>
      </c>
      <c r="D213" s="78" t="s">
        <v>18</v>
      </c>
      <c r="E213" s="42" t="s">
        <v>474</v>
      </c>
      <c r="F213" s="229"/>
      <c r="G213" s="197">
        <f t="shared" si="21"/>
        <v>0</v>
      </c>
      <c r="H213" s="197">
        <f t="shared" si="21"/>
        <v>256100</v>
      </c>
      <c r="I213" s="197">
        <f t="shared" si="21"/>
        <v>249600</v>
      </c>
    </row>
    <row r="214" spans="1:9" s="128" customFormat="1" ht="33" hidden="1">
      <c r="A214" s="105" t="s">
        <v>279</v>
      </c>
      <c r="B214" s="257">
        <v>902</v>
      </c>
      <c r="C214" s="77" t="s">
        <v>16</v>
      </c>
      <c r="D214" s="78" t="s">
        <v>18</v>
      </c>
      <c r="E214" s="42" t="s">
        <v>474</v>
      </c>
      <c r="F214" s="229">
        <v>320</v>
      </c>
      <c r="G214" s="197"/>
      <c r="H214" s="197">
        <v>256100</v>
      </c>
      <c r="I214" s="197">
        <v>249600</v>
      </c>
    </row>
    <row r="215" spans="1:9" ht="16.5" hidden="1">
      <c r="A215" s="44" t="s">
        <v>5</v>
      </c>
      <c r="B215" s="92">
        <v>902</v>
      </c>
      <c r="C215" s="46">
        <v>10</v>
      </c>
      <c r="D215" s="46" t="s">
        <v>15</v>
      </c>
      <c r="E215" s="46"/>
      <c r="F215" s="46"/>
      <c r="G215" s="73">
        <f>G216+G225</f>
        <v>0</v>
      </c>
      <c r="H215" s="73">
        <f>H216+H225</f>
        <v>1369000</v>
      </c>
      <c r="I215" s="73">
        <f>I216+I225</f>
        <v>1376000</v>
      </c>
    </row>
    <row r="216" spans="1:9" s="128" customFormat="1" ht="33" hidden="1">
      <c r="A216" s="108" t="s">
        <v>205</v>
      </c>
      <c r="B216" s="92">
        <v>902</v>
      </c>
      <c r="C216" s="46">
        <v>10</v>
      </c>
      <c r="D216" s="46" t="s">
        <v>15</v>
      </c>
      <c r="E216" s="249" t="s">
        <v>367</v>
      </c>
      <c r="F216" s="229"/>
      <c r="G216" s="149">
        <f aca="true" t="shared" si="22" ref="G216:I217">G217</f>
        <v>0</v>
      </c>
      <c r="H216" s="149">
        <f t="shared" si="22"/>
        <v>979000</v>
      </c>
      <c r="I216" s="149">
        <f t="shared" si="22"/>
        <v>986000</v>
      </c>
    </row>
    <row r="217" spans="1:9" s="244" customFormat="1" ht="16.5" hidden="1">
      <c r="A217" s="108" t="s">
        <v>206</v>
      </c>
      <c r="B217" s="92">
        <v>902</v>
      </c>
      <c r="C217" s="46">
        <v>10</v>
      </c>
      <c r="D217" s="46" t="s">
        <v>15</v>
      </c>
      <c r="E217" s="46" t="s">
        <v>391</v>
      </c>
      <c r="F217" s="255"/>
      <c r="G217" s="149">
        <f t="shared" si="22"/>
        <v>0</v>
      </c>
      <c r="H217" s="149">
        <f t="shared" si="22"/>
        <v>979000</v>
      </c>
      <c r="I217" s="149">
        <f t="shared" si="22"/>
        <v>986000</v>
      </c>
    </row>
    <row r="218" spans="1:9" s="128" customFormat="1" ht="16.5" hidden="1">
      <c r="A218" s="105" t="s">
        <v>529</v>
      </c>
      <c r="B218" s="93">
        <v>902</v>
      </c>
      <c r="C218" s="42">
        <v>10</v>
      </c>
      <c r="D218" s="42" t="s">
        <v>15</v>
      </c>
      <c r="E218" s="42" t="s">
        <v>601</v>
      </c>
      <c r="F218" s="229"/>
      <c r="G218" s="149">
        <f>G219+G221+G223</f>
        <v>0</v>
      </c>
      <c r="H218" s="149">
        <f>H219+H221+H223</f>
        <v>979000</v>
      </c>
      <c r="I218" s="149">
        <f>I219+I221+I223</f>
        <v>986000</v>
      </c>
    </row>
    <row r="219" spans="1:9" s="128" customFormat="1" ht="19.5" customHeight="1" hidden="1">
      <c r="A219" s="105" t="s">
        <v>530</v>
      </c>
      <c r="B219" s="93">
        <v>902</v>
      </c>
      <c r="C219" s="42">
        <v>10</v>
      </c>
      <c r="D219" s="42" t="s">
        <v>15</v>
      </c>
      <c r="E219" s="42" t="s">
        <v>602</v>
      </c>
      <c r="F219" s="229"/>
      <c r="G219" s="197">
        <f>G220</f>
        <v>0</v>
      </c>
      <c r="H219" s="197">
        <f>H220</f>
        <v>620000</v>
      </c>
      <c r="I219" s="197">
        <f>I220</f>
        <v>620000</v>
      </c>
    </row>
    <row r="220" spans="1:9" s="128" customFormat="1" ht="33" hidden="1">
      <c r="A220" s="105" t="s">
        <v>279</v>
      </c>
      <c r="B220" s="93">
        <v>902</v>
      </c>
      <c r="C220" s="42">
        <v>10</v>
      </c>
      <c r="D220" s="42" t="s">
        <v>15</v>
      </c>
      <c r="E220" s="42" t="s">
        <v>602</v>
      </c>
      <c r="F220" s="229">
        <v>320</v>
      </c>
      <c r="G220" s="197"/>
      <c r="H220" s="197">
        <v>620000</v>
      </c>
      <c r="I220" s="197">
        <v>620000</v>
      </c>
    </row>
    <row r="221" spans="1:9" s="128" customFormat="1" ht="33" hidden="1">
      <c r="A221" s="105" t="s">
        <v>207</v>
      </c>
      <c r="B221" s="93">
        <v>902</v>
      </c>
      <c r="C221" s="42">
        <v>10</v>
      </c>
      <c r="D221" s="42" t="s">
        <v>15</v>
      </c>
      <c r="E221" s="42" t="s">
        <v>603</v>
      </c>
      <c r="F221" s="229"/>
      <c r="G221" s="197">
        <f>G222</f>
        <v>0</v>
      </c>
      <c r="H221" s="197">
        <f>H222</f>
        <v>346000</v>
      </c>
      <c r="I221" s="197">
        <f>I222</f>
        <v>346000</v>
      </c>
    </row>
    <row r="222" spans="1:9" s="128" customFormat="1" ht="1.5" customHeight="1" hidden="1">
      <c r="A222" s="105" t="s">
        <v>195</v>
      </c>
      <c r="B222" s="93">
        <v>902</v>
      </c>
      <c r="C222" s="42">
        <v>10</v>
      </c>
      <c r="D222" s="42" t="s">
        <v>15</v>
      </c>
      <c r="E222" s="42" t="s">
        <v>603</v>
      </c>
      <c r="F222" s="229">
        <v>630</v>
      </c>
      <c r="G222" s="197"/>
      <c r="H222" s="197">
        <v>346000</v>
      </c>
      <c r="I222" s="197">
        <v>346000</v>
      </c>
    </row>
    <row r="223" spans="1:9" s="128" customFormat="1" ht="34.5" customHeight="1" hidden="1">
      <c r="A223" s="105" t="s">
        <v>276</v>
      </c>
      <c r="B223" s="93">
        <v>902</v>
      </c>
      <c r="C223" s="42">
        <v>10</v>
      </c>
      <c r="D223" s="42" t="s">
        <v>15</v>
      </c>
      <c r="E223" s="42" t="s">
        <v>604</v>
      </c>
      <c r="F223" s="229"/>
      <c r="G223" s="197">
        <f>G224</f>
        <v>0</v>
      </c>
      <c r="H223" s="197">
        <f>H224</f>
        <v>13000</v>
      </c>
      <c r="I223" s="197">
        <f>I224</f>
        <v>20000</v>
      </c>
    </row>
    <row r="224" spans="1:9" s="128" customFormat="1" ht="39" customHeight="1" hidden="1">
      <c r="A224" s="105" t="s">
        <v>195</v>
      </c>
      <c r="B224" s="93">
        <v>902</v>
      </c>
      <c r="C224" s="42">
        <v>10</v>
      </c>
      <c r="D224" s="42" t="s">
        <v>15</v>
      </c>
      <c r="E224" s="42" t="s">
        <v>604</v>
      </c>
      <c r="F224" s="229">
        <v>630</v>
      </c>
      <c r="G224" s="197"/>
      <c r="H224" s="197">
        <v>13000</v>
      </c>
      <c r="I224" s="197">
        <v>20000</v>
      </c>
    </row>
    <row r="225" spans="1:9" s="128" customFormat="1" ht="18" customHeight="1" hidden="1">
      <c r="A225" s="108" t="s">
        <v>208</v>
      </c>
      <c r="B225" s="92">
        <v>902</v>
      </c>
      <c r="C225" s="46">
        <v>10</v>
      </c>
      <c r="D225" s="46" t="s">
        <v>15</v>
      </c>
      <c r="E225" s="249" t="s">
        <v>368</v>
      </c>
      <c r="F225" s="229"/>
      <c r="G225" s="149">
        <f>G226</f>
        <v>0</v>
      </c>
      <c r="H225" s="149">
        <f>H226</f>
        <v>390000</v>
      </c>
      <c r="I225" s="149">
        <f>I226</f>
        <v>390000</v>
      </c>
    </row>
    <row r="226" spans="1:9" s="128" customFormat="1" ht="18.75" customHeight="1" hidden="1">
      <c r="A226" s="105" t="s">
        <v>558</v>
      </c>
      <c r="B226" s="93">
        <v>902</v>
      </c>
      <c r="C226" s="42">
        <v>10</v>
      </c>
      <c r="D226" s="42" t="s">
        <v>15</v>
      </c>
      <c r="E226" s="42" t="s">
        <v>559</v>
      </c>
      <c r="F226" s="229"/>
      <c r="G226" s="197">
        <f>G227+G229</f>
        <v>0</v>
      </c>
      <c r="H226" s="197">
        <f>H227+H229</f>
        <v>390000</v>
      </c>
      <c r="I226" s="197">
        <f>I227+I229</f>
        <v>390000</v>
      </c>
    </row>
    <row r="227" spans="1:9" s="128" customFormat="1" ht="33.75" customHeight="1" hidden="1">
      <c r="A227" s="105" t="s">
        <v>207</v>
      </c>
      <c r="B227" s="93">
        <v>902</v>
      </c>
      <c r="C227" s="42">
        <v>10</v>
      </c>
      <c r="D227" s="42" t="s">
        <v>15</v>
      </c>
      <c r="E227" s="42" t="s">
        <v>560</v>
      </c>
      <c r="F227" s="229"/>
      <c r="G227" s="197">
        <f>G228</f>
        <v>0</v>
      </c>
      <c r="H227" s="197">
        <f>H228</f>
        <v>360000</v>
      </c>
      <c r="I227" s="197">
        <f>I228</f>
        <v>360000</v>
      </c>
    </row>
    <row r="228" spans="1:9" s="128" customFormat="1" ht="37.5" customHeight="1" hidden="1">
      <c r="A228" s="105" t="s">
        <v>195</v>
      </c>
      <c r="B228" s="93">
        <v>902</v>
      </c>
      <c r="C228" s="42">
        <v>10</v>
      </c>
      <c r="D228" s="42" t="s">
        <v>15</v>
      </c>
      <c r="E228" s="42" t="s">
        <v>560</v>
      </c>
      <c r="F228" s="229">
        <v>630</v>
      </c>
      <c r="G228" s="197"/>
      <c r="H228" s="197">
        <v>360000</v>
      </c>
      <c r="I228" s="197">
        <v>360000</v>
      </c>
    </row>
    <row r="229" spans="1:9" s="128" customFormat="1" ht="34.5" customHeight="1" hidden="1">
      <c r="A229" s="105" t="s">
        <v>276</v>
      </c>
      <c r="B229" s="93">
        <v>902</v>
      </c>
      <c r="C229" s="42">
        <v>10</v>
      </c>
      <c r="D229" s="42" t="s">
        <v>15</v>
      </c>
      <c r="E229" s="42" t="s">
        <v>561</v>
      </c>
      <c r="F229" s="229"/>
      <c r="G229" s="197">
        <f>G230</f>
        <v>0</v>
      </c>
      <c r="H229" s="197">
        <f>H230</f>
        <v>30000</v>
      </c>
      <c r="I229" s="197">
        <f>I230</f>
        <v>30000</v>
      </c>
    </row>
    <row r="230" spans="1:9" s="128" customFormat="1" ht="39" customHeight="1" hidden="1">
      <c r="A230" s="105" t="s">
        <v>195</v>
      </c>
      <c r="B230" s="93">
        <v>902</v>
      </c>
      <c r="C230" s="42">
        <v>10</v>
      </c>
      <c r="D230" s="42" t="s">
        <v>15</v>
      </c>
      <c r="E230" s="42" t="s">
        <v>561</v>
      </c>
      <c r="F230" s="229">
        <v>630</v>
      </c>
      <c r="G230" s="197"/>
      <c r="H230" s="197">
        <v>30000</v>
      </c>
      <c r="I230" s="197">
        <v>30000</v>
      </c>
    </row>
    <row r="231" spans="1:9" ht="16.5" hidden="1">
      <c r="A231" s="44" t="s">
        <v>90</v>
      </c>
      <c r="B231" s="92">
        <v>902</v>
      </c>
      <c r="C231" s="46" t="s">
        <v>34</v>
      </c>
      <c r="D231" s="46"/>
      <c r="E231" s="46"/>
      <c r="F231" s="46"/>
      <c r="G231" s="73">
        <f aca="true" t="shared" si="23" ref="G231:I235">G232</f>
        <v>0</v>
      </c>
      <c r="H231" s="73">
        <f t="shared" si="23"/>
        <v>4185000</v>
      </c>
      <c r="I231" s="73">
        <f t="shared" si="23"/>
        <v>4185000</v>
      </c>
    </row>
    <row r="232" spans="1:9" ht="16.5" hidden="1">
      <c r="A232" s="80" t="s">
        <v>86</v>
      </c>
      <c r="B232" s="92">
        <v>902</v>
      </c>
      <c r="C232" s="46" t="s">
        <v>34</v>
      </c>
      <c r="D232" s="46" t="s">
        <v>14</v>
      </c>
      <c r="E232" s="46"/>
      <c r="F232" s="46"/>
      <c r="G232" s="73">
        <f t="shared" si="23"/>
        <v>0</v>
      </c>
      <c r="H232" s="73">
        <f t="shared" si="23"/>
        <v>4185000</v>
      </c>
      <c r="I232" s="73">
        <f t="shared" si="23"/>
        <v>4185000</v>
      </c>
    </row>
    <row r="233" spans="1:9" s="1" customFormat="1" ht="54.75" customHeight="1" hidden="1">
      <c r="A233" s="44" t="s">
        <v>292</v>
      </c>
      <c r="B233" s="92">
        <v>902</v>
      </c>
      <c r="C233" s="46" t="s">
        <v>34</v>
      </c>
      <c r="D233" s="46" t="s">
        <v>14</v>
      </c>
      <c r="E233" s="256" t="s">
        <v>310</v>
      </c>
      <c r="F233" s="46"/>
      <c r="G233" s="73">
        <f t="shared" si="23"/>
        <v>0</v>
      </c>
      <c r="H233" s="73">
        <f t="shared" si="23"/>
        <v>4185000</v>
      </c>
      <c r="I233" s="73">
        <f t="shared" si="23"/>
        <v>4185000</v>
      </c>
    </row>
    <row r="234" spans="1:9" ht="16.5" hidden="1">
      <c r="A234" s="44" t="s">
        <v>65</v>
      </c>
      <c r="B234" s="92">
        <v>902</v>
      </c>
      <c r="C234" s="46" t="s">
        <v>34</v>
      </c>
      <c r="D234" s="46" t="s">
        <v>14</v>
      </c>
      <c r="E234" s="72" t="s">
        <v>326</v>
      </c>
      <c r="F234" s="229"/>
      <c r="G234" s="73">
        <f t="shared" si="23"/>
        <v>0</v>
      </c>
      <c r="H234" s="73">
        <f t="shared" si="23"/>
        <v>4185000</v>
      </c>
      <c r="I234" s="73">
        <f t="shared" si="23"/>
        <v>4185000</v>
      </c>
    </row>
    <row r="235" spans="1:9" s="128" customFormat="1" ht="49.5" hidden="1">
      <c r="A235" s="40" t="s">
        <v>209</v>
      </c>
      <c r="B235" s="93">
        <v>902</v>
      </c>
      <c r="C235" s="42" t="s">
        <v>34</v>
      </c>
      <c r="D235" s="42" t="s">
        <v>14</v>
      </c>
      <c r="E235" s="52" t="s">
        <v>495</v>
      </c>
      <c r="F235" s="250"/>
      <c r="G235" s="68">
        <f t="shared" si="23"/>
        <v>0</v>
      </c>
      <c r="H235" s="68">
        <f t="shared" si="23"/>
        <v>4185000</v>
      </c>
      <c r="I235" s="68">
        <f t="shared" si="23"/>
        <v>4185000</v>
      </c>
    </row>
    <row r="236" spans="1:9" s="128" customFormat="1" ht="16.5" hidden="1">
      <c r="A236" s="189" t="s">
        <v>210</v>
      </c>
      <c r="B236" s="93">
        <v>902</v>
      </c>
      <c r="C236" s="42" t="s">
        <v>34</v>
      </c>
      <c r="D236" s="42" t="s">
        <v>14</v>
      </c>
      <c r="E236" s="52" t="s">
        <v>495</v>
      </c>
      <c r="F236" s="152" t="s">
        <v>211</v>
      </c>
      <c r="G236" s="68"/>
      <c r="H236" s="68">
        <v>4185000</v>
      </c>
      <c r="I236" s="68">
        <v>4185000</v>
      </c>
    </row>
    <row r="237" spans="1:9" ht="41.25" customHeight="1" hidden="1">
      <c r="A237" s="86" t="s">
        <v>130</v>
      </c>
      <c r="B237" s="87">
        <v>904</v>
      </c>
      <c r="C237" s="88"/>
      <c r="D237" s="88"/>
      <c r="E237" s="88"/>
      <c r="F237" s="88"/>
      <c r="G237" s="89">
        <f>G238+G359</f>
        <v>696300</v>
      </c>
      <c r="H237" s="89">
        <f>H238+H359</f>
        <v>596861300</v>
      </c>
      <c r="I237" s="89">
        <f>I238+I359</f>
        <v>600191300</v>
      </c>
    </row>
    <row r="238" spans="1:9" ht="16.5" customHeight="1" hidden="1">
      <c r="A238" s="59" t="s">
        <v>28</v>
      </c>
      <c r="B238" s="90">
        <v>904</v>
      </c>
      <c r="C238" s="61" t="s">
        <v>8</v>
      </c>
      <c r="D238" s="61"/>
      <c r="E238" s="61"/>
      <c r="F238" s="61"/>
      <c r="G238" s="120">
        <f>G239+G251+G286+G291+G299</f>
        <v>696300</v>
      </c>
      <c r="H238" s="120">
        <f>H239+H251+H286+H291+H299</f>
        <v>551152300</v>
      </c>
      <c r="I238" s="120">
        <f>I239+I251+I286+I291+I299</f>
        <v>554482300</v>
      </c>
    </row>
    <row r="239" spans="1:9" ht="16.5" hidden="1">
      <c r="A239" s="59" t="s">
        <v>6</v>
      </c>
      <c r="B239" s="90">
        <v>904</v>
      </c>
      <c r="C239" s="60" t="s">
        <v>8</v>
      </c>
      <c r="D239" s="61" t="s">
        <v>9</v>
      </c>
      <c r="E239" s="61"/>
      <c r="F239" s="61"/>
      <c r="G239" s="76">
        <f aca="true" t="shared" si="24" ref="G239:I241">G240</f>
        <v>0</v>
      </c>
      <c r="H239" s="76">
        <f t="shared" si="24"/>
        <v>112818400</v>
      </c>
      <c r="I239" s="76">
        <f t="shared" si="24"/>
        <v>112591600</v>
      </c>
    </row>
    <row r="240" spans="1:9" s="128" customFormat="1" ht="33" hidden="1">
      <c r="A240" s="153" t="s">
        <v>212</v>
      </c>
      <c r="B240" s="90">
        <v>904</v>
      </c>
      <c r="C240" s="60" t="s">
        <v>8</v>
      </c>
      <c r="D240" s="61" t="s">
        <v>9</v>
      </c>
      <c r="E240" s="305" t="s">
        <v>365</v>
      </c>
      <c r="F240" s="231"/>
      <c r="G240" s="120">
        <f t="shared" si="24"/>
        <v>0</v>
      </c>
      <c r="H240" s="120">
        <f t="shared" si="24"/>
        <v>112818400</v>
      </c>
      <c r="I240" s="120">
        <f t="shared" si="24"/>
        <v>112591600</v>
      </c>
    </row>
    <row r="241" spans="1:9" s="244" customFormat="1" ht="33" hidden="1">
      <c r="A241" s="108" t="s">
        <v>364</v>
      </c>
      <c r="B241" s="90">
        <v>904</v>
      </c>
      <c r="C241" s="60" t="s">
        <v>8</v>
      </c>
      <c r="D241" s="61" t="s">
        <v>9</v>
      </c>
      <c r="E241" s="46" t="s">
        <v>375</v>
      </c>
      <c r="F241" s="255"/>
      <c r="G241" s="149">
        <f t="shared" si="24"/>
        <v>0</v>
      </c>
      <c r="H241" s="149">
        <f t="shared" si="24"/>
        <v>112818400</v>
      </c>
      <c r="I241" s="149">
        <f t="shared" si="24"/>
        <v>112591600</v>
      </c>
    </row>
    <row r="242" spans="1:9" s="128" customFormat="1" ht="15.75" customHeight="1" hidden="1">
      <c r="A242" s="105" t="s">
        <v>346</v>
      </c>
      <c r="B242" s="111">
        <v>904</v>
      </c>
      <c r="C242" s="112" t="s">
        <v>8</v>
      </c>
      <c r="D242" s="55" t="s">
        <v>9</v>
      </c>
      <c r="E242" s="42" t="s">
        <v>396</v>
      </c>
      <c r="F242" s="229"/>
      <c r="G242" s="197">
        <f>G243+G245+G247+G249</f>
        <v>0</v>
      </c>
      <c r="H242" s="197">
        <f>H243+H245+H247+H249</f>
        <v>112818400</v>
      </c>
      <c r="I242" s="197">
        <f>I243+I245+I247+I249</f>
        <v>112591600</v>
      </c>
    </row>
    <row r="243" spans="1:9" s="128" customFormat="1" ht="33" hidden="1">
      <c r="A243" s="105" t="s">
        <v>213</v>
      </c>
      <c r="B243" s="111">
        <v>904</v>
      </c>
      <c r="C243" s="112" t="s">
        <v>8</v>
      </c>
      <c r="D243" s="55" t="s">
        <v>9</v>
      </c>
      <c r="E243" s="42" t="s">
        <v>402</v>
      </c>
      <c r="F243" s="229"/>
      <c r="G243" s="197">
        <f>G244</f>
        <v>0</v>
      </c>
      <c r="H243" s="197">
        <f>H244</f>
        <v>25696400</v>
      </c>
      <c r="I243" s="197">
        <f>I244</f>
        <v>25696400</v>
      </c>
    </row>
    <row r="244" spans="1:9" s="128" customFormat="1" ht="16.5" hidden="1">
      <c r="A244" s="105" t="s">
        <v>214</v>
      </c>
      <c r="B244" s="111">
        <v>904</v>
      </c>
      <c r="C244" s="112" t="s">
        <v>8</v>
      </c>
      <c r="D244" s="55" t="s">
        <v>9</v>
      </c>
      <c r="E244" s="42" t="s">
        <v>402</v>
      </c>
      <c r="F244" s="229">
        <v>610</v>
      </c>
      <c r="G244" s="197"/>
      <c r="H244" s="197">
        <f>24933400+763000</f>
        <v>25696400</v>
      </c>
      <c r="I244" s="197">
        <f>24933400+763000</f>
        <v>25696400</v>
      </c>
    </row>
    <row r="245" spans="1:9" s="128" customFormat="1" ht="33" hidden="1">
      <c r="A245" s="105" t="s">
        <v>264</v>
      </c>
      <c r="B245" s="111">
        <v>904</v>
      </c>
      <c r="C245" s="112" t="s">
        <v>8</v>
      </c>
      <c r="D245" s="55" t="s">
        <v>9</v>
      </c>
      <c r="E245" s="42" t="s">
        <v>398</v>
      </c>
      <c r="F245" s="229"/>
      <c r="G245" s="197">
        <f>G246</f>
        <v>0</v>
      </c>
      <c r="H245" s="197">
        <f>H246</f>
        <v>50000</v>
      </c>
      <c r="I245" s="197">
        <f>I246</f>
        <v>650000</v>
      </c>
    </row>
    <row r="246" spans="1:9" s="128" customFormat="1" ht="16.5" hidden="1">
      <c r="A246" s="105" t="s">
        <v>214</v>
      </c>
      <c r="B246" s="111">
        <v>904</v>
      </c>
      <c r="C246" s="112" t="s">
        <v>8</v>
      </c>
      <c r="D246" s="55" t="s">
        <v>9</v>
      </c>
      <c r="E246" s="42" t="s">
        <v>398</v>
      </c>
      <c r="F246" s="229">
        <v>610</v>
      </c>
      <c r="G246" s="197"/>
      <c r="H246" s="197">
        <v>50000</v>
      </c>
      <c r="I246" s="197">
        <v>650000</v>
      </c>
    </row>
    <row r="247" spans="1:9" s="128" customFormat="1" ht="16.5" hidden="1">
      <c r="A247" s="105" t="s">
        <v>263</v>
      </c>
      <c r="B247" s="111">
        <v>904</v>
      </c>
      <c r="C247" s="112" t="s">
        <v>8</v>
      </c>
      <c r="D247" s="55" t="s">
        <v>9</v>
      </c>
      <c r="E247" s="42" t="s">
        <v>399</v>
      </c>
      <c r="F247" s="229"/>
      <c r="G247" s="197">
        <f>G248</f>
        <v>0</v>
      </c>
      <c r="H247" s="197">
        <f>H248</f>
        <v>1137000</v>
      </c>
      <c r="I247" s="197">
        <f>I248</f>
        <v>310200</v>
      </c>
    </row>
    <row r="248" spans="1:9" s="128" customFormat="1" ht="16.5" hidden="1">
      <c r="A248" s="105" t="s">
        <v>214</v>
      </c>
      <c r="B248" s="111">
        <v>904</v>
      </c>
      <c r="C248" s="112" t="s">
        <v>8</v>
      </c>
      <c r="D248" s="55" t="s">
        <v>9</v>
      </c>
      <c r="E248" s="42" t="s">
        <v>399</v>
      </c>
      <c r="F248" s="229">
        <v>610</v>
      </c>
      <c r="G248" s="197"/>
      <c r="H248" s="197">
        <v>1137000</v>
      </c>
      <c r="I248" s="197">
        <v>310200</v>
      </c>
    </row>
    <row r="249" spans="1:9" s="128" customFormat="1" ht="49.5" hidden="1">
      <c r="A249" s="105" t="s">
        <v>397</v>
      </c>
      <c r="B249" s="111">
        <v>904</v>
      </c>
      <c r="C249" s="112" t="s">
        <v>8</v>
      </c>
      <c r="D249" s="55" t="s">
        <v>9</v>
      </c>
      <c r="E249" s="42" t="s">
        <v>400</v>
      </c>
      <c r="F249" s="229"/>
      <c r="G249" s="197">
        <f>G250</f>
        <v>0</v>
      </c>
      <c r="H249" s="197">
        <f>H250</f>
        <v>85935000</v>
      </c>
      <c r="I249" s="197">
        <f>I250</f>
        <v>85935000</v>
      </c>
    </row>
    <row r="250" spans="1:9" s="128" customFormat="1" ht="16.5" hidden="1">
      <c r="A250" s="105" t="s">
        <v>214</v>
      </c>
      <c r="B250" s="111">
        <v>904</v>
      </c>
      <c r="C250" s="112" t="s">
        <v>8</v>
      </c>
      <c r="D250" s="55" t="s">
        <v>9</v>
      </c>
      <c r="E250" s="42" t="s">
        <v>400</v>
      </c>
      <c r="F250" s="229">
        <v>610</v>
      </c>
      <c r="G250" s="197"/>
      <c r="H250" s="197">
        <v>85935000</v>
      </c>
      <c r="I250" s="197">
        <v>85935000</v>
      </c>
    </row>
    <row r="251" spans="1:9" ht="16.5" hidden="1">
      <c r="A251" s="69" t="s">
        <v>2</v>
      </c>
      <c r="B251" s="104">
        <v>904</v>
      </c>
      <c r="C251" s="71" t="s">
        <v>8</v>
      </c>
      <c r="D251" s="71" t="s">
        <v>14</v>
      </c>
      <c r="E251" s="72"/>
      <c r="F251" s="72"/>
      <c r="G251" s="73">
        <f>G252+G273+G277+G282</f>
        <v>0</v>
      </c>
      <c r="H251" s="73">
        <f>H252+H273+H277+H282</f>
        <v>409549900</v>
      </c>
      <c r="I251" s="73">
        <f>I252+I273+I277+I282</f>
        <v>413365700</v>
      </c>
    </row>
    <row r="252" spans="1:9" s="128" customFormat="1" ht="33" hidden="1">
      <c r="A252" s="153" t="s">
        <v>212</v>
      </c>
      <c r="B252" s="104">
        <v>904</v>
      </c>
      <c r="C252" s="71" t="s">
        <v>8</v>
      </c>
      <c r="D252" s="71" t="s">
        <v>14</v>
      </c>
      <c r="E252" s="305" t="s">
        <v>365</v>
      </c>
      <c r="F252" s="231"/>
      <c r="G252" s="120">
        <f>G253+G265+G269</f>
        <v>0</v>
      </c>
      <c r="H252" s="120">
        <f>H253+H265+H269</f>
        <v>409333900</v>
      </c>
      <c r="I252" s="120">
        <f>I253+I265+I269</f>
        <v>413078700</v>
      </c>
    </row>
    <row r="253" spans="1:9" s="244" customFormat="1" ht="33" hidden="1">
      <c r="A253" s="108" t="s">
        <v>364</v>
      </c>
      <c r="B253" s="90">
        <v>904</v>
      </c>
      <c r="C253" s="60" t="s">
        <v>8</v>
      </c>
      <c r="D253" s="61" t="s">
        <v>14</v>
      </c>
      <c r="E253" s="46" t="s">
        <v>375</v>
      </c>
      <c r="F253" s="255"/>
      <c r="G253" s="149">
        <f>G254</f>
        <v>0</v>
      </c>
      <c r="H253" s="149">
        <f>H254</f>
        <v>398058300</v>
      </c>
      <c r="I253" s="149">
        <f>I254</f>
        <v>401750100</v>
      </c>
    </row>
    <row r="254" spans="1:9" s="128" customFormat="1" ht="28.5" customHeight="1" hidden="1">
      <c r="A254" s="105" t="s">
        <v>347</v>
      </c>
      <c r="B254" s="103">
        <v>904</v>
      </c>
      <c r="C254" s="70" t="s">
        <v>8</v>
      </c>
      <c r="D254" s="70" t="s">
        <v>14</v>
      </c>
      <c r="E254" s="42" t="s">
        <v>401</v>
      </c>
      <c r="F254" s="229"/>
      <c r="G254" s="197">
        <f>G255+G257+G259+G261+G263</f>
        <v>0</v>
      </c>
      <c r="H254" s="197">
        <f>H255+H257+H259+H261+H263</f>
        <v>398058300</v>
      </c>
      <c r="I254" s="197">
        <f>I255+I257+I259+I261+I263</f>
        <v>401750100</v>
      </c>
    </row>
    <row r="255" spans="1:9" s="128" customFormat="1" ht="33" hidden="1">
      <c r="A255" s="105" t="s">
        <v>215</v>
      </c>
      <c r="B255" s="103">
        <v>904</v>
      </c>
      <c r="C255" s="70" t="s">
        <v>8</v>
      </c>
      <c r="D255" s="70" t="s">
        <v>14</v>
      </c>
      <c r="E255" s="42" t="s">
        <v>403</v>
      </c>
      <c r="F255" s="229"/>
      <c r="G255" s="197">
        <f>G256</f>
        <v>0</v>
      </c>
      <c r="H255" s="197">
        <f>H256</f>
        <v>54352100</v>
      </c>
      <c r="I255" s="197">
        <f>I256</f>
        <v>54352100</v>
      </c>
    </row>
    <row r="256" spans="1:9" s="128" customFormat="1" ht="16.5" hidden="1">
      <c r="A256" s="105" t="s">
        <v>214</v>
      </c>
      <c r="B256" s="103">
        <v>904</v>
      </c>
      <c r="C256" s="70" t="s">
        <v>8</v>
      </c>
      <c r="D256" s="70" t="s">
        <v>14</v>
      </c>
      <c r="E256" s="42" t="s">
        <v>403</v>
      </c>
      <c r="F256" s="229">
        <v>610</v>
      </c>
      <c r="G256" s="197"/>
      <c r="H256" s="197">
        <f>53803900+548200</f>
        <v>54352100</v>
      </c>
      <c r="I256" s="197">
        <f>53803900+548200</f>
        <v>54352100</v>
      </c>
    </row>
    <row r="257" spans="1:9" s="128" customFormat="1" ht="33" hidden="1">
      <c r="A257" s="105" t="s">
        <v>264</v>
      </c>
      <c r="B257" s="103">
        <v>904</v>
      </c>
      <c r="C257" s="70" t="s">
        <v>8</v>
      </c>
      <c r="D257" s="70" t="s">
        <v>14</v>
      </c>
      <c r="E257" s="42" t="s">
        <v>404</v>
      </c>
      <c r="F257" s="229"/>
      <c r="G257" s="197">
        <f>G258</f>
        <v>0</v>
      </c>
      <c r="H257" s="197">
        <f>H258</f>
        <v>918000</v>
      </c>
      <c r="I257" s="197">
        <f>I258</f>
        <v>1258500</v>
      </c>
    </row>
    <row r="258" spans="1:9" s="128" customFormat="1" ht="16.5" hidden="1">
      <c r="A258" s="105" t="s">
        <v>214</v>
      </c>
      <c r="B258" s="103">
        <v>904</v>
      </c>
      <c r="C258" s="70" t="s">
        <v>8</v>
      </c>
      <c r="D258" s="70" t="s">
        <v>14</v>
      </c>
      <c r="E258" s="42" t="s">
        <v>404</v>
      </c>
      <c r="F258" s="229">
        <v>610</v>
      </c>
      <c r="G258" s="197"/>
      <c r="H258" s="197">
        <v>918000</v>
      </c>
      <c r="I258" s="197">
        <v>1258500</v>
      </c>
    </row>
    <row r="259" spans="1:9" s="128" customFormat="1" ht="16.5" hidden="1">
      <c r="A259" s="105" t="s">
        <v>217</v>
      </c>
      <c r="B259" s="103">
        <v>904</v>
      </c>
      <c r="C259" s="70" t="s">
        <v>8</v>
      </c>
      <c r="D259" s="70" t="s">
        <v>14</v>
      </c>
      <c r="E259" s="42" t="s">
        <v>406</v>
      </c>
      <c r="F259" s="229"/>
      <c r="G259" s="197">
        <f>G260</f>
        <v>0</v>
      </c>
      <c r="H259" s="197">
        <f>H260</f>
        <v>2420000</v>
      </c>
      <c r="I259" s="197">
        <f>I260</f>
        <v>2480000</v>
      </c>
    </row>
    <row r="260" spans="1:9" s="128" customFormat="1" ht="16.5" hidden="1">
      <c r="A260" s="105" t="s">
        <v>214</v>
      </c>
      <c r="B260" s="103">
        <v>904</v>
      </c>
      <c r="C260" s="70" t="s">
        <v>8</v>
      </c>
      <c r="D260" s="70" t="s">
        <v>14</v>
      </c>
      <c r="E260" s="42" t="s">
        <v>406</v>
      </c>
      <c r="F260" s="229">
        <v>610</v>
      </c>
      <c r="G260" s="197"/>
      <c r="H260" s="197">
        <v>2420000</v>
      </c>
      <c r="I260" s="197">
        <v>2480000</v>
      </c>
    </row>
    <row r="261" spans="1:9" s="128" customFormat="1" ht="23.25" customHeight="1" hidden="1">
      <c r="A261" s="105" t="s">
        <v>266</v>
      </c>
      <c r="B261" s="103">
        <v>904</v>
      </c>
      <c r="C261" s="70" t="s">
        <v>8</v>
      </c>
      <c r="D261" s="70" t="s">
        <v>14</v>
      </c>
      <c r="E261" s="42" t="s">
        <v>405</v>
      </c>
      <c r="F261" s="229"/>
      <c r="G261" s="197">
        <f>G262</f>
        <v>0</v>
      </c>
      <c r="H261" s="197">
        <f>H262</f>
        <v>1733200</v>
      </c>
      <c r="I261" s="197">
        <f>I262</f>
        <v>5024500</v>
      </c>
    </row>
    <row r="262" spans="1:9" s="128" customFormat="1" ht="23.25" customHeight="1" hidden="1">
      <c r="A262" s="105" t="s">
        <v>214</v>
      </c>
      <c r="B262" s="103">
        <v>904</v>
      </c>
      <c r="C262" s="70" t="s">
        <v>8</v>
      </c>
      <c r="D262" s="70" t="s">
        <v>14</v>
      </c>
      <c r="E262" s="42" t="s">
        <v>405</v>
      </c>
      <c r="F262" s="229">
        <v>610</v>
      </c>
      <c r="G262" s="197"/>
      <c r="H262" s="197">
        <v>1733200</v>
      </c>
      <c r="I262" s="197">
        <v>5024500</v>
      </c>
    </row>
    <row r="263" spans="1:9" s="128" customFormat="1" ht="82.5" hidden="1">
      <c r="A263" s="105" t="s">
        <v>605</v>
      </c>
      <c r="B263" s="103">
        <v>904</v>
      </c>
      <c r="C263" s="70" t="s">
        <v>8</v>
      </c>
      <c r="D263" s="70" t="s">
        <v>14</v>
      </c>
      <c r="E263" s="42" t="s">
        <v>606</v>
      </c>
      <c r="F263" s="229"/>
      <c r="G263" s="197">
        <f>G264</f>
        <v>0</v>
      </c>
      <c r="H263" s="197">
        <f>H264</f>
        <v>338635000</v>
      </c>
      <c r="I263" s="197">
        <f>I264</f>
        <v>338635000</v>
      </c>
    </row>
    <row r="264" spans="1:9" s="128" customFormat="1" ht="16.5" hidden="1">
      <c r="A264" s="105" t="s">
        <v>214</v>
      </c>
      <c r="B264" s="103">
        <v>904</v>
      </c>
      <c r="C264" s="70" t="s">
        <v>8</v>
      </c>
      <c r="D264" s="70" t="s">
        <v>14</v>
      </c>
      <c r="E264" s="42" t="s">
        <v>606</v>
      </c>
      <c r="F264" s="229">
        <v>610</v>
      </c>
      <c r="G264" s="197"/>
      <c r="H264" s="197">
        <v>338635000</v>
      </c>
      <c r="I264" s="197">
        <v>338635000</v>
      </c>
    </row>
    <row r="265" spans="1:9" s="244" customFormat="1" ht="36" customHeight="1" hidden="1">
      <c r="A265" s="108" t="s">
        <v>354</v>
      </c>
      <c r="B265" s="104">
        <v>904</v>
      </c>
      <c r="C265" s="71" t="s">
        <v>8</v>
      </c>
      <c r="D265" s="71" t="s">
        <v>14</v>
      </c>
      <c r="E265" s="46" t="s">
        <v>376</v>
      </c>
      <c r="F265" s="255"/>
      <c r="G265" s="149">
        <f aca="true" t="shared" si="25" ref="G265:I267">G266</f>
        <v>0</v>
      </c>
      <c r="H265" s="149">
        <f t="shared" si="25"/>
        <v>11222600</v>
      </c>
      <c r="I265" s="149">
        <f t="shared" si="25"/>
        <v>11222600</v>
      </c>
    </row>
    <row r="266" spans="1:9" s="128" customFormat="1" ht="16.5" hidden="1">
      <c r="A266" s="105" t="s">
        <v>349</v>
      </c>
      <c r="B266" s="103">
        <v>904</v>
      </c>
      <c r="C266" s="70" t="s">
        <v>8</v>
      </c>
      <c r="D266" s="70" t="s">
        <v>14</v>
      </c>
      <c r="E266" s="42" t="s">
        <v>412</v>
      </c>
      <c r="F266" s="229"/>
      <c r="G266" s="197">
        <f t="shared" si="25"/>
        <v>0</v>
      </c>
      <c r="H266" s="197">
        <f t="shared" si="25"/>
        <v>11222600</v>
      </c>
      <c r="I266" s="197">
        <f t="shared" si="25"/>
        <v>11222600</v>
      </c>
    </row>
    <row r="267" spans="1:9" s="128" customFormat="1" ht="33" hidden="1">
      <c r="A267" s="105" t="s">
        <v>216</v>
      </c>
      <c r="B267" s="103">
        <v>904</v>
      </c>
      <c r="C267" s="70" t="s">
        <v>8</v>
      </c>
      <c r="D267" s="70" t="s">
        <v>14</v>
      </c>
      <c r="E267" s="42" t="s">
        <v>413</v>
      </c>
      <c r="F267" s="229"/>
      <c r="G267" s="197">
        <f t="shared" si="25"/>
        <v>0</v>
      </c>
      <c r="H267" s="197">
        <f t="shared" si="25"/>
        <v>11222600</v>
      </c>
      <c r="I267" s="197">
        <f t="shared" si="25"/>
        <v>11222600</v>
      </c>
    </row>
    <row r="268" spans="1:9" s="128" customFormat="1" ht="15" customHeight="1" hidden="1">
      <c r="A268" s="105" t="s">
        <v>214</v>
      </c>
      <c r="B268" s="103">
        <v>904</v>
      </c>
      <c r="C268" s="70" t="s">
        <v>8</v>
      </c>
      <c r="D268" s="70" t="s">
        <v>14</v>
      </c>
      <c r="E268" s="42" t="s">
        <v>413</v>
      </c>
      <c r="F268" s="229">
        <v>610</v>
      </c>
      <c r="G268" s="197"/>
      <c r="H268" s="197">
        <f>10565400+657200</f>
        <v>11222600</v>
      </c>
      <c r="I268" s="197">
        <f>10565400+657200</f>
        <v>11222600</v>
      </c>
    </row>
    <row r="269" spans="1:9" s="244" customFormat="1" ht="16.5" hidden="1">
      <c r="A269" s="108" t="s">
        <v>218</v>
      </c>
      <c r="B269" s="104">
        <v>904</v>
      </c>
      <c r="C269" s="71" t="s">
        <v>8</v>
      </c>
      <c r="D269" s="71" t="s">
        <v>14</v>
      </c>
      <c r="E269" s="46" t="s">
        <v>378</v>
      </c>
      <c r="F269" s="255"/>
      <c r="G269" s="149">
        <f aca="true" t="shared" si="26" ref="G269:I271">G270</f>
        <v>0</v>
      </c>
      <c r="H269" s="149">
        <f t="shared" si="26"/>
        <v>53000</v>
      </c>
      <c r="I269" s="149">
        <f t="shared" si="26"/>
        <v>106000</v>
      </c>
    </row>
    <row r="270" spans="1:9" s="244" customFormat="1" ht="33" hidden="1">
      <c r="A270" s="105" t="s">
        <v>422</v>
      </c>
      <c r="B270" s="103">
        <v>904</v>
      </c>
      <c r="C270" s="70" t="s">
        <v>8</v>
      </c>
      <c r="D270" s="70" t="s">
        <v>14</v>
      </c>
      <c r="E270" s="42" t="s">
        <v>423</v>
      </c>
      <c r="F270" s="255"/>
      <c r="G270" s="197">
        <f t="shared" si="26"/>
        <v>0</v>
      </c>
      <c r="H270" s="197">
        <f t="shared" si="26"/>
        <v>53000</v>
      </c>
      <c r="I270" s="197">
        <f t="shared" si="26"/>
        <v>106000</v>
      </c>
    </row>
    <row r="271" spans="1:9" s="244" customFormat="1" ht="16.5" hidden="1">
      <c r="A271" s="105" t="s">
        <v>219</v>
      </c>
      <c r="B271" s="103">
        <v>904</v>
      </c>
      <c r="C271" s="70" t="s">
        <v>8</v>
      </c>
      <c r="D271" s="70" t="s">
        <v>14</v>
      </c>
      <c r="E271" s="42" t="s">
        <v>424</v>
      </c>
      <c r="F271" s="255"/>
      <c r="G271" s="197">
        <f t="shared" si="26"/>
        <v>0</v>
      </c>
      <c r="H271" s="197">
        <f t="shared" si="26"/>
        <v>53000</v>
      </c>
      <c r="I271" s="197">
        <f t="shared" si="26"/>
        <v>106000</v>
      </c>
    </row>
    <row r="272" spans="1:9" s="244" customFormat="1" ht="16.5" hidden="1">
      <c r="A272" s="105" t="s">
        <v>214</v>
      </c>
      <c r="B272" s="103">
        <v>904</v>
      </c>
      <c r="C272" s="70" t="s">
        <v>8</v>
      </c>
      <c r="D272" s="70" t="s">
        <v>14</v>
      </c>
      <c r="E272" s="42" t="s">
        <v>424</v>
      </c>
      <c r="F272" s="229">
        <v>610</v>
      </c>
      <c r="G272" s="197"/>
      <c r="H272" s="197">
        <v>53000</v>
      </c>
      <c r="I272" s="197">
        <v>106000</v>
      </c>
    </row>
    <row r="273" spans="1:9" s="128" customFormat="1" ht="33" hidden="1">
      <c r="A273" s="108" t="s">
        <v>205</v>
      </c>
      <c r="B273" s="92">
        <v>904</v>
      </c>
      <c r="C273" s="45" t="s">
        <v>8</v>
      </c>
      <c r="D273" s="46" t="s">
        <v>14</v>
      </c>
      <c r="E273" s="305" t="s">
        <v>367</v>
      </c>
      <c r="F273" s="229"/>
      <c r="G273" s="149">
        <f>G274</f>
        <v>0</v>
      </c>
      <c r="H273" s="149">
        <f aca="true" t="shared" si="27" ref="H273:I275">H274</f>
        <v>150000</v>
      </c>
      <c r="I273" s="149">
        <f t="shared" si="27"/>
        <v>150000</v>
      </c>
    </row>
    <row r="274" spans="1:9" s="244" customFormat="1" ht="33" hidden="1">
      <c r="A274" s="270" t="s">
        <v>221</v>
      </c>
      <c r="B274" s="92">
        <v>904</v>
      </c>
      <c r="C274" s="45" t="s">
        <v>8</v>
      </c>
      <c r="D274" s="46" t="s">
        <v>14</v>
      </c>
      <c r="E274" s="46" t="s">
        <v>389</v>
      </c>
      <c r="F274" s="255"/>
      <c r="G274" s="149">
        <f>G275</f>
        <v>0</v>
      </c>
      <c r="H274" s="149">
        <f t="shared" si="27"/>
        <v>150000</v>
      </c>
      <c r="I274" s="149">
        <f t="shared" si="27"/>
        <v>150000</v>
      </c>
    </row>
    <row r="275" spans="1:9" s="244" customFormat="1" ht="33" hidden="1">
      <c r="A275" s="102" t="s">
        <v>547</v>
      </c>
      <c r="B275" s="93">
        <v>904</v>
      </c>
      <c r="C275" s="41" t="s">
        <v>8</v>
      </c>
      <c r="D275" s="42" t="s">
        <v>14</v>
      </c>
      <c r="E275" s="42" t="s">
        <v>580</v>
      </c>
      <c r="F275" s="229"/>
      <c r="G275" s="197">
        <f>G276</f>
        <v>0</v>
      </c>
      <c r="H275" s="197">
        <f t="shared" si="27"/>
        <v>150000</v>
      </c>
      <c r="I275" s="197">
        <f t="shared" si="27"/>
        <v>150000</v>
      </c>
    </row>
    <row r="276" spans="1:9" s="244" customFormat="1" ht="16.5" hidden="1">
      <c r="A276" s="105" t="s">
        <v>214</v>
      </c>
      <c r="B276" s="93">
        <v>904</v>
      </c>
      <c r="C276" s="41" t="s">
        <v>8</v>
      </c>
      <c r="D276" s="42" t="s">
        <v>14</v>
      </c>
      <c r="E276" s="42" t="s">
        <v>580</v>
      </c>
      <c r="F276" s="229">
        <v>610</v>
      </c>
      <c r="G276" s="197"/>
      <c r="H276" s="197">
        <v>150000</v>
      </c>
      <c r="I276" s="197">
        <v>150000</v>
      </c>
    </row>
    <row r="277" spans="1:9" s="128" customFormat="1" ht="49.5" hidden="1">
      <c r="A277" s="108" t="s">
        <v>190</v>
      </c>
      <c r="B277" s="104">
        <v>904</v>
      </c>
      <c r="C277" s="71" t="s">
        <v>8</v>
      </c>
      <c r="D277" s="71" t="s">
        <v>14</v>
      </c>
      <c r="E277" s="305" t="s">
        <v>322</v>
      </c>
      <c r="F277" s="229"/>
      <c r="G277" s="149">
        <f aca="true" t="shared" si="28" ref="G277:I280">G278</f>
        <v>0</v>
      </c>
      <c r="H277" s="149">
        <f t="shared" si="28"/>
        <v>60000</v>
      </c>
      <c r="I277" s="149">
        <f t="shared" si="28"/>
        <v>132000</v>
      </c>
    </row>
    <row r="278" spans="1:9" s="244" customFormat="1" ht="33" hidden="1">
      <c r="A278" s="108" t="s">
        <v>197</v>
      </c>
      <c r="B278" s="104">
        <v>904</v>
      </c>
      <c r="C278" s="71" t="s">
        <v>8</v>
      </c>
      <c r="D278" s="71" t="s">
        <v>14</v>
      </c>
      <c r="E278" s="46" t="s">
        <v>323</v>
      </c>
      <c r="F278" s="255"/>
      <c r="G278" s="149">
        <f t="shared" si="28"/>
        <v>0</v>
      </c>
      <c r="H278" s="149">
        <f t="shared" si="28"/>
        <v>60000</v>
      </c>
      <c r="I278" s="149">
        <f t="shared" si="28"/>
        <v>132000</v>
      </c>
    </row>
    <row r="279" spans="1:9" s="128" customFormat="1" ht="16.5" hidden="1">
      <c r="A279" s="105" t="s">
        <v>572</v>
      </c>
      <c r="B279" s="103">
        <v>904</v>
      </c>
      <c r="C279" s="70" t="s">
        <v>8</v>
      </c>
      <c r="D279" s="70" t="s">
        <v>14</v>
      </c>
      <c r="E279" s="42" t="s">
        <v>325</v>
      </c>
      <c r="F279" s="229"/>
      <c r="G279" s="149">
        <f t="shared" si="28"/>
        <v>0</v>
      </c>
      <c r="H279" s="149">
        <f t="shared" si="28"/>
        <v>60000</v>
      </c>
      <c r="I279" s="149">
        <f t="shared" si="28"/>
        <v>132000</v>
      </c>
    </row>
    <row r="280" spans="1:9" s="128" customFormat="1" ht="33" hidden="1">
      <c r="A280" s="105" t="s">
        <v>198</v>
      </c>
      <c r="B280" s="103">
        <v>904</v>
      </c>
      <c r="C280" s="70" t="s">
        <v>8</v>
      </c>
      <c r="D280" s="70" t="s">
        <v>14</v>
      </c>
      <c r="E280" s="42" t="s">
        <v>324</v>
      </c>
      <c r="F280" s="229"/>
      <c r="G280" s="197">
        <f t="shared" si="28"/>
        <v>0</v>
      </c>
      <c r="H280" s="197">
        <f t="shared" si="28"/>
        <v>60000</v>
      </c>
      <c r="I280" s="197">
        <f t="shared" si="28"/>
        <v>132000</v>
      </c>
    </row>
    <row r="281" spans="1:9" s="128" customFormat="1" ht="9.75" customHeight="1" hidden="1">
      <c r="A281" s="105" t="s">
        <v>214</v>
      </c>
      <c r="B281" s="103">
        <v>904</v>
      </c>
      <c r="C281" s="70" t="s">
        <v>8</v>
      </c>
      <c r="D281" s="70" t="s">
        <v>14</v>
      </c>
      <c r="E281" s="42" t="s">
        <v>324</v>
      </c>
      <c r="F281" s="229">
        <v>610</v>
      </c>
      <c r="G281" s="197"/>
      <c r="H281" s="197">
        <v>60000</v>
      </c>
      <c r="I281" s="197">
        <v>132000</v>
      </c>
    </row>
    <row r="282" spans="1:9" s="128" customFormat="1" ht="33" hidden="1">
      <c r="A282" s="276" t="s">
        <v>360</v>
      </c>
      <c r="B282" s="104">
        <v>904</v>
      </c>
      <c r="C282" s="71" t="s">
        <v>8</v>
      </c>
      <c r="D282" s="71" t="s">
        <v>14</v>
      </c>
      <c r="E282" s="249" t="s">
        <v>335</v>
      </c>
      <c r="F282" s="229"/>
      <c r="G282" s="149">
        <f aca="true" t="shared" si="29" ref="G282:I284">G283</f>
        <v>0</v>
      </c>
      <c r="H282" s="149">
        <f t="shared" si="29"/>
        <v>6000</v>
      </c>
      <c r="I282" s="149">
        <f t="shared" si="29"/>
        <v>5000</v>
      </c>
    </row>
    <row r="283" spans="1:9" s="128" customFormat="1" ht="16.5" hidden="1">
      <c r="A283" s="277" t="s">
        <v>485</v>
      </c>
      <c r="B283" s="103">
        <v>904</v>
      </c>
      <c r="C283" s="70" t="s">
        <v>8</v>
      </c>
      <c r="D283" s="70" t="s">
        <v>14</v>
      </c>
      <c r="E283" s="248" t="s">
        <v>486</v>
      </c>
      <c r="F283" s="229"/>
      <c r="G283" s="149">
        <f t="shared" si="29"/>
        <v>0</v>
      </c>
      <c r="H283" s="149">
        <f t="shared" si="29"/>
        <v>6000</v>
      </c>
      <c r="I283" s="149">
        <f t="shared" si="29"/>
        <v>5000</v>
      </c>
    </row>
    <row r="284" spans="1:9" s="128" customFormat="1" ht="18" customHeight="1" hidden="1">
      <c r="A284" s="277" t="s">
        <v>259</v>
      </c>
      <c r="B284" s="103">
        <v>904</v>
      </c>
      <c r="C284" s="70" t="s">
        <v>8</v>
      </c>
      <c r="D284" s="70" t="s">
        <v>14</v>
      </c>
      <c r="E284" s="248" t="s">
        <v>487</v>
      </c>
      <c r="F284" s="229"/>
      <c r="G284" s="149">
        <f t="shared" si="29"/>
        <v>0</v>
      </c>
      <c r="H284" s="149">
        <f t="shared" si="29"/>
        <v>6000</v>
      </c>
      <c r="I284" s="149">
        <f t="shared" si="29"/>
        <v>5000</v>
      </c>
    </row>
    <row r="285" spans="1:9" s="128" customFormat="1" ht="18" customHeight="1" hidden="1">
      <c r="A285" s="105" t="s">
        <v>214</v>
      </c>
      <c r="B285" s="103">
        <v>904</v>
      </c>
      <c r="C285" s="70" t="s">
        <v>8</v>
      </c>
      <c r="D285" s="70" t="s">
        <v>14</v>
      </c>
      <c r="E285" s="248" t="s">
        <v>487</v>
      </c>
      <c r="F285" s="229">
        <v>610</v>
      </c>
      <c r="G285" s="197"/>
      <c r="H285" s="197">
        <v>6000</v>
      </c>
      <c r="I285" s="197">
        <v>5000</v>
      </c>
    </row>
    <row r="286" spans="1:9" ht="33" hidden="1">
      <c r="A286" s="185" t="s">
        <v>164</v>
      </c>
      <c r="B286" s="104">
        <v>904</v>
      </c>
      <c r="C286" s="46" t="s">
        <v>8</v>
      </c>
      <c r="D286" s="46" t="s">
        <v>13</v>
      </c>
      <c r="E286" s="72"/>
      <c r="F286" s="72"/>
      <c r="G286" s="149">
        <f aca="true" t="shared" si="30" ref="G286:I289">G287</f>
        <v>0</v>
      </c>
      <c r="H286" s="149">
        <f t="shared" si="30"/>
        <v>400</v>
      </c>
      <c r="I286" s="149">
        <f t="shared" si="30"/>
        <v>400</v>
      </c>
    </row>
    <row r="287" spans="1:9" s="128" customFormat="1" ht="49.5" hidden="1">
      <c r="A287" s="292" t="s">
        <v>363</v>
      </c>
      <c r="B287" s="104">
        <v>904</v>
      </c>
      <c r="C287" s="46" t="s">
        <v>8</v>
      </c>
      <c r="D287" s="46" t="s">
        <v>13</v>
      </c>
      <c r="E287" s="308" t="s">
        <v>339</v>
      </c>
      <c r="F287" s="232"/>
      <c r="G287" s="149">
        <f t="shared" si="30"/>
        <v>0</v>
      </c>
      <c r="H287" s="149">
        <f t="shared" si="30"/>
        <v>400</v>
      </c>
      <c r="I287" s="149">
        <f t="shared" si="30"/>
        <v>400</v>
      </c>
    </row>
    <row r="288" spans="1:9" s="128" customFormat="1" ht="33" hidden="1">
      <c r="A288" s="223" t="s">
        <v>609</v>
      </c>
      <c r="B288" s="103">
        <v>904</v>
      </c>
      <c r="C288" s="42" t="s">
        <v>8</v>
      </c>
      <c r="D288" s="42" t="s">
        <v>13</v>
      </c>
      <c r="E288" s="298" t="s">
        <v>610</v>
      </c>
      <c r="F288" s="250"/>
      <c r="G288" s="197">
        <f t="shared" si="30"/>
        <v>0</v>
      </c>
      <c r="H288" s="197">
        <f t="shared" si="30"/>
        <v>400</v>
      </c>
      <c r="I288" s="197">
        <f t="shared" si="30"/>
        <v>400</v>
      </c>
    </row>
    <row r="289" spans="1:9" s="128" customFormat="1" ht="33" hidden="1">
      <c r="A289" s="223" t="s">
        <v>634</v>
      </c>
      <c r="B289" s="103">
        <v>904</v>
      </c>
      <c r="C289" s="42" t="s">
        <v>8</v>
      </c>
      <c r="D289" s="42" t="s">
        <v>13</v>
      </c>
      <c r="E289" s="298" t="s">
        <v>611</v>
      </c>
      <c r="F289" s="250"/>
      <c r="G289" s="197">
        <f t="shared" si="30"/>
        <v>0</v>
      </c>
      <c r="H289" s="197">
        <f t="shared" si="30"/>
        <v>400</v>
      </c>
      <c r="I289" s="197">
        <f t="shared" si="30"/>
        <v>400</v>
      </c>
    </row>
    <row r="290" spans="1:9" s="128" customFormat="1" ht="31.5" customHeight="1" hidden="1">
      <c r="A290" s="282" t="s">
        <v>176</v>
      </c>
      <c r="B290" s="103">
        <v>904</v>
      </c>
      <c r="C290" s="42" t="s">
        <v>8</v>
      </c>
      <c r="D290" s="42" t="s">
        <v>13</v>
      </c>
      <c r="E290" s="298" t="s">
        <v>611</v>
      </c>
      <c r="F290" s="250">
        <v>240</v>
      </c>
      <c r="G290" s="197"/>
      <c r="H290" s="197">
        <v>400</v>
      </c>
      <c r="I290" s="197">
        <v>400</v>
      </c>
    </row>
    <row r="291" spans="1:9" ht="16.5" hidden="1">
      <c r="A291" s="44" t="s">
        <v>74</v>
      </c>
      <c r="B291" s="92">
        <v>904</v>
      </c>
      <c r="C291" s="45" t="s">
        <v>8</v>
      </c>
      <c r="D291" s="46" t="s">
        <v>8</v>
      </c>
      <c r="E291" s="46"/>
      <c r="F291" s="46"/>
      <c r="G291" s="149">
        <f aca="true" t="shared" si="31" ref="G291:I293">G292</f>
        <v>0</v>
      </c>
      <c r="H291" s="149">
        <f t="shared" si="31"/>
        <v>3193400</v>
      </c>
      <c r="I291" s="149">
        <f t="shared" si="31"/>
        <v>2303400</v>
      </c>
    </row>
    <row r="292" spans="1:9" s="128" customFormat="1" ht="33" hidden="1">
      <c r="A292" s="108" t="s">
        <v>205</v>
      </c>
      <c r="B292" s="92">
        <v>904</v>
      </c>
      <c r="C292" s="45" t="s">
        <v>8</v>
      </c>
      <c r="D292" s="46" t="s">
        <v>8</v>
      </c>
      <c r="E292" s="305" t="s">
        <v>367</v>
      </c>
      <c r="F292" s="229"/>
      <c r="G292" s="149">
        <f t="shared" si="31"/>
        <v>0</v>
      </c>
      <c r="H292" s="149">
        <f t="shared" si="31"/>
        <v>3193400</v>
      </c>
      <c r="I292" s="149">
        <f t="shared" si="31"/>
        <v>2303400</v>
      </c>
    </row>
    <row r="293" spans="1:9" s="244" customFormat="1" ht="33" hidden="1">
      <c r="A293" s="270" t="s">
        <v>221</v>
      </c>
      <c r="B293" s="92">
        <v>904</v>
      </c>
      <c r="C293" s="45" t="s">
        <v>8</v>
      </c>
      <c r="D293" s="46" t="s">
        <v>8</v>
      </c>
      <c r="E293" s="46" t="s">
        <v>389</v>
      </c>
      <c r="F293" s="255"/>
      <c r="G293" s="149">
        <f t="shared" si="31"/>
        <v>0</v>
      </c>
      <c r="H293" s="149">
        <f t="shared" si="31"/>
        <v>3193400</v>
      </c>
      <c r="I293" s="149">
        <f t="shared" si="31"/>
        <v>2303400</v>
      </c>
    </row>
    <row r="294" spans="1:9" s="244" customFormat="1" ht="16.5" hidden="1">
      <c r="A294" s="102" t="s">
        <v>542</v>
      </c>
      <c r="B294" s="93">
        <v>904</v>
      </c>
      <c r="C294" s="41" t="s">
        <v>8</v>
      </c>
      <c r="D294" s="42" t="s">
        <v>8</v>
      </c>
      <c r="E294" s="42" t="s">
        <v>543</v>
      </c>
      <c r="F294" s="229"/>
      <c r="G294" s="197">
        <f>G295+G297</f>
        <v>0</v>
      </c>
      <c r="H294" s="197">
        <f>H295+H297</f>
        <v>3193400</v>
      </c>
      <c r="I294" s="197">
        <f>I295+I297</f>
        <v>2303400</v>
      </c>
    </row>
    <row r="295" spans="1:9" s="244" customFormat="1" ht="33" hidden="1">
      <c r="A295" s="102" t="s">
        <v>544</v>
      </c>
      <c r="B295" s="93">
        <v>904</v>
      </c>
      <c r="C295" s="41" t="s">
        <v>8</v>
      </c>
      <c r="D295" s="42" t="s">
        <v>8</v>
      </c>
      <c r="E295" s="42" t="s">
        <v>545</v>
      </c>
      <c r="F295" s="229"/>
      <c r="G295" s="197">
        <f>G296</f>
        <v>0</v>
      </c>
      <c r="H295" s="197">
        <f>H296</f>
        <v>1558400</v>
      </c>
      <c r="I295" s="197">
        <f>I296</f>
        <v>1558400</v>
      </c>
    </row>
    <row r="296" spans="1:9" s="244" customFormat="1" ht="16.5" hidden="1">
      <c r="A296" s="102" t="s">
        <v>210</v>
      </c>
      <c r="B296" s="93">
        <v>904</v>
      </c>
      <c r="C296" s="41" t="s">
        <v>8</v>
      </c>
      <c r="D296" s="42" t="s">
        <v>8</v>
      </c>
      <c r="E296" s="42" t="s">
        <v>545</v>
      </c>
      <c r="F296" s="229">
        <v>620</v>
      </c>
      <c r="G296" s="197"/>
      <c r="H296" s="197">
        <f>1497500+60900</f>
        <v>1558400</v>
      </c>
      <c r="I296" s="197">
        <f>1497500+60900</f>
        <v>1558400</v>
      </c>
    </row>
    <row r="297" spans="1:9" s="244" customFormat="1" ht="33" hidden="1">
      <c r="A297" s="102" t="s">
        <v>264</v>
      </c>
      <c r="B297" s="93">
        <v>904</v>
      </c>
      <c r="C297" s="41" t="s">
        <v>8</v>
      </c>
      <c r="D297" s="42" t="s">
        <v>8</v>
      </c>
      <c r="E297" s="42" t="s">
        <v>546</v>
      </c>
      <c r="F297" s="229"/>
      <c r="G297" s="197">
        <f>G298</f>
        <v>0</v>
      </c>
      <c r="H297" s="197">
        <f>H298</f>
        <v>1635000</v>
      </c>
      <c r="I297" s="197">
        <f>I298</f>
        <v>745000</v>
      </c>
    </row>
    <row r="298" spans="1:9" s="244" customFormat="1" ht="16.5" hidden="1">
      <c r="A298" s="102" t="s">
        <v>210</v>
      </c>
      <c r="B298" s="93">
        <v>904</v>
      </c>
      <c r="C298" s="41" t="s">
        <v>8</v>
      </c>
      <c r="D298" s="42" t="s">
        <v>8</v>
      </c>
      <c r="E298" s="42" t="s">
        <v>546</v>
      </c>
      <c r="F298" s="229">
        <v>620</v>
      </c>
      <c r="G298" s="197"/>
      <c r="H298" s="197">
        <v>1635000</v>
      </c>
      <c r="I298" s="197">
        <v>745000</v>
      </c>
    </row>
    <row r="299" spans="1:9" ht="14.25" customHeight="1" hidden="1">
      <c r="A299" s="44" t="s">
        <v>75</v>
      </c>
      <c r="B299" s="92">
        <v>904</v>
      </c>
      <c r="C299" s="45" t="s">
        <v>8</v>
      </c>
      <c r="D299" s="46" t="s">
        <v>10</v>
      </c>
      <c r="E299" s="45"/>
      <c r="F299" s="45"/>
      <c r="G299" s="73">
        <f>G300+G332+G338+G342+G355+G327</f>
        <v>696300</v>
      </c>
      <c r="H299" s="73">
        <f>H300+H332+H338+H342+H355+H327</f>
        <v>25590200</v>
      </c>
      <c r="I299" s="73">
        <f>I300+I332+I338+I342+I355+I327</f>
        <v>26221200</v>
      </c>
    </row>
    <row r="300" spans="1:9" s="128" customFormat="1" ht="33" hidden="1">
      <c r="A300" s="153" t="s">
        <v>212</v>
      </c>
      <c r="B300" s="92">
        <v>904</v>
      </c>
      <c r="C300" s="45" t="s">
        <v>8</v>
      </c>
      <c r="D300" s="46" t="s">
        <v>10</v>
      </c>
      <c r="E300" s="305" t="s">
        <v>365</v>
      </c>
      <c r="F300" s="231"/>
      <c r="G300" s="120">
        <f>G301+G319+G323</f>
        <v>696300</v>
      </c>
      <c r="H300" s="120">
        <f>H301+H319+H323</f>
        <v>21427200</v>
      </c>
      <c r="I300" s="120">
        <f>I301+I319+I323</f>
        <v>22061200</v>
      </c>
    </row>
    <row r="301" spans="1:9" s="244" customFormat="1" ht="33" hidden="1">
      <c r="A301" s="108" t="s">
        <v>364</v>
      </c>
      <c r="B301" s="90">
        <v>904</v>
      </c>
      <c r="C301" s="60" t="s">
        <v>8</v>
      </c>
      <c r="D301" s="46" t="s">
        <v>10</v>
      </c>
      <c r="E301" s="46" t="s">
        <v>375</v>
      </c>
      <c r="F301" s="255"/>
      <c r="G301" s="149">
        <f>G302+G305+G309</f>
        <v>696300</v>
      </c>
      <c r="H301" s="149">
        <f>H302+H305+H309</f>
        <v>21347200</v>
      </c>
      <c r="I301" s="149">
        <f>I302+I305+I309</f>
        <v>21687200</v>
      </c>
    </row>
    <row r="302" spans="1:9" s="128" customFormat="1" ht="16.5" hidden="1">
      <c r="A302" s="105" t="s">
        <v>346</v>
      </c>
      <c r="B302" s="111">
        <v>904</v>
      </c>
      <c r="C302" s="70" t="s">
        <v>8</v>
      </c>
      <c r="D302" s="70" t="s">
        <v>10</v>
      </c>
      <c r="E302" s="42" t="s">
        <v>396</v>
      </c>
      <c r="F302" s="229"/>
      <c r="G302" s="197">
        <f aca="true" t="shared" si="32" ref="G302:I303">G303</f>
        <v>0</v>
      </c>
      <c r="H302" s="197">
        <f t="shared" si="32"/>
        <v>0</v>
      </c>
      <c r="I302" s="197">
        <f t="shared" si="32"/>
        <v>0</v>
      </c>
    </row>
    <row r="303" spans="1:9" s="128" customFormat="1" ht="16.5" hidden="1">
      <c r="A303" s="105" t="s">
        <v>263</v>
      </c>
      <c r="B303" s="111">
        <v>904</v>
      </c>
      <c r="C303" s="70" t="s">
        <v>8</v>
      </c>
      <c r="D303" s="70" t="s">
        <v>10</v>
      </c>
      <c r="E303" s="42" t="s">
        <v>399</v>
      </c>
      <c r="F303" s="229"/>
      <c r="G303" s="197">
        <f t="shared" si="32"/>
        <v>0</v>
      </c>
      <c r="H303" s="197">
        <f t="shared" si="32"/>
        <v>0</v>
      </c>
      <c r="I303" s="197">
        <f t="shared" si="32"/>
        <v>0</v>
      </c>
    </row>
    <row r="304" spans="1:9" s="128" customFormat="1" ht="33" hidden="1">
      <c r="A304" s="282" t="s">
        <v>176</v>
      </c>
      <c r="B304" s="111">
        <v>904</v>
      </c>
      <c r="C304" s="70" t="s">
        <v>8</v>
      </c>
      <c r="D304" s="70" t="s">
        <v>10</v>
      </c>
      <c r="E304" s="42" t="s">
        <v>399</v>
      </c>
      <c r="F304" s="250">
        <v>240</v>
      </c>
      <c r="G304" s="197"/>
      <c r="H304" s="197">
        <v>0</v>
      </c>
      <c r="I304" s="197">
        <v>0</v>
      </c>
    </row>
    <row r="305" spans="1:9" s="128" customFormat="1" ht="33" hidden="1">
      <c r="A305" s="105" t="s">
        <v>347</v>
      </c>
      <c r="B305" s="103">
        <v>904</v>
      </c>
      <c r="C305" s="70" t="s">
        <v>8</v>
      </c>
      <c r="D305" s="70" t="s">
        <v>10</v>
      </c>
      <c r="E305" s="42" t="s">
        <v>401</v>
      </c>
      <c r="F305" s="229"/>
      <c r="G305" s="197">
        <f>G306</f>
        <v>0</v>
      </c>
      <c r="H305" s="197">
        <f>H306</f>
        <v>90000</v>
      </c>
      <c r="I305" s="197">
        <f>I306</f>
        <v>430000</v>
      </c>
    </row>
    <row r="306" spans="1:9" s="128" customFormat="1" ht="23.25" customHeight="1" hidden="1">
      <c r="A306" s="105" t="s">
        <v>266</v>
      </c>
      <c r="B306" s="93">
        <v>904</v>
      </c>
      <c r="C306" s="41" t="s">
        <v>8</v>
      </c>
      <c r="D306" s="42" t="s">
        <v>10</v>
      </c>
      <c r="E306" s="42" t="s">
        <v>405</v>
      </c>
      <c r="F306" s="229"/>
      <c r="G306" s="197">
        <f>G307+G308</f>
        <v>0</v>
      </c>
      <c r="H306" s="197">
        <f>H307+H308</f>
        <v>90000</v>
      </c>
      <c r="I306" s="197">
        <f>I307+I308</f>
        <v>430000</v>
      </c>
    </row>
    <row r="307" spans="1:9" s="128" customFormat="1" ht="18.75" customHeight="1" hidden="1">
      <c r="A307" s="48" t="s">
        <v>173</v>
      </c>
      <c r="B307" s="93">
        <v>904</v>
      </c>
      <c r="C307" s="41" t="s">
        <v>8</v>
      </c>
      <c r="D307" s="42" t="s">
        <v>10</v>
      </c>
      <c r="E307" s="52" t="s">
        <v>405</v>
      </c>
      <c r="F307" s="230">
        <v>120</v>
      </c>
      <c r="G307" s="197"/>
      <c r="H307" s="197">
        <v>50000</v>
      </c>
      <c r="I307" s="197">
        <v>95000</v>
      </c>
    </row>
    <row r="308" spans="1:9" s="128" customFormat="1" ht="36" customHeight="1" hidden="1">
      <c r="A308" s="105" t="s">
        <v>176</v>
      </c>
      <c r="B308" s="93">
        <v>904</v>
      </c>
      <c r="C308" s="41" t="s">
        <v>8</v>
      </c>
      <c r="D308" s="42" t="s">
        <v>10</v>
      </c>
      <c r="E308" s="42" t="s">
        <v>405</v>
      </c>
      <c r="F308" s="229">
        <v>240</v>
      </c>
      <c r="G308" s="197">
        <v>0</v>
      </c>
      <c r="H308" s="197">
        <v>40000</v>
      </c>
      <c r="I308" s="197">
        <v>335000</v>
      </c>
    </row>
    <row r="309" spans="1:9" s="128" customFormat="1" ht="16.5" hidden="1">
      <c r="A309" s="105" t="s">
        <v>348</v>
      </c>
      <c r="B309" s="93">
        <v>904</v>
      </c>
      <c r="C309" s="41" t="s">
        <v>8</v>
      </c>
      <c r="D309" s="42" t="s">
        <v>10</v>
      </c>
      <c r="E309" s="42" t="s">
        <v>407</v>
      </c>
      <c r="F309" s="229"/>
      <c r="G309" s="197">
        <f>G310+G314</f>
        <v>696300</v>
      </c>
      <c r="H309" s="197">
        <f>H310+H314</f>
        <v>21257200</v>
      </c>
      <c r="I309" s="197">
        <f>I310+I314</f>
        <v>21257200</v>
      </c>
    </row>
    <row r="310" spans="1:9" s="128" customFormat="1" ht="16.5" hidden="1">
      <c r="A310" s="105" t="s">
        <v>175</v>
      </c>
      <c r="B310" s="93">
        <v>904</v>
      </c>
      <c r="C310" s="41" t="s">
        <v>8</v>
      </c>
      <c r="D310" s="42" t="s">
        <v>10</v>
      </c>
      <c r="E310" s="42" t="s">
        <v>408</v>
      </c>
      <c r="F310" s="229"/>
      <c r="G310" s="197">
        <f>G311+G312+G313</f>
        <v>696300</v>
      </c>
      <c r="H310" s="197">
        <f>H311+H312+H313</f>
        <v>5694900</v>
      </c>
      <c r="I310" s="197">
        <f>I311+I312+I313</f>
        <v>5694900</v>
      </c>
    </row>
    <row r="311" spans="1:9" s="128" customFormat="1" ht="16.5" hidden="1">
      <c r="A311" s="105" t="s">
        <v>173</v>
      </c>
      <c r="B311" s="93">
        <v>904</v>
      </c>
      <c r="C311" s="41" t="s">
        <v>8</v>
      </c>
      <c r="D311" s="42" t="s">
        <v>10</v>
      </c>
      <c r="E311" s="42" t="s">
        <v>408</v>
      </c>
      <c r="F311" s="229">
        <v>120</v>
      </c>
      <c r="G311" s="197"/>
      <c r="H311" s="197">
        <f>3580100+1081200+320600</f>
        <v>4981900</v>
      </c>
      <c r="I311" s="197">
        <f>3580100+1081200+320600</f>
        <v>4981900</v>
      </c>
    </row>
    <row r="312" spans="1:9" s="128" customFormat="1" ht="33" hidden="1">
      <c r="A312" s="105" t="s">
        <v>176</v>
      </c>
      <c r="B312" s="93">
        <v>904</v>
      </c>
      <c r="C312" s="41" t="s">
        <v>8</v>
      </c>
      <c r="D312" s="42" t="s">
        <v>10</v>
      </c>
      <c r="E312" s="42" t="s">
        <v>408</v>
      </c>
      <c r="F312" s="229">
        <v>240</v>
      </c>
      <c r="G312" s="197">
        <v>696300</v>
      </c>
      <c r="H312" s="197">
        <v>696300</v>
      </c>
      <c r="I312" s="197">
        <v>696300</v>
      </c>
    </row>
    <row r="313" spans="1:9" s="128" customFormat="1" ht="16.5" hidden="1">
      <c r="A313" s="105" t="s">
        <v>178</v>
      </c>
      <c r="B313" s="93">
        <v>904</v>
      </c>
      <c r="C313" s="41" t="s">
        <v>8</v>
      </c>
      <c r="D313" s="42" t="s">
        <v>10</v>
      </c>
      <c r="E313" s="42" t="s">
        <v>408</v>
      </c>
      <c r="F313" s="229">
        <v>850</v>
      </c>
      <c r="G313" s="197"/>
      <c r="H313" s="197">
        <v>16700</v>
      </c>
      <c r="I313" s="197">
        <v>16700</v>
      </c>
    </row>
    <row r="314" spans="1:9" s="128" customFormat="1" ht="52.5" customHeight="1" hidden="1">
      <c r="A314" s="105" t="s">
        <v>222</v>
      </c>
      <c r="B314" s="93">
        <v>904</v>
      </c>
      <c r="C314" s="41" t="s">
        <v>8</v>
      </c>
      <c r="D314" s="42" t="s">
        <v>10</v>
      </c>
      <c r="E314" s="42" t="s">
        <v>409</v>
      </c>
      <c r="F314" s="229"/>
      <c r="G314" s="197">
        <f>G315+G316+G317+G318</f>
        <v>0</v>
      </c>
      <c r="H314" s="197">
        <f>H315+H316+H317+H318</f>
        <v>15562300</v>
      </c>
      <c r="I314" s="197">
        <f>I315+I316+I317+I318</f>
        <v>15562300</v>
      </c>
    </row>
    <row r="315" spans="1:9" s="128" customFormat="1" ht="18.75" customHeight="1" hidden="1">
      <c r="A315" s="105" t="s">
        <v>173</v>
      </c>
      <c r="B315" s="93">
        <v>904</v>
      </c>
      <c r="C315" s="41" t="s">
        <v>8</v>
      </c>
      <c r="D315" s="42" t="s">
        <v>10</v>
      </c>
      <c r="E315" s="42" t="s">
        <v>409</v>
      </c>
      <c r="F315" s="229">
        <v>120</v>
      </c>
      <c r="G315" s="197"/>
      <c r="H315" s="197">
        <f>9682000+2924000+867000</f>
        <v>13473000</v>
      </c>
      <c r="I315" s="197">
        <f>9682000+2924000+867000</f>
        <v>13473000</v>
      </c>
    </row>
    <row r="316" spans="1:9" s="128" customFormat="1" ht="36.75" customHeight="1" hidden="1">
      <c r="A316" s="105" t="s">
        <v>176</v>
      </c>
      <c r="B316" s="93">
        <v>904</v>
      </c>
      <c r="C316" s="41" t="s">
        <v>8</v>
      </c>
      <c r="D316" s="42" t="s">
        <v>10</v>
      </c>
      <c r="E316" s="42" t="s">
        <v>409</v>
      </c>
      <c r="F316" s="229">
        <v>240</v>
      </c>
      <c r="G316" s="197"/>
      <c r="H316" s="197">
        <v>2038500</v>
      </c>
      <c r="I316" s="197">
        <v>2038500</v>
      </c>
    </row>
    <row r="317" spans="1:9" s="128" customFormat="1" ht="18.75" customHeight="1" hidden="1">
      <c r="A317" s="105" t="s">
        <v>282</v>
      </c>
      <c r="B317" s="93">
        <v>904</v>
      </c>
      <c r="C317" s="41" t="s">
        <v>8</v>
      </c>
      <c r="D317" s="42" t="s">
        <v>10</v>
      </c>
      <c r="E317" s="42" t="s">
        <v>409</v>
      </c>
      <c r="F317" s="229">
        <v>830</v>
      </c>
      <c r="G317" s="197"/>
      <c r="H317" s="197">
        <v>20000</v>
      </c>
      <c r="I317" s="197">
        <v>20000</v>
      </c>
    </row>
    <row r="318" spans="1:9" s="128" customFormat="1" ht="18.75" customHeight="1" hidden="1">
      <c r="A318" s="105" t="s">
        <v>178</v>
      </c>
      <c r="B318" s="93">
        <v>904</v>
      </c>
      <c r="C318" s="41" t="s">
        <v>8</v>
      </c>
      <c r="D318" s="42" t="s">
        <v>10</v>
      </c>
      <c r="E318" s="42" t="s">
        <v>409</v>
      </c>
      <c r="F318" s="229">
        <v>850</v>
      </c>
      <c r="G318" s="197"/>
      <c r="H318" s="197">
        <v>30800</v>
      </c>
      <c r="I318" s="197">
        <v>30800</v>
      </c>
    </row>
    <row r="319" spans="1:9" s="128" customFormat="1" ht="37.5" customHeight="1" hidden="1">
      <c r="A319" s="108" t="s">
        <v>354</v>
      </c>
      <c r="B319" s="92">
        <v>904</v>
      </c>
      <c r="C319" s="45" t="s">
        <v>8</v>
      </c>
      <c r="D319" s="46" t="s">
        <v>10</v>
      </c>
      <c r="E319" s="46" t="s">
        <v>376</v>
      </c>
      <c r="F319" s="229"/>
      <c r="G319" s="149">
        <f>G320</f>
        <v>0</v>
      </c>
      <c r="H319" s="149">
        <f aca="true" t="shared" si="33" ref="H319:I321">H320</f>
        <v>50000</v>
      </c>
      <c r="I319" s="149">
        <f t="shared" si="33"/>
        <v>320000</v>
      </c>
    </row>
    <row r="320" spans="1:9" s="128" customFormat="1" ht="18.75" customHeight="1" hidden="1">
      <c r="A320" s="105" t="s">
        <v>350</v>
      </c>
      <c r="B320" s="93">
        <v>904</v>
      </c>
      <c r="C320" s="41" t="s">
        <v>8</v>
      </c>
      <c r="D320" s="42" t="s">
        <v>10</v>
      </c>
      <c r="E320" s="42" t="s">
        <v>416</v>
      </c>
      <c r="F320" s="229"/>
      <c r="G320" s="197">
        <f>G321</f>
        <v>0</v>
      </c>
      <c r="H320" s="197">
        <f t="shared" si="33"/>
        <v>50000</v>
      </c>
      <c r="I320" s="197">
        <f t="shared" si="33"/>
        <v>320000</v>
      </c>
    </row>
    <row r="321" spans="1:9" s="128" customFormat="1" ht="18.75" customHeight="1" hidden="1">
      <c r="A321" s="105" t="s">
        <v>266</v>
      </c>
      <c r="B321" s="93">
        <v>904</v>
      </c>
      <c r="C321" s="41" t="s">
        <v>8</v>
      </c>
      <c r="D321" s="42" t="s">
        <v>10</v>
      </c>
      <c r="E321" s="42" t="s">
        <v>417</v>
      </c>
      <c r="F321" s="229"/>
      <c r="G321" s="197">
        <f>G322</f>
        <v>0</v>
      </c>
      <c r="H321" s="197">
        <f t="shared" si="33"/>
        <v>50000</v>
      </c>
      <c r="I321" s="197">
        <f t="shared" si="33"/>
        <v>320000</v>
      </c>
    </row>
    <row r="322" spans="1:9" s="128" customFormat="1" ht="34.5" customHeight="1" hidden="1">
      <c r="A322" s="105" t="s">
        <v>176</v>
      </c>
      <c r="B322" s="93">
        <v>904</v>
      </c>
      <c r="C322" s="41" t="s">
        <v>8</v>
      </c>
      <c r="D322" s="42" t="s">
        <v>10</v>
      </c>
      <c r="E322" s="42" t="s">
        <v>417</v>
      </c>
      <c r="F322" s="229">
        <v>240</v>
      </c>
      <c r="G322" s="197"/>
      <c r="H322" s="197">
        <v>50000</v>
      </c>
      <c r="I322" s="197">
        <v>320000</v>
      </c>
    </row>
    <row r="323" spans="1:9" s="244" customFormat="1" ht="12.75" customHeight="1" hidden="1">
      <c r="A323" s="108" t="s">
        <v>218</v>
      </c>
      <c r="B323" s="92">
        <v>904</v>
      </c>
      <c r="C323" s="45" t="s">
        <v>8</v>
      </c>
      <c r="D323" s="46" t="s">
        <v>10</v>
      </c>
      <c r="E323" s="46" t="s">
        <v>378</v>
      </c>
      <c r="F323" s="255"/>
      <c r="G323" s="149">
        <f aca="true" t="shared" si="34" ref="G323:I325">G324</f>
        <v>0</v>
      </c>
      <c r="H323" s="149">
        <f t="shared" si="34"/>
        <v>30000</v>
      </c>
      <c r="I323" s="149">
        <f t="shared" si="34"/>
        <v>54000</v>
      </c>
    </row>
    <row r="324" spans="1:9" s="244" customFormat="1" ht="33" hidden="1">
      <c r="A324" s="224" t="s">
        <v>422</v>
      </c>
      <c r="B324" s="96">
        <v>904</v>
      </c>
      <c r="C324" s="41" t="s">
        <v>8</v>
      </c>
      <c r="D324" s="42" t="s">
        <v>10</v>
      </c>
      <c r="E324" s="42" t="s">
        <v>423</v>
      </c>
      <c r="F324" s="255"/>
      <c r="G324" s="197">
        <f t="shared" si="34"/>
        <v>0</v>
      </c>
      <c r="H324" s="197">
        <f t="shared" si="34"/>
        <v>30000</v>
      </c>
      <c r="I324" s="197">
        <f t="shared" si="34"/>
        <v>54000</v>
      </c>
    </row>
    <row r="325" spans="1:9" s="244" customFormat="1" ht="16.5" hidden="1">
      <c r="A325" s="224" t="s">
        <v>219</v>
      </c>
      <c r="B325" s="96">
        <v>904</v>
      </c>
      <c r="C325" s="41" t="s">
        <v>8</v>
      </c>
      <c r="D325" s="42" t="s">
        <v>10</v>
      </c>
      <c r="E325" s="42" t="s">
        <v>424</v>
      </c>
      <c r="F325" s="255"/>
      <c r="G325" s="197">
        <f t="shared" si="34"/>
        <v>0</v>
      </c>
      <c r="H325" s="197">
        <f t="shared" si="34"/>
        <v>30000</v>
      </c>
      <c r="I325" s="197">
        <f t="shared" si="34"/>
        <v>54000</v>
      </c>
    </row>
    <row r="326" spans="1:9" s="244" customFormat="1" ht="33" hidden="1">
      <c r="A326" s="224" t="s">
        <v>176</v>
      </c>
      <c r="B326" s="96">
        <v>904</v>
      </c>
      <c r="C326" s="41" t="s">
        <v>8</v>
      </c>
      <c r="D326" s="42" t="s">
        <v>10</v>
      </c>
      <c r="E326" s="42" t="s">
        <v>424</v>
      </c>
      <c r="F326" s="229">
        <v>240</v>
      </c>
      <c r="G326" s="197"/>
      <c r="H326" s="197">
        <v>30000</v>
      </c>
      <c r="I326" s="197">
        <v>54000</v>
      </c>
    </row>
    <row r="327" spans="1:9" s="128" customFormat="1" ht="33" hidden="1">
      <c r="A327" s="306" t="s">
        <v>186</v>
      </c>
      <c r="B327" s="95">
        <v>904</v>
      </c>
      <c r="C327" s="45" t="s">
        <v>8</v>
      </c>
      <c r="D327" s="45" t="s">
        <v>14</v>
      </c>
      <c r="E327" s="305" t="s">
        <v>321</v>
      </c>
      <c r="F327" s="229"/>
      <c r="G327" s="149">
        <f>G328</f>
        <v>0</v>
      </c>
      <c r="H327" s="149">
        <f>H328</f>
        <v>7000</v>
      </c>
      <c r="I327" s="149">
        <f>I328</f>
        <v>9000</v>
      </c>
    </row>
    <row r="328" spans="1:9" s="244" customFormat="1" ht="16.5" hidden="1">
      <c r="A328" s="326" t="s">
        <v>358</v>
      </c>
      <c r="B328" s="95">
        <v>904</v>
      </c>
      <c r="C328" s="45" t="s">
        <v>8</v>
      </c>
      <c r="D328" s="46" t="s">
        <v>10</v>
      </c>
      <c r="E328" s="46" t="s">
        <v>380</v>
      </c>
      <c r="F328" s="255"/>
      <c r="G328" s="149">
        <f>G329</f>
        <v>0</v>
      </c>
      <c r="H328" s="149">
        <f aca="true" t="shared" si="35" ref="H328:I330">H329</f>
        <v>7000</v>
      </c>
      <c r="I328" s="149">
        <f t="shared" si="35"/>
        <v>9000</v>
      </c>
    </row>
    <row r="329" spans="1:9" s="128" customFormat="1" ht="33" hidden="1">
      <c r="A329" s="360" t="s">
        <v>627</v>
      </c>
      <c r="B329" s="96">
        <v>904</v>
      </c>
      <c r="C329" s="41" t="s">
        <v>8</v>
      </c>
      <c r="D329" s="42" t="s">
        <v>10</v>
      </c>
      <c r="E329" s="42" t="s">
        <v>519</v>
      </c>
      <c r="F329" s="229"/>
      <c r="G329" s="197">
        <f>G330</f>
        <v>0</v>
      </c>
      <c r="H329" s="197">
        <f t="shared" si="35"/>
        <v>7000</v>
      </c>
      <c r="I329" s="197">
        <f t="shared" si="35"/>
        <v>9000</v>
      </c>
    </row>
    <row r="330" spans="1:9" s="128" customFormat="1" ht="33" hidden="1">
      <c r="A330" s="307" t="s">
        <v>304</v>
      </c>
      <c r="B330" s="96">
        <v>904</v>
      </c>
      <c r="C330" s="41" t="s">
        <v>8</v>
      </c>
      <c r="D330" s="42" t="s">
        <v>10</v>
      </c>
      <c r="E330" s="42" t="s">
        <v>520</v>
      </c>
      <c r="F330" s="229"/>
      <c r="G330" s="197">
        <f>G331</f>
        <v>0</v>
      </c>
      <c r="H330" s="197">
        <f t="shared" si="35"/>
        <v>7000</v>
      </c>
      <c r="I330" s="197">
        <f t="shared" si="35"/>
        <v>9000</v>
      </c>
    </row>
    <row r="331" spans="1:9" s="128" customFormat="1" ht="33" hidden="1">
      <c r="A331" s="224" t="s">
        <v>176</v>
      </c>
      <c r="B331" s="96">
        <v>904</v>
      </c>
      <c r="C331" s="41" t="s">
        <v>8</v>
      </c>
      <c r="D331" s="42" t="s">
        <v>10</v>
      </c>
      <c r="E331" s="42" t="s">
        <v>520</v>
      </c>
      <c r="F331" s="229">
        <v>240</v>
      </c>
      <c r="G331" s="197"/>
      <c r="H331" s="197">
        <f>4000+3000</f>
        <v>7000</v>
      </c>
      <c r="I331" s="197">
        <f>6000+3000</f>
        <v>9000</v>
      </c>
    </row>
    <row r="332" spans="1:9" s="128" customFormat="1" ht="28.5" customHeight="1" hidden="1">
      <c r="A332" s="108" t="s">
        <v>205</v>
      </c>
      <c r="B332" s="92">
        <v>904</v>
      </c>
      <c r="C332" s="45" t="s">
        <v>8</v>
      </c>
      <c r="D332" s="46" t="s">
        <v>10</v>
      </c>
      <c r="E332" s="305" t="s">
        <v>367</v>
      </c>
      <c r="F332" s="229"/>
      <c r="G332" s="149">
        <f aca="true" t="shared" si="36" ref="G332:I334">G333</f>
        <v>0</v>
      </c>
      <c r="H332" s="149">
        <f t="shared" si="36"/>
        <v>4027000</v>
      </c>
      <c r="I332" s="149">
        <f t="shared" si="36"/>
        <v>4027000</v>
      </c>
    </row>
    <row r="333" spans="1:9" s="244" customFormat="1" ht="33" hidden="1">
      <c r="A333" s="270" t="s">
        <v>223</v>
      </c>
      <c r="B333" s="92">
        <v>904</v>
      </c>
      <c r="C333" s="45" t="s">
        <v>8</v>
      </c>
      <c r="D333" s="46" t="s">
        <v>10</v>
      </c>
      <c r="E333" s="46" t="s">
        <v>390</v>
      </c>
      <c r="F333" s="255"/>
      <c r="G333" s="149">
        <f t="shared" si="36"/>
        <v>0</v>
      </c>
      <c r="H333" s="149">
        <f t="shared" si="36"/>
        <v>4027000</v>
      </c>
      <c r="I333" s="149">
        <f t="shared" si="36"/>
        <v>4027000</v>
      </c>
    </row>
    <row r="334" spans="1:9" s="244" customFormat="1" ht="33" hidden="1">
      <c r="A334" s="102" t="s">
        <v>271</v>
      </c>
      <c r="B334" s="93">
        <v>904</v>
      </c>
      <c r="C334" s="41" t="s">
        <v>8</v>
      </c>
      <c r="D334" s="42" t="s">
        <v>10</v>
      </c>
      <c r="E334" s="42" t="s">
        <v>531</v>
      </c>
      <c r="F334" s="255"/>
      <c r="G334" s="197">
        <f t="shared" si="36"/>
        <v>0</v>
      </c>
      <c r="H334" s="197">
        <f t="shared" si="36"/>
        <v>4027000</v>
      </c>
      <c r="I334" s="197">
        <f t="shared" si="36"/>
        <v>4027000</v>
      </c>
    </row>
    <row r="335" spans="1:9" s="244" customFormat="1" ht="33" hidden="1">
      <c r="A335" s="102" t="s">
        <v>532</v>
      </c>
      <c r="B335" s="93">
        <v>904</v>
      </c>
      <c r="C335" s="41" t="s">
        <v>8</v>
      </c>
      <c r="D335" s="42" t="s">
        <v>10</v>
      </c>
      <c r="E335" s="42" t="s">
        <v>533</v>
      </c>
      <c r="F335" s="255"/>
      <c r="G335" s="197">
        <f>G336+G337</f>
        <v>0</v>
      </c>
      <c r="H335" s="197">
        <f>H336+H337</f>
        <v>4027000</v>
      </c>
      <c r="I335" s="197">
        <f>I336+I337</f>
        <v>4027000</v>
      </c>
    </row>
    <row r="336" spans="1:9" s="244" customFormat="1" ht="16.5" hidden="1">
      <c r="A336" s="105" t="s">
        <v>173</v>
      </c>
      <c r="B336" s="93">
        <v>904</v>
      </c>
      <c r="C336" s="41" t="s">
        <v>8</v>
      </c>
      <c r="D336" s="42" t="s">
        <v>10</v>
      </c>
      <c r="E336" s="42" t="s">
        <v>533</v>
      </c>
      <c r="F336" s="229">
        <v>120</v>
      </c>
      <c r="G336" s="366"/>
      <c r="H336" s="366">
        <v>3073830</v>
      </c>
      <c r="I336" s="366">
        <v>3073830</v>
      </c>
    </row>
    <row r="337" spans="1:9" s="244" customFormat="1" ht="33" hidden="1">
      <c r="A337" s="105" t="s">
        <v>176</v>
      </c>
      <c r="B337" s="93">
        <v>904</v>
      </c>
      <c r="C337" s="41" t="s">
        <v>8</v>
      </c>
      <c r="D337" s="42" t="s">
        <v>10</v>
      </c>
      <c r="E337" s="42" t="s">
        <v>533</v>
      </c>
      <c r="F337" s="229">
        <v>240</v>
      </c>
      <c r="G337" s="366"/>
      <c r="H337" s="366">
        <v>953170</v>
      </c>
      <c r="I337" s="366">
        <v>953170</v>
      </c>
    </row>
    <row r="338" spans="1:9" s="128" customFormat="1" ht="49.5" hidden="1">
      <c r="A338" s="270" t="s">
        <v>228</v>
      </c>
      <c r="B338" s="92">
        <v>904</v>
      </c>
      <c r="C338" s="45" t="s">
        <v>8</v>
      </c>
      <c r="D338" s="46" t="s">
        <v>10</v>
      </c>
      <c r="E338" s="249" t="s">
        <v>369</v>
      </c>
      <c r="F338" s="229"/>
      <c r="G338" s="149">
        <f aca="true" t="shared" si="37" ref="G338:I340">G339</f>
        <v>0</v>
      </c>
      <c r="H338" s="149">
        <f t="shared" si="37"/>
        <v>22000</v>
      </c>
      <c r="I338" s="149">
        <f t="shared" si="37"/>
        <v>22000</v>
      </c>
    </row>
    <row r="339" spans="1:9" s="128" customFormat="1" ht="16.5" hidden="1">
      <c r="A339" s="102" t="s">
        <v>562</v>
      </c>
      <c r="B339" s="93">
        <v>904</v>
      </c>
      <c r="C339" s="41" t="s">
        <v>8</v>
      </c>
      <c r="D339" s="42" t="s">
        <v>10</v>
      </c>
      <c r="E339" s="42" t="s">
        <v>563</v>
      </c>
      <c r="F339" s="229"/>
      <c r="G339" s="197">
        <f t="shared" si="37"/>
        <v>0</v>
      </c>
      <c r="H339" s="197">
        <f t="shared" si="37"/>
        <v>22000</v>
      </c>
      <c r="I339" s="197">
        <f t="shared" si="37"/>
        <v>22000</v>
      </c>
    </row>
    <row r="340" spans="1:9" s="128" customFormat="1" ht="33" hidden="1">
      <c r="A340" s="102" t="s">
        <v>229</v>
      </c>
      <c r="B340" s="93">
        <v>904</v>
      </c>
      <c r="C340" s="41" t="s">
        <v>8</v>
      </c>
      <c r="D340" s="42" t="s">
        <v>10</v>
      </c>
      <c r="E340" s="42" t="s">
        <v>564</v>
      </c>
      <c r="F340" s="229"/>
      <c r="G340" s="197">
        <f t="shared" si="37"/>
        <v>0</v>
      </c>
      <c r="H340" s="197">
        <f t="shared" si="37"/>
        <v>22000</v>
      </c>
      <c r="I340" s="197">
        <f t="shared" si="37"/>
        <v>22000</v>
      </c>
    </row>
    <row r="341" spans="1:9" s="128" customFormat="1" ht="33" hidden="1">
      <c r="A341" s="105" t="s">
        <v>176</v>
      </c>
      <c r="B341" s="93">
        <v>904</v>
      </c>
      <c r="C341" s="41" t="s">
        <v>8</v>
      </c>
      <c r="D341" s="42" t="s">
        <v>10</v>
      </c>
      <c r="E341" s="42" t="s">
        <v>564</v>
      </c>
      <c r="F341" s="229">
        <v>240</v>
      </c>
      <c r="G341" s="197"/>
      <c r="H341" s="197">
        <v>22000</v>
      </c>
      <c r="I341" s="197">
        <v>22000</v>
      </c>
    </row>
    <row r="342" spans="1:9" s="128" customFormat="1" ht="49.5" hidden="1">
      <c r="A342" s="108" t="s">
        <v>190</v>
      </c>
      <c r="B342" s="92">
        <v>904</v>
      </c>
      <c r="C342" s="45" t="s">
        <v>8</v>
      </c>
      <c r="D342" s="46" t="s">
        <v>10</v>
      </c>
      <c r="E342" s="305" t="s">
        <v>322</v>
      </c>
      <c r="F342" s="229"/>
      <c r="G342" s="149">
        <f>G343+G347+G351</f>
        <v>0</v>
      </c>
      <c r="H342" s="149">
        <f>H343+H347+H351</f>
        <v>102000</v>
      </c>
      <c r="I342" s="149">
        <f>I343+I347+I351</f>
        <v>96000</v>
      </c>
    </row>
    <row r="343" spans="1:9" s="244" customFormat="1" ht="33" hidden="1">
      <c r="A343" s="274" t="s">
        <v>192</v>
      </c>
      <c r="B343" s="95">
        <v>904</v>
      </c>
      <c r="C343" s="60" t="s">
        <v>8</v>
      </c>
      <c r="D343" s="60" t="s">
        <v>10</v>
      </c>
      <c r="E343" s="46" t="s">
        <v>328</v>
      </c>
      <c r="F343" s="255"/>
      <c r="G343" s="149">
        <f aca="true" t="shared" si="38" ref="G343:I345">G344</f>
        <v>0</v>
      </c>
      <c r="H343" s="149">
        <f t="shared" si="38"/>
        <v>5000</v>
      </c>
      <c r="I343" s="149">
        <f t="shared" si="38"/>
        <v>0</v>
      </c>
    </row>
    <row r="344" spans="1:9" s="128" customFormat="1" ht="15.75" customHeight="1" hidden="1">
      <c r="A344" s="275" t="s">
        <v>565</v>
      </c>
      <c r="B344" s="96">
        <v>904</v>
      </c>
      <c r="C344" s="41" t="s">
        <v>8</v>
      </c>
      <c r="D344" s="42" t="s">
        <v>10</v>
      </c>
      <c r="E344" s="42" t="s">
        <v>329</v>
      </c>
      <c r="F344" s="229"/>
      <c r="G344" s="197">
        <f t="shared" si="38"/>
        <v>0</v>
      </c>
      <c r="H344" s="197">
        <f t="shared" si="38"/>
        <v>5000</v>
      </c>
      <c r="I344" s="197">
        <f t="shared" si="38"/>
        <v>0</v>
      </c>
    </row>
    <row r="345" spans="1:9" s="128" customFormat="1" ht="33" hidden="1">
      <c r="A345" s="275" t="s">
        <v>566</v>
      </c>
      <c r="B345" s="96">
        <v>904</v>
      </c>
      <c r="C345" s="41" t="s">
        <v>8</v>
      </c>
      <c r="D345" s="42" t="s">
        <v>10</v>
      </c>
      <c r="E345" s="42" t="s">
        <v>567</v>
      </c>
      <c r="F345" s="229"/>
      <c r="G345" s="197">
        <f t="shared" si="38"/>
        <v>0</v>
      </c>
      <c r="H345" s="197">
        <f t="shared" si="38"/>
        <v>5000</v>
      </c>
      <c r="I345" s="197">
        <f t="shared" si="38"/>
        <v>0</v>
      </c>
    </row>
    <row r="346" spans="1:9" s="128" customFormat="1" ht="33" hidden="1">
      <c r="A346" s="105" t="s">
        <v>176</v>
      </c>
      <c r="B346" s="96">
        <v>904</v>
      </c>
      <c r="C346" s="41" t="s">
        <v>8</v>
      </c>
      <c r="D346" s="42" t="s">
        <v>10</v>
      </c>
      <c r="E346" s="42" t="s">
        <v>567</v>
      </c>
      <c r="F346" s="229">
        <v>240</v>
      </c>
      <c r="G346" s="197"/>
      <c r="H346" s="197">
        <v>5000</v>
      </c>
      <c r="I346" s="197">
        <v>0</v>
      </c>
    </row>
    <row r="347" spans="1:9" s="244" customFormat="1" ht="19.5" customHeight="1" hidden="1">
      <c r="A347" s="108" t="s">
        <v>248</v>
      </c>
      <c r="B347" s="92">
        <v>904</v>
      </c>
      <c r="C347" s="45" t="s">
        <v>8</v>
      </c>
      <c r="D347" s="46" t="s">
        <v>10</v>
      </c>
      <c r="E347" s="46" t="s">
        <v>387</v>
      </c>
      <c r="F347" s="255"/>
      <c r="G347" s="149">
        <f aca="true" t="shared" si="39" ref="G347:I349">G348</f>
        <v>0</v>
      </c>
      <c r="H347" s="149">
        <f t="shared" si="39"/>
        <v>97000</v>
      </c>
      <c r="I347" s="149">
        <f t="shared" si="39"/>
        <v>96000</v>
      </c>
    </row>
    <row r="348" spans="1:9" s="128" customFormat="1" ht="16.5" hidden="1">
      <c r="A348" s="105" t="s">
        <v>568</v>
      </c>
      <c r="B348" s="93">
        <v>904</v>
      </c>
      <c r="C348" s="41" t="s">
        <v>8</v>
      </c>
      <c r="D348" s="42" t="s">
        <v>10</v>
      </c>
      <c r="E348" s="42" t="s">
        <v>569</v>
      </c>
      <c r="F348" s="229"/>
      <c r="G348" s="197">
        <f t="shared" si="39"/>
        <v>0</v>
      </c>
      <c r="H348" s="197">
        <f t="shared" si="39"/>
        <v>97000</v>
      </c>
      <c r="I348" s="197">
        <f t="shared" si="39"/>
        <v>96000</v>
      </c>
    </row>
    <row r="349" spans="1:9" s="128" customFormat="1" ht="16.5" hidden="1">
      <c r="A349" s="105" t="s">
        <v>570</v>
      </c>
      <c r="B349" s="93">
        <v>904</v>
      </c>
      <c r="C349" s="41" t="s">
        <v>8</v>
      </c>
      <c r="D349" s="42" t="s">
        <v>10</v>
      </c>
      <c r="E349" s="42" t="s">
        <v>571</v>
      </c>
      <c r="F349" s="229"/>
      <c r="G349" s="197">
        <f t="shared" si="39"/>
        <v>0</v>
      </c>
      <c r="H349" s="197">
        <f t="shared" si="39"/>
        <v>97000</v>
      </c>
      <c r="I349" s="197">
        <f t="shared" si="39"/>
        <v>96000</v>
      </c>
    </row>
    <row r="350" spans="1:9" s="128" customFormat="1" ht="33" hidden="1">
      <c r="A350" s="105" t="s">
        <v>176</v>
      </c>
      <c r="B350" s="93">
        <v>904</v>
      </c>
      <c r="C350" s="41" t="s">
        <v>8</v>
      </c>
      <c r="D350" s="42" t="s">
        <v>10</v>
      </c>
      <c r="E350" s="42" t="s">
        <v>571</v>
      </c>
      <c r="F350" s="229">
        <v>240</v>
      </c>
      <c r="G350" s="197"/>
      <c r="H350" s="197">
        <v>97000</v>
      </c>
      <c r="I350" s="197">
        <v>96000</v>
      </c>
    </row>
    <row r="351" spans="1:9" s="244" customFormat="1" ht="33" hidden="1">
      <c r="A351" s="108" t="s">
        <v>197</v>
      </c>
      <c r="B351" s="92">
        <v>904</v>
      </c>
      <c r="C351" s="45" t="s">
        <v>8</v>
      </c>
      <c r="D351" s="46" t="s">
        <v>10</v>
      </c>
      <c r="E351" s="46" t="s">
        <v>323</v>
      </c>
      <c r="F351" s="255"/>
      <c r="G351" s="149">
        <f aca="true" t="shared" si="40" ref="G351:I353">G352</f>
        <v>0</v>
      </c>
      <c r="H351" s="149">
        <f t="shared" si="40"/>
        <v>0</v>
      </c>
      <c r="I351" s="149">
        <f t="shared" si="40"/>
        <v>0</v>
      </c>
    </row>
    <row r="352" spans="1:9" s="128" customFormat="1" ht="16.5" hidden="1">
      <c r="A352" s="105" t="s">
        <v>572</v>
      </c>
      <c r="B352" s="93">
        <v>904</v>
      </c>
      <c r="C352" s="41" t="s">
        <v>8</v>
      </c>
      <c r="D352" s="42" t="s">
        <v>10</v>
      </c>
      <c r="E352" s="42" t="s">
        <v>325</v>
      </c>
      <c r="F352" s="229"/>
      <c r="G352" s="197">
        <f t="shared" si="40"/>
        <v>0</v>
      </c>
      <c r="H352" s="197">
        <f t="shared" si="40"/>
        <v>0</v>
      </c>
      <c r="I352" s="197">
        <f t="shared" si="40"/>
        <v>0</v>
      </c>
    </row>
    <row r="353" spans="1:9" s="128" customFormat="1" ht="33" hidden="1">
      <c r="A353" s="105" t="s">
        <v>198</v>
      </c>
      <c r="B353" s="93">
        <v>904</v>
      </c>
      <c r="C353" s="41" t="s">
        <v>8</v>
      </c>
      <c r="D353" s="42" t="s">
        <v>10</v>
      </c>
      <c r="E353" s="42" t="s">
        <v>324</v>
      </c>
      <c r="F353" s="229"/>
      <c r="G353" s="197">
        <f t="shared" si="40"/>
        <v>0</v>
      </c>
      <c r="H353" s="197">
        <f t="shared" si="40"/>
        <v>0</v>
      </c>
      <c r="I353" s="197">
        <f t="shared" si="40"/>
        <v>0</v>
      </c>
    </row>
    <row r="354" spans="1:9" s="128" customFormat="1" ht="33" hidden="1">
      <c r="A354" s="105" t="s">
        <v>176</v>
      </c>
      <c r="B354" s="93">
        <v>904</v>
      </c>
      <c r="C354" s="41" t="s">
        <v>8</v>
      </c>
      <c r="D354" s="42" t="s">
        <v>10</v>
      </c>
      <c r="E354" s="42" t="s">
        <v>324</v>
      </c>
      <c r="F354" s="229">
        <v>240</v>
      </c>
      <c r="G354" s="197"/>
      <c r="H354" s="197"/>
      <c r="I354" s="197"/>
    </row>
    <row r="355" spans="1:9" s="128" customFormat="1" ht="33" hidden="1">
      <c r="A355" s="276" t="s">
        <v>360</v>
      </c>
      <c r="B355" s="92">
        <v>904</v>
      </c>
      <c r="C355" s="45" t="s">
        <v>8</v>
      </c>
      <c r="D355" s="46" t="s">
        <v>10</v>
      </c>
      <c r="E355" s="249" t="s">
        <v>335</v>
      </c>
      <c r="F355" s="229"/>
      <c r="G355" s="149">
        <f aca="true" t="shared" si="41" ref="G355:I357">G356</f>
        <v>0</v>
      </c>
      <c r="H355" s="149">
        <f t="shared" si="41"/>
        <v>5000</v>
      </c>
      <c r="I355" s="149">
        <f t="shared" si="41"/>
        <v>6000</v>
      </c>
    </row>
    <row r="356" spans="1:9" s="128" customFormat="1" ht="16.5" hidden="1">
      <c r="A356" s="277" t="s">
        <v>485</v>
      </c>
      <c r="B356" s="93">
        <v>904</v>
      </c>
      <c r="C356" s="41" t="s">
        <v>8</v>
      </c>
      <c r="D356" s="42" t="s">
        <v>10</v>
      </c>
      <c r="E356" s="248" t="s">
        <v>486</v>
      </c>
      <c r="F356" s="229"/>
      <c r="G356" s="149">
        <f t="shared" si="41"/>
        <v>0</v>
      </c>
      <c r="H356" s="149">
        <f t="shared" si="41"/>
        <v>5000</v>
      </c>
      <c r="I356" s="149">
        <f t="shared" si="41"/>
        <v>6000</v>
      </c>
    </row>
    <row r="357" spans="1:9" s="128" customFormat="1" ht="18" customHeight="1" hidden="1">
      <c r="A357" s="277" t="s">
        <v>259</v>
      </c>
      <c r="B357" s="93">
        <v>904</v>
      </c>
      <c r="C357" s="41" t="s">
        <v>8</v>
      </c>
      <c r="D357" s="42" t="s">
        <v>10</v>
      </c>
      <c r="E357" s="248" t="s">
        <v>487</v>
      </c>
      <c r="F357" s="229"/>
      <c r="G357" s="149">
        <f t="shared" si="41"/>
        <v>0</v>
      </c>
      <c r="H357" s="149">
        <f t="shared" si="41"/>
        <v>5000</v>
      </c>
      <c r="I357" s="149">
        <f t="shared" si="41"/>
        <v>6000</v>
      </c>
    </row>
    <row r="358" spans="1:9" s="128" customFormat="1" ht="18" customHeight="1" hidden="1">
      <c r="A358" s="105" t="s">
        <v>214</v>
      </c>
      <c r="B358" s="93">
        <v>904</v>
      </c>
      <c r="C358" s="41" t="s">
        <v>8</v>
      </c>
      <c r="D358" s="42" t="s">
        <v>10</v>
      </c>
      <c r="E358" s="248" t="s">
        <v>487</v>
      </c>
      <c r="F358" s="229">
        <v>240</v>
      </c>
      <c r="G358" s="197"/>
      <c r="H358" s="197">
        <v>5000</v>
      </c>
      <c r="I358" s="197">
        <v>6000</v>
      </c>
    </row>
    <row r="359" spans="1:9" ht="1.5" customHeight="1" hidden="1">
      <c r="A359" s="69" t="s">
        <v>32</v>
      </c>
      <c r="B359" s="104">
        <v>904</v>
      </c>
      <c r="C359" s="71" t="s">
        <v>16</v>
      </c>
      <c r="D359" s="72"/>
      <c r="E359" s="71"/>
      <c r="F359" s="72"/>
      <c r="G359" s="227">
        <f aca="true" t="shared" si="42" ref="G359:I360">G360</f>
        <v>0</v>
      </c>
      <c r="H359" s="227">
        <f t="shared" si="42"/>
        <v>45709000</v>
      </c>
      <c r="I359" s="227">
        <f t="shared" si="42"/>
        <v>45709000</v>
      </c>
    </row>
    <row r="360" spans="1:9" ht="16.5" hidden="1">
      <c r="A360" s="110" t="s">
        <v>60</v>
      </c>
      <c r="B360" s="118">
        <v>904</v>
      </c>
      <c r="C360" s="75" t="s">
        <v>16</v>
      </c>
      <c r="D360" s="75" t="s">
        <v>12</v>
      </c>
      <c r="E360" s="75"/>
      <c r="F360" s="75"/>
      <c r="G360" s="76">
        <f t="shared" si="42"/>
        <v>0</v>
      </c>
      <c r="H360" s="76">
        <f t="shared" si="42"/>
        <v>45709000</v>
      </c>
      <c r="I360" s="76">
        <f t="shared" si="42"/>
        <v>45709000</v>
      </c>
    </row>
    <row r="361" spans="1:9" s="128" customFormat="1" ht="33" hidden="1">
      <c r="A361" s="108" t="s">
        <v>205</v>
      </c>
      <c r="B361" s="118">
        <v>904</v>
      </c>
      <c r="C361" s="75" t="s">
        <v>16</v>
      </c>
      <c r="D361" s="75" t="s">
        <v>12</v>
      </c>
      <c r="E361" s="305" t="s">
        <v>367</v>
      </c>
      <c r="F361" s="229"/>
      <c r="G361" s="149">
        <f>G362+G369</f>
        <v>0</v>
      </c>
      <c r="H361" s="149">
        <f>H362+H369</f>
        <v>45709000</v>
      </c>
      <c r="I361" s="149">
        <f>I362+I369</f>
        <v>45709000</v>
      </c>
    </row>
    <row r="362" spans="1:9" s="244" customFormat="1" ht="13.5" customHeight="1" hidden="1">
      <c r="A362" s="270" t="s">
        <v>223</v>
      </c>
      <c r="B362" s="118">
        <v>904</v>
      </c>
      <c r="C362" s="75" t="s">
        <v>16</v>
      </c>
      <c r="D362" s="75" t="s">
        <v>12</v>
      </c>
      <c r="E362" s="46" t="s">
        <v>390</v>
      </c>
      <c r="F362" s="255"/>
      <c r="G362" s="149">
        <f>G363</f>
        <v>0</v>
      </c>
      <c r="H362" s="149">
        <f>H363</f>
        <v>36758000</v>
      </c>
      <c r="I362" s="149">
        <f>I363</f>
        <v>36758000</v>
      </c>
    </row>
    <row r="363" spans="1:9" s="244" customFormat="1" ht="33" hidden="1">
      <c r="A363" s="304" t="s">
        <v>271</v>
      </c>
      <c r="B363" s="97">
        <v>904</v>
      </c>
      <c r="C363" s="78" t="s">
        <v>16</v>
      </c>
      <c r="D363" s="78" t="s">
        <v>12</v>
      </c>
      <c r="E363" s="42" t="s">
        <v>531</v>
      </c>
      <c r="F363" s="255"/>
      <c r="G363" s="149">
        <f>G364+G366</f>
        <v>0</v>
      </c>
      <c r="H363" s="149">
        <f>H364+H366</f>
        <v>36758000</v>
      </c>
      <c r="I363" s="149">
        <f>I364+I366</f>
        <v>36758000</v>
      </c>
    </row>
    <row r="364" spans="1:9" s="244" customFormat="1" ht="33" hidden="1">
      <c r="A364" s="159" t="s">
        <v>540</v>
      </c>
      <c r="B364" s="97">
        <v>904</v>
      </c>
      <c r="C364" s="78" t="s">
        <v>16</v>
      </c>
      <c r="D364" s="78" t="s">
        <v>12</v>
      </c>
      <c r="E364" s="42" t="s">
        <v>541</v>
      </c>
      <c r="F364" s="229"/>
      <c r="G364" s="197">
        <f>G365</f>
        <v>0</v>
      </c>
      <c r="H364" s="197">
        <f>H365</f>
        <v>10000</v>
      </c>
      <c r="I364" s="197">
        <f>I365</f>
        <v>10000</v>
      </c>
    </row>
    <row r="365" spans="1:9" s="244" customFormat="1" ht="33" hidden="1">
      <c r="A365" s="224" t="s">
        <v>176</v>
      </c>
      <c r="B365" s="97">
        <v>904</v>
      </c>
      <c r="C365" s="78" t="s">
        <v>16</v>
      </c>
      <c r="D365" s="78" t="s">
        <v>12</v>
      </c>
      <c r="E365" s="42" t="s">
        <v>541</v>
      </c>
      <c r="F365" s="229">
        <v>240</v>
      </c>
      <c r="G365" s="197"/>
      <c r="H365" s="197">
        <v>10000</v>
      </c>
      <c r="I365" s="197">
        <v>10000</v>
      </c>
    </row>
    <row r="366" spans="1:9" s="244" customFormat="1" ht="66" hidden="1">
      <c r="A366" s="105" t="s">
        <v>534</v>
      </c>
      <c r="B366" s="258">
        <v>904</v>
      </c>
      <c r="C366" s="78" t="s">
        <v>16</v>
      </c>
      <c r="D366" s="78" t="s">
        <v>12</v>
      </c>
      <c r="E366" s="42" t="s">
        <v>535</v>
      </c>
      <c r="F366" s="229"/>
      <c r="G366" s="197">
        <f>G367+G368</f>
        <v>0</v>
      </c>
      <c r="H366" s="197">
        <f>H367+H368</f>
        <v>36748000</v>
      </c>
      <c r="I366" s="197">
        <f>I367+I368</f>
        <v>36748000</v>
      </c>
    </row>
    <row r="367" spans="1:9" s="244" customFormat="1" ht="16.5" hidden="1">
      <c r="A367" s="102" t="s">
        <v>200</v>
      </c>
      <c r="B367" s="258">
        <v>904</v>
      </c>
      <c r="C367" s="78" t="s">
        <v>16</v>
      </c>
      <c r="D367" s="78" t="s">
        <v>12</v>
      </c>
      <c r="E367" s="42" t="s">
        <v>535</v>
      </c>
      <c r="F367" s="229">
        <v>310</v>
      </c>
      <c r="G367" s="359"/>
      <c r="H367" s="359">
        <v>23548000</v>
      </c>
      <c r="I367" s="268">
        <v>23548000</v>
      </c>
    </row>
    <row r="368" spans="1:9" s="244" customFormat="1" ht="16.5" hidden="1">
      <c r="A368" s="105" t="s">
        <v>224</v>
      </c>
      <c r="B368" s="258">
        <v>904</v>
      </c>
      <c r="C368" s="78" t="s">
        <v>16</v>
      </c>
      <c r="D368" s="78" t="s">
        <v>12</v>
      </c>
      <c r="E368" s="42" t="s">
        <v>535</v>
      </c>
      <c r="F368" s="229">
        <v>360</v>
      </c>
      <c r="G368" s="359"/>
      <c r="H368" s="359">
        <v>13200000</v>
      </c>
      <c r="I368" s="268">
        <v>13200000</v>
      </c>
    </row>
    <row r="369" spans="1:9" s="244" customFormat="1" ht="33" hidden="1">
      <c r="A369" s="270" t="s">
        <v>359</v>
      </c>
      <c r="B369" s="118">
        <v>904</v>
      </c>
      <c r="C369" s="75" t="s">
        <v>16</v>
      </c>
      <c r="D369" s="75" t="s">
        <v>12</v>
      </c>
      <c r="E369" s="46" t="s">
        <v>388</v>
      </c>
      <c r="F369" s="255"/>
      <c r="G369" s="149">
        <f aca="true" t="shared" si="43" ref="G369:I371">G370</f>
        <v>0</v>
      </c>
      <c r="H369" s="149">
        <f t="shared" si="43"/>
        <v>8951000</v>
      </c>
      <c r="I369" s="149">
        <f t="shared" si="43"/>
        <v>8951000</v>
      </c>
    </row>
    <row r="370" spans="1:9" s="128" customFormat="1" ht="33" hidden="1">
      <c r="A370" s="102" t="s">
        <v>554</v>
      </c>
      <c r="B370" s="258">
        <v>904</v>
      </c>
      <c r="C370" s="78" t="s">
        <v>16</v>
      </c>
      <c r="D370" s="78" t="s">
        <v>12</v>
      </c>
      <c r="E370" s="42" t="s">
        <v>555</v>
      </c>
      <c r="F370" s="229"/>
      <c r="G370" s="197">
        <f t="shared" si="43"/>
        <v>0</v>
      </c>
      <c r="H370" s="197">
        <f t="shared" si="43"/>
        <v>8951000</v>
      </c>
      <c r="I370" s="197">
        <f t="shared" si="43"/>
        <v>8951000</v>
      </c>
    </row>
    <row r="371" spans="1:9" s="128" customFormat="1" ht="81" customHeight="1" hidden="1">
      <c r="A371" s="102" t="s">
        <v>556</v>
      </c>
      <c r="B371" s="258">
        <v>904</v>
      </c>
      <c r="C371" s="78" t="s">
        <v>16</v>
      </c>
      <c r="D371" s="78" t="s">
        <v>12</v>
      </c>
      <c r="E371" s="42" t="s">
        <v>557</v>
      </c>
      <c r="F371" s="229"/>
      <c r="G371" s="197">
        <f t="shared" si="43"/>
        <v>0</v>
      </c>
      <c r="H371" s="197">
        <f t="shared" si="43"/>
        <v>8951000</v>
      </c>
      <c r="I371" s="197">
        <f t="shared" si="43"/>
        <v>8951000</v>
      </c>
    </row>
    <row r="372" spans="1:9" s="128" customFormat="1" ht="17.25" hidden="1" thickBot="1">
      <c r="A372" s="361" t="s">
        <v>200</v>
      </c>
      <c r="B372" s="362">
        <v>904</v>
      </c>
      <c r="C372" s="363" t="s">
        <v>16</v>
      </c>
      <c r="D372" s="363" t="s">
        <v>12</v>
      </c>
      <c r="E372" s="364" t="s">
        <v>557</v>
      </c>
      <c r="F372" s="233">
        <v>310</v>
      </c>
      <c r="G372" s="365"/>
      <c r="H372" s="365">
        <v>8951000</v>
      </c>
      <c r="I372" s="365">
        <v>8951000</v>
      </c>
    </row>
    <row r="373" spans="1:9" ht="33.75" hidden="1" thickBot="1">
      <c r="A373" s="86" t="s">
        <v>131</v>
      </c>
      <c r="B373" s="87">
        <v>905</v>
      </c>
      <c r="C373" s="88"/>
      <c r="D373" s="88"/>
      <c r="E373" s="88"/>
      <c r="F373" s="88"/>
      <c r="G373" s="89">
        <f>G374+G436+G521+G535</f>
        <v>4383691</v>
      </c>
      <c r="H373" s="89" t="e">
        <f>H374+H436+H521+H535</f>
        <v>#REF!</v>
      </c>
      <c r="I373" s="89" t="e">
        <f>I374+I436+I521+I535</f>
        <v>#REF!</v>
      </c>
    </row>
    <row r="374" spans="1:9" ht="16.5" hidden="1">
      <c r="A374" s="59" t="s">
        <v>28</v>
      </c>
      <c r="B374" s="90">
        <v>905</v>
      </c>
      <c r="C374" s="61" t="s">
        <v>8</v>
      </c>
      <c r="D374" s="61"/>
      <c r="E374" s="61"/>
      <c r="F374" s="61"/>
      <c r="G374" s="120">
        <f>G375+G404+G409</f>
        <v>0</v>
      </c>
      <c r="H374" s="120">
        <f>H375+H404+H409</f>
        <v>27148700</v>
      </c>
      <c r="I374" s="120">
        <f>I375+I404+I409</f>
        <v>27543700</v>
      </c>
    </row>
    <row r="375" spans="1:9" ht="16.5" hidden="1">
      <c r="A375" s="44" t="s">
        <v>2</v>
      </c>
      <c r="B375" s="92">
        <v>905</v>
      </c>
      <c r="C375" s="45" t="s">
        <v>8</v>
      </c>
      <c r="D375" s="45" t="s">
        <v>14</v>
      </c>
      <c r="E375" s="46"/>
      <c r="F375" s="46"/>
      <c r="G375" s="73">
        <f>G376+G387+G392+G399</f>
        <v>0</v>
      </c>
      <c r="H375" s="73">
        <f>H376+H387+H392+H399</f>
        <v>25894000</v>
      </c>
      <c r="I375" s="73">
        <f>I376+I387+I392+I399</f>
        <v>25973000</v>
      </c>
    </row>
    <row r="376" spans="1:9" s="128" customFormat="1" ht="33" hidden="1">
      <c r="A376" s="153" t="s">
        <v>212</v>
      </c>
      <c r="B376" s="92">
        <v>905</v>
      </c>
      <c r="C376" s="45" t="s">
        <v>8</v>
      </c>
      <c r="D376" s="45" t="s">
        <v>14</v>
      </c>
      <c r="E376" s="305" t="s">
        <v>365</v>
      </c>
      <c r="F376" s="231"/>
      <c r="G376" s="120">
        <f>G377+G383</f>
        <v>0</v>
      </c>
      <c r="H376" s="120">
        <f>H377+H383</f>
        <v>25651000</v>
      </c>
      <c r="I376" s="120">
        <f>I377+I383</f>
        <v>25729000</v>
      </c>
    </row>
    <row r="377" spans="1:9" s="244" customFormat="1" ht="36" customHeight="1" hidden="1">
      <c r="A377" s="108" t="s">
        <v>354</v>
      </c>
      <c r="B377" s="92">
        <v>905</v>
      </c>
      <c r="C377" s="45" t="s">
        <v>8</v>
      </c>
      <c r="D377" s="45" t="s">
        <v>14</v>
      </c>
      <c r="E377" s="46" t="s">
        <v>376</v>
      </c>
      <c r="F377" s="255"/>
      <c r="G377" s="149">
        <f>G378</f>
        <v>0</v>
      </c>
      <c r="H377" s="149">
        <f>H378</f>
        <v>25611000</v>
      </c>
      <c r="I377" s="149">
        <f>I378</f>
        <v>25611000</v>
      </c>
    </row>
    <row r="378" spans="1:9" s="128" customFormat="1" ht="16.5" hidden="1">
      <c r="A378" s="105" t="s">
        <v>349</v>
      </c>
      <c r="B378" s="93">
        <v>905</v>
      </c>
      <c r="C378" s="41" t="s">
        <v>8</v>
      </c>
      <c r="D378" s="41" t="s">
        <v>14</v>
      </c>
      <c r="E378" s="42" t="s">
        <v>412</v>
      </c>
      <c r="F378" s="229"/>
      <c r="G378" s="197">
        <f>G379+G381</f>
        <v>0</v>
      </c>
      <c r="H378" s="197">
        <f>H379+H381</f>
        <v>25611000</v>
      </c>
      <c r="I378" s="197">
        <f>I379+I381</f>
        <v>25611000</v>
      </c>
    </row>
    <row r="379" spans="1:9" s="128" customFormat="1" ht="33" hidden="1">
      <c r="A379" s="105" t="s">
        <v>410</v>
      </c>
      <c r="B379" s="93">
        <v>905</v>
      </c>
      <c r="C379" s="41" t="s">
        <v>8</v>
      </c>
      <c r="D379" s="41" t="s">
        <v>14</v>
      </c>
      <c r="E379" s="42" t="s">
        <v>414</v>
      </c>
      <c r="F379" s="229"/>
      <c r="G379" s="197">
        <f>G380</f>
        <v>0</v>
      </c>
      <c r="H379" s="197">
        <f>H380</f>
        <v>9207500</v>
      </c>
      <c r="I379" s="197">
        <f>I380</f>
        <v>9207500</v>
      </c>
    </row>
    <row r="380" spans="1:9" s="128" customFormat="1" ht="16.5" hidden="1">
      <c r="A380" s="105" t="s">
        <v>214</v>
      </c>
      <c r="B380" s="93">
        <v>905</v>
      </c>
      <c r="C380" s="41" t="s">
        <v>8</v>
      </c>
      <c r="D380" s="41" t="s">
        <v>14</v>
      </c>
      <c r="E380" s="42" t="s">
        <v>414</v>
      </c>
      <c r="F380" s="229">
        <v>610</v>
      </c>
      <c r="G380" s="197"/>
      <c r="H380" s="197">
        <f>8660300+547200</f>
        <v>9207500</v>
      </c>
      <c r="I380" s="197">
        <f>8660300+547200</f>
        <v>9207500</v>
      </c>
    </row>
    <row r="381" spans="1:9" s="128" customFormat="1" ht="33" hidden="1">
      <c r="A381" s="105" t="s">
        <v>411</v>
      </c>
      <c r="B381" s="93">
        <v>905</v>
      </c>
      <c r="C381" s="41" t="s">
        <v>8</v>
      </c>
      <c r="D381" s="41" t="s">
        <v>14</v>
      </c>
      <c r="E381" s="42" t="s">
        <v>415</v>
      </c>
      <c r="F381" s="229"/>
      <c r="G381" s="197">
        <f>G382</f>
        <v>0</v>
      </c>
      <c r="H381" s="197">
        <f>H382</f>
        <v>16403500</v>
      </c>
      <c r="I381" s="197">
        <f>I382</f>
        <v>16403500</v>
      </c>
    </row>
    <row r="382" spans="1:9" s="128" customFormat="1" ht="16.5" hidden="1">
      <c r="A382" s="105" t="s">
        <v>214</v>
      </c>
      <c r="B382" s="93">
        <v>905</v>
      </c>
      <c r="C382" s="41" t="s">
        <v>8</v>
      </c>
      <c r="D382" s="41" t="s">
        <v>14</v>
      </c>
      <c r="E382" s="42" t="s">
        <v>415</v>
      </c>
      <c r="F382" s="229">
        <v>610</v>
      </c>
      <c r="G382" s="197"/>
      <c r="H382" s="197">
        <f>15427100+976400</f>
        <v>16403500</v>
      </c>
      <c r="I382" s="197">
        <f>15427100+976400</f>
        <v>16403500</v>
      </c>
    </row>
    <row r="383" spans="1:9" s="244" customFormat="1" ht="16.5" hidden="1">
      <c r="A383" s="108" t="s">
        <v>218</v>
      </c>
      <c r="B383" s="92">
        <v>905</v>
      </c>
      <c r="C383" s="45" t="s">
        <v>8</v>
      </c>
      <c r="D383" s="45" t="s">
        <v>14</v>
      </c>
      <c r="E383" s="46" t="s">
        <v>378</v>
      </c>
      <c r="F383" s="255"/>
      <c r="G383" s="149">
        <f aca="true" t="shared" si="44" ref="G383:I385">G384</f>
        <v>0</v>
      </c>
      <c r="H383" s="149">
        <f t="shared" si="44"/>
        <v>40000</v>
      </c>
      <c r="I383" s="149">
        <f t="shared" si="44"/>
        <v>118000</v>
      </c>
    </row>
    <row r="384" spans="1:9" s="244" customFormat="1" ht="33" hidden="1">
      <c r="A384" s="105" t="s">
        <v>422</v>
      </c>
      <c r="B384" s="93">
        <v>905</v>
      </c>
      <c r="C384" s="41" t="s">
        <v>8</v>
      </c>
      <c r="D384" s="41" t="s">
        <v>14</v>
      </c>
      <c r="E384" s="42" t="s">
        <v>423</v>
      </c>
      <c r="F384" s="255"/>
      <c r="G384" s="197">
        <f t="shared" si="44"/>
        <v>0</v>
      </c>
      <c r="H384" s="197">
        <f t="shared" si="44"/>
        <v>40000</v>
      </c>
      <c r="I384" s="197">
        <f t="shared" si="44"/>
        <v>118000</v>
      </c>
    </row>
    <row r="385" spans="1:9" s="244" customFormat="1" ht="16.5" hidden="1">
      <c r="A385" s="105" t="s">
        <v>219</v>
      </c>
      <c r="B385" s="93">
        <v>905</v>
      </c>
      <c r="C385" s="41" t="s">
        <v>8</v>
      </c>
      <c r="D385" s="41" t="s">
        <v>14</v>
      </c>
      <c r="E385" s="42" t="s">
        <v>424</v>
      </c>
      <c r="F385" s="255"/>
      <c r="G385" s="197">
        <f t="shared" si="44"/>
        <v>0</v>
      </c>
      <c r="H385" s="197">
        <f t="shared" si="44"/>
        <v>40000</v>
      </c>
      <c r="I385" s="197">
        <f t="shared" si="44"/>
        <v>118000</v>
      </c>
    </row>
    <row r="386" spans="1:9" s="244" customFormat="1" ht="15" customHeight="1" hidden="1">
      <c r="A386" s="105" t="s">
        <v>214</v>
      </c>
      <c r="B386" s="93">
        <v>905</v>
      </c>
      <c r="C386" s="41" t="s">
        <v>8</v>
      </c>
      <c r="D386" s="41" t="s">
        <v>14</v>
      </c>
      <c r="E386" s="42" t="s">
        <v>424</v>
      </c>
      <c r="F386" s="229">
        <v>610</v>
      </c>
      <c r="G386" s="197"/>
      <c r="H386" s="197">
        <v>40000</v>
      </c>
      <c r="I386" s="197">
        <v>118000</v>
      </c>
    </row>
    <row r="387" spans="1:9" s="128" customFormat="1" ht="33" hidden="1">
      <c r="A387" s="108" t="s">
        <v>186</v>
      </c>
      <c r="B387" s="92">
        <v>905</v>
      </c>
      <c r="C387" s="45" t="s">
        <v>8</v>
      </c>
      <c r="D387" s="45" t="s">
        <v>14</v>
      </c>
      <c r="E387" s="305" t="s">
        <v>321</v>
      </c>
      <c r="F387" s="229"/>
      <c r="G387" s="149">
        <f aca="true" t="shared" si="45" ref="G387:I390">G388</f>
        <v>0</v>
      </c>
      <c r="H387" s="149">
        <f t="shared" si="45"/>
        <v>33000</v>
      </c>
      <c r="I387" s="149">
        <f t="shared" si="45"/>
        <v>34000</v>
      </c>
    </row>
    <row r="388" spans="1:9" s="244" customFormat="1" ht="16.5" hidden="1">
      <c r="A388" s="280" t="s">
        <v>358</v>
      </c>
      <c r="B388" s="92">
        <v>905</v>
      </c>
      <c r="C388" s="45" t="s">
        <v>8</v>
      </c>
      <c r="D388" s="45" t="s">
        <v>14</v>
      </c>
      <c r="E388" s="46" t="s">
        <v>380</v>
      </c>
      <c r="F388" s="255"/>
      <c r="G388" s="149">
        <f t="shared" si="45"/>
        <v>0</v>
      </c>
      <c r="H388" s="149">
        <f t="shared" si="45"/>
        <v>33000</v>
      </c>
      <c r="I388" s="149">
        <f t="shared" si="45"/>
        <v>34000</v>
      </c>
    </row>
    <row r="389" spans="1:9" s="128" customFormat="1" ht="16.5" hidden="1">
      <c r="A389" s="281" t="s">
        <v>513</v>
      </c>
      <c r="B389" s="93">
        <v>905</v>
      </c>
      <c r="C389" s="41" t="s">
        <v>8</v>
      </c>
      <c r="D389" s="41" t="s">
        <v>14</v>
      </c>
      <c r="E389" s="42" t="s">
        <v>514</v>
      </c>
      <c r="F389" s="229"/>
      <c r="G389" s="197">
        <f t="shared" si="45"/>
        <v>0</v>
      </c>
      <c r="H389" s="197">
        <f t="shared" si="45"/>
        <v>33000</v>
      </c>
      <c r="I389" s="197">
        <f t="shared" si="45"/>
        <v>34000</v>
      </c>
    </row>
    <row r="390" spans="1:9" s="128" customFormat="1" ht="21" customHeight="1" hidden="1">
      <c r="A390" s="281" t="s">
        <v>189</v>
      </c>
      <c r="B390" s="93">
        <v>905</v>
      </c>
      <c r="C390" s="41" t="s">
        <v>8</v>
      </c>
      <c r="D390" s="41" t="s">
        <v>14</v>
      </c>
      <c r="E390" s="42" t="s">
        <v>515</v>
      </c>
      <c r="F390" s="229"/>
      <c r="G390" s="197">
        <f t="shared" si="45"/>
        <v>0</v>
      </c>
      <c r="H390" s="197">
        <f t="shared" si="45"/>
        <v>33000</v>
      </c>
      <c r="I390" s="197">
        <f t="shared" si="45"/>
        <v>34000</v>
      </c>
    </row>
    <row r="391" spans="1:9" s="128" customFormat="1" ht="16.5" hidden="1">
      <c r="A391" s="105" t="s">
        <v>214</v>
      </c>
      <c r="B391" s="93">
        <v>905</v>
      </c>
      <c r="C391" s="41" t="s">
        <v>8</v>
      </c>
      <c r="D391" s="41" t="s">
        <v>14</v>
      </c>
      <c r="E391" s="42" t="s">
        <v>515</v>
      </c>
      <c r="F391" s="229">
        <v>610</v>
      </c>
      <c r="G391" s="197"/>
      <c r="H391" s="197">
        <v>33000</v>
      </c>
      <c r="I391" s="197">
        <v>34000</v>
      </c>
    </row>
    <row r="392" spans="1:9" s="244" customFormat="1" ht="33" hidden="1">
      <c r="A392" s="108" t="s">
        <v>225</v>
      </c>
      <c r="B392" s="92">
        <v>905</v>
      </c>
      <c r="C392" s="45" t="s">
        <v>8</v>
      </c>
      <c r="D392" s="45" t="s">
        <v>14</v>
      </c>
      <c r="E392" s="249" t="s">
        <v>366</v>
      </c>
      <c r="F392" s="255"/>
      <c r="G392" s="149">
        <f>G393+G396</f>
        <v>0</v>
      </c>
      <c r="H392" s="149">
        <f>H393+H396</f>
        <v>210000</v>
      </c>
      <c r="I392" s="149">
        <f>I393+I396</f>
        <v>210000</v>
      </c>
    </row>
    <row r="393" spans="1:9" s="128" customFormat="1" ht="20.25" customHeight="1" hidden="1">
      <c r="A393" s="105" t="s">
        <v>524</v>
      </c>
      <c r="B393" s="93">
        <v>905</v>
      </c>
      <c r="C393" s="41" t="s">
        <v>8</v>
      </c>
      <c r="D393" s="41" t="s">
        <v>14</v>
      </c>
      <c r="E393" s="42" t="s">
        <v>525</v>
      </c>
      <c r="F393" s="229"/>
      <c r="G393" s="197">
        <f aca="true" t="shared" si="46" ref="G393:I394">G394</f>
        <v>0</v>
      </c>
      <c r="H393" s="197">
        <f t="shared" si="46"/>
        <v>160000</v>
      </c>
      <c r="I393" s="197">
        <f t="shared" si="46"/>
        <v>160000</v>
      </c>
    </row>
    <row r="394" spans="1:9" s="128" customFormat="1" ht="19.5" customHeight="1" hidden="1">
      <c r="A394" s="105" t="s">
        <v>232</v>
      </c>
      <c r="B394" s="93">
        <v>905</v>
      </c>
      <c r="C394" s="41" t="s">
        <v>8</v>
      </c>
      <c r="D394" s="41" t="s">
        <v>14</v>
      </c>
      <c r="E394" s="42" t="s">
        <v>526</v>
      </c>
      <c r="F394" s="229"/>
      <c r="G394" s="197">
        <f t="shared" si="46"/>
        <v>0</v>
      </c>
      <c r="H394" s="197">
        <f t="shared" si="46"/>
        <v>160000</v>
      </c>
      <c r="I394" s="197">
        <f t="shared" si="46"/>
        <v>160000</v>
      </c>
    </row>
    <row r="395" spans="1:9" s="128" customFormat="1" ht="16.5" hidden="1">
      <c r="A395" s="105" t="s">
        <v>214</v>
      </c>
      <c r="B395" s="93">
        <v>905</v>
      </c>
      <c r="C395" s="41" t="s">
        <v>8</v>
      </c>
      <c r="D395" s="41" t="s">
        <v>14</v>
      </c>
      <c r="E395" s="42" t="s">
        <v>526</v>
      </c>
      <c r="F395" s="229">
        <v>610</v>
      </c>
      <c r="G395" s="197"/>
      <c r="H395" s="197">
        <v>160000</v>
      </c>
      <c r="I395" s="197">
        <v>160000</v>
      </c>
    </row>
    <row r="396" spans="1:9" s="128" customFormat="1" ht="18.75" customHeight="1" hidden="1">
      <c r="A396" s="105" t="s">
        <v>527</v>
      </c>
      <c r="B396" s="93">
        <v>905</v>
      </c>
      <c r="C396" s="41" t="s">
        <v>8</v>
      </c>
      <c r="D396" s="41" t="s">
        <v>14</v>
      </c>
      <c r="E396" s="42" t="s">
        <v>587</v>
      </c>
      <c r="F396" s="229"/>
      <c r="G396" s="197">
        <f aca="true" t="shared" si="47" ref="G396:I397">G397</f>
        <v>0</v>
      </c>
      <c r="H396" s="197">
        <f t="shared" si="47"/>
        <v>50000</v>
      </c>
      <c r="I396" s="197">
        <f t="shared" si="47"/>
        <v>50000</v>
      </c>
    </row>
    <row r="397" spans="1:9" s="128" customFormat="1" ht="19.5" customHeight="1" hidden="1">
      <c r="A397" s="105" t="s">
        <v>232</v>
      </c>
      <c r="B397" s="93">
        <v>905</v>
      </c>
      <c r="C397" s="41" t="s">
        <v>8</v>
      </c>
      <c r="D397" s="41" t="s">
        <v>14</v>
      </c>
      <c r="E397" s="42" t="s">
        <v>588</v>
      </c>
      <c r="F397" s="229"/>
      <c r="G397" s="197">
        <f t="shared" si="47"/>
        <v>0</v>
      </c>
      <c r="H397" s="197">
        <f t="shared" si="47"/>
        <v>50000</v>
      </c>
      <c r="I397" s="197">
        <f t="shared" si="47"/>
        <v>50000</v>
      </c>
    </row>
    <row r="398" spans="1:9" s="128" customFormat="1" ht="15" customHeight="1" hidden="1">
      <c r="A398" s="105" t="s">
        <v>214</v>
      </c>
      <c r="B398" s="93">
        <v>905</v>
      </c>
      <c r="C398" s="41" t="s">
        <v>8</v>
      </c>
      <c r="D398" s="41" t="s">
        <v>14</v>
      </c>
      <c r="E398" s="42" t="s">
        <v>588</v>
      </c>
      <c r="F398" s="229">
        <v>610</v>
      </c>
      <c r="G398" s="197"/>
      <c r="H398" s="197">
        <v>50000</v>
      </c>
      <c r="I398" s="197">
        <v>50000</v>
      </c>
    </row>
    <row r="399" spans="1:9" s="128" customFormat="1" ht="49.5" hidden="1">
      <c r="A399" s="108" t="s">
        <v>190</v>
      </c>
      <c r="B399" s="92">
        <v>905</v>
      </c>
      <c r="C399" s="45" t="s">
        <v>8</v>
      </c>
      <c r="D399" s="45" t="s">
        <v>14</v>
      </c>
      <c r="E399" s="305" t="s">
        <v>322</v>
      </c>
      <c r="F399" s="229"/>
      <c r="G399" s="197">
        <f aca="true" t="shared" si="48" ref="G399:I402">G400</f>
        <v>0</v>
      </c>
      <c r="H399" s="197">
        <f t="shared" si="48"/>
        <v>0</v>
      </c>
      <c r="I399" s="197">
        <f t="shared" si="48"/>
        <v>0</v>
      </c>
    </row>
    <row r="400" spans="1:9" s="244" customFormat="1" ht="33" hidden="1">
      <c r="A400" s="108" t="s">
        <v>197</v>
      </c>
      <c r="B400" s="92">
        <v>905</v>
      </c>
      <c r="C400" s="45" t="s">
        <v>8</v>
      </c>
      <c r="D400" s="45" t="s">
        <v>14</v>
      </c>
      <c r="E400" s="46" t="s">
        <v>323</v>
      </c>
      <c r="F400" s="255"/>
      <c r="G400" s="197">
        <f t="shared" si="48"/>
        <v>0</v>
      </c>
      <c r="H400" s="197">
        <f t="shared" si="48"/>
        <v>0</v>
      </c>
      <c r="I400" s="197">
        <f t="shared" si="48"/>
        <v>0</v>
      </c>
    </row>
    <row r="401" spans="1:9" s="128" customFormat="1" ht="16.5" hidden="1">
      <c r="A401" s="105" t="s">
        <v>572</v>
      </c>
      <c r="B401" s="93">
        <v>905</v>
      </c>
      <c r="C401" s="41" t="s">
        <v>8</v>
      </c>
      <c r="D401" s="41" t="s">
        <v>14</v>
      </c>
      <c r="E401" s="42" t="s">
        <v>325</v>
      </c>
      <c r="F401" s="229"/>
      <c r="G401" s="197">
        <f t="shared" si="48"/>
        <v>0</v>
      </c>
      <c r="H401" s="197">
        <f t="shared" si="48"/>
        <v>0</v>
      </c>
      <c r="I401" s="197">
        <f t="shared" si="48"/>
        <v>0</v>
      </c>
    </row>
    <row r="402" spans="1:9" s="128" customFormat="1" ht="33" hidden="1">
      <c r="A402" s="105" t="s">
        <v>198</v>
      </c>
      <c r="B402" s="93">
        <v>905</v>
      </c>
      <c r="C402" s="41" t="s">
        <v>8</v>
      </c>
      <c r="D402" s="41" t="s">
        <v>14</v>
      </c>
      <c r="E402" s="42" t="s">
        <v>324</v>
      </c>
      <c r="F402" s="229"/>
      <c r="G402" s="197">
        <f t="shared" si="48"/>
        <v>0</v>
      </c>
      <c r="H402" s="197">
        <f t="shared" si="48"/>
        <v>0</v>
      </c>
      <c r="I402" s="197">
        <f t="shared" si="48"/>
        <v>0</v>
      </c>
    </row>
    <row r="403" spans="1:9" s="128" customFormat="1" ht="16.5" hidden="1">
      <c r="A403" s="105" t="s">
        <v>214</v>
      </c>
      <c r="B403" s="93">
        <v>905</v>
      </c>
      <c r="C403" s="41" t="s">
        <v>8</v>
      </c>
      <c r="D403" s="41" t="s">
        <v>14</v>
      </c>
      <c r="E403" s="42" t="s">
        <v>324</v>
      </c>
      <c r="F403" s="229">
        <v>610</v>
      </c>
      <c r="G403" s="197"/>
      <c r="H403" s="197"/>
      <c r="I403" s="197"/>
    </row>
    <row r="404" spans="1:9" ht="33" hidden="1">
      <c r="A404" s="185" t="s">
        <v>164</v>
      </c>
      <c r="B404" s="92">
        <v>905</v>
      </c>
      <c r="C404" s="46" t="s">
        <v>8</v>
      </c>
      <c r="D404" s="46" t="s">
        <v>13</v>
      </c>
      <c r="E404" s="72"/>
      <c r="F404" s="72"/>
      <c r="G404" s="149">
        <f aca="true" t="shared" si="49" ref="G404:I407">G405</f>
        <v>0</v>
      </c>
      <c r="H404" s="149">
        <f t="shared" si="49"/>
        <v>400</v>
      </c>
      <c r="I404" s="149">
        <f t="shared" si="49"/>
        <v>400</v>
      </c>
    </row>
    <row r="405" spans="1:9" s="128" customFormat="1" ht="49.5" hidden="1">
      <c r="A405" s="292" t="s">
        <v>363</v>
      </c>
      <c r="B405" s="92">
        <v>905</v>
      </c>
      <c r="C405" s="46" t="s">
        <v>8</v>
      </c>
      <c r="D405" s="46" t="s">
        <v>13</v>
      </c>
      <c r="E405" s="308" t="s">
        <v>339</v>
      </c>
      <c r="F405" s="232"/>
      <c r="G405" s="149">
        <f t="shared" si="49"/>
        <v>0</v>
      </c>
      <c r="H405" s="149">
        <f t="shared" si="49"/>
        <v>400</v>
      </c>
      <c r="I405" s="149">
        <f t="shared" si="49"/>
        <v>400</v>
      </c>
    </row>
    <row r="406" spans="1:9" s="128" customFormat="1" ht="33" hidden="1">
      <c r="A406" s="223" t="s">
        <v>609</v>
      </c>
      <c r="B406" s="93">
        <v>905</v>
      </c>
      <c r="C406" s="42" t="s">
        <v>8</v>
      </c>
      <c r="D406" s="42" t="s">
        <v>13</v>
      </c>
      <c r="E406" s="298" t="s">
        <v>610</v>
      </c>
      <c r="F406" s="250"/>
      <c r="G406" s="197">
        <f t="shared" si="49"/>
        <v>0</v>
      </c>
      <c r="H406" s="197">
        <f t="shared" si="49"/>
        <v>400</v>
      </c>
      <c r="I406" s="197">
        <f t="shared" si="49"/>
        <v>400</v>
      </c>
    </row>
    <row r="407" spans="1:9" s="128" customFormat="1" ht="33" hidden="1">
      <c r="A407" s="223" t="s">
        <v>634</v>
      </c>
      <c r="B407" s="93">
        <v>905</v>
      </c>
      <c r="C407" s="42" t="s">
        <v>8</v>
      </c>
      <c r="D407" s="42" t="s">
        <v>13</v>
      </c>
      <c r="E407" s="298" t="s">
        <v>611</v>
      </c>
      <c r="F407" s="250"/>
      <c r="G407" s="197">
        <f t="shared" si="49"/>
        <v>0</v>
      </c>
      <c r="H407" s="197">
        <f t="shared" si="49"/>
        <v>400</v>
      </c>
      <c r="I407" s="197">
        <f t="shared" si="49"/>
        <v>400</v>
      </c>
    </row>
    <row r="408" spans="1:9" s="128" customFormat="1" ht="33" hidden="1">
      <c r="A408" s="282" t="s">
        <v>176</v>
      </c>
      <c r="B408" s="93">
        <v>905</v>
      </c>
      <c r="C408" s="42" t="s">
        <v>8</v>
      </c>
      <c r="D408" s="42" t="s">
        <v>13</v>
      </c>
      <c r="E408" s="298" t="s">
        <v>611</v>
      </c>
      <c r="F408" s="250">
        <v>240</v>
      </c>
      <c r="G408" s="197"/>
      <c r="H408" s="197">
        <v>400</v>
      </c>
      <c r="I408" s="197">
        <v>400</v>
      </c>
    </row>
    <row r="409" spans="1:9" ht="16.5" hidden="1">
      <c r="A409" s="44" t="s">
        <v>75</v>
      </c>
      <c r="B409" s="92">
        <v>905</v>
      </c>
      <c r="C409" s="45" t="s">
        <v>8</v>
      </c>
      <c r="D409" s="46" t="s">
        <v>8</v>
      </c>
      <c r="E409" s="46"/>
      <c r="F409" s="46"/>
      <c r="G409" s="149">
        <f>G410+G423+G427+G432</f>
        <v>0</v>
      </c>
      <c r="H409" s="149">
        <f>H410+H423+H427+H432</f>
        <v>1254300</v>
      </c>
      <c r="I409" s="149">
        <f>I410+I423+I427+I432</f>
        <v>1570300</v>
      </c>
    </row>
    <row r="410" spans="1:9" s="128" customFormat="1" ht="29.25" customHeight="1" hidden="1">
      <c r="A410" s="153" t="s">
        <v>212</v>
      </c>
      <c r="B410" s="92">
        <v>905</v>
      </c>
      <c r="C410" s="45" t="s">
        <v>8</v>
      </c>
      <c r="D410" s="45" t="s">
        <v>8</v>
      </c>
      <c r="E410" s="305" t="s">
        <v>365</v>
      </c>
      <c r="F410" s="231"/>
      <c r="G410" s="149">
        <f>G411+G419</f>
        <v>0</v>
      </c>
      <c r="H410" s="149">
        <f>H411+H419</f>
        <v>1251300</v>
      </c>
      <c r="I410" s="149">
        <f>I411+I419</f>
        <v>1567300</v>
      </c>
    </row>
    <row r="411" spans="1:9" s="244" customFormat="1" ht="22.5" customHeight="1" hidden="1">
      <c r="A411" s="108" t="s">
        <v>355</v>
      </c>
      <c r="B411" s="95">
        <v>905</v>
      </c>
      <c r="C411" s="45" t="s">
        <v>8</v>
      </c>
      <c r="D411" s="46" t="s">
        <v>8</v>
      </c>
      <c r="E411" s="46" t="s">
        <v>377</v>
      </c>
      <c r="F411" s="255"/>
      <c r="G411" s="149">
        <f>G412</f>
        <v>0</v>
      </c>
      <c r="H411" s="149">
        <f>H412</f>
        <v>1199300</v>
      </c>
      <c r="I411" s="149">
        <f>I412</f>
        <v>1404300</v>
      </c>
    </row>
    <row r="412" spans="1:9" s="244" customFormat="1" ht="20.25" customHeight="1" hidden="1">
      <c r="A412" s="105" t="s">
        <v>418</v>
      </c>
      <c r="B412" s="96">
        <v>905</v>
      </c>
      <c r="C412" s="41" t="s">
        <v>8</v>
      </c>
      <c r="D412" s="42" t="s">
        <v>8</v>
      </c>
      <c r="E412" s="42" t="s">
        <v>419</v>
      </c>
      <c r="F412" s="255"/>
      <c r="G412" s="197">
        <f>G413+G417</f>
        <v>0</v>
      </c>
      <c r="H412" s="197">
        <f>H413+H417</f>
        <v>1199300</v>
      </c>
      <c r="I412" s="197">
        <f>I413+I417</f>
        <v>1404300</v>
      </c>
    </row>
    <row r="413" spans="1:9" s="128" customFormat="1" ht="35.25" customHeight="1" hidden="1">
      <c r="A413" s="159" t="s">
        <v>226</v>
      </c>
      <c r="B413" s="96">
        <v>905</v>
      </c>
      <c r="C413" s="41" t="s">
        <v>8</v>
      </c>
      <c r="D413" s="42" t="s">
        <v>8</v>
      </c>
      <c r="E413" s="42" t="s">
        <v>419</v>
      </c>
      <c r="F413" s="229"/>
      <c r="G413" s="197">
        <f>G414+G415+G416</f>
        <v>0</v>
      </c>
      <c r="H413" s="197">
        <f>H414+H415+H416</f>
        <v>1112300</v>
      </c>
      <c r="I413" s="197">
        <f>I414+I415+I416</f>
        <v>1112300</v>
      </c>
    </row>
    <row r="414" spans="1:9" s="128" customFormat="1" ht="16.5" hidden="1">
      <c r="A414" s="189" t="s">
        <v>185</v>
      </c>
      <c r="B414" s="96">
        <v>905</v>
      </c>
      <c r="C414" s="41" t="s">
        <v>8</v>
      </c>
      <c r="D414" s="42" t="s">
        <v>8</v>
      </c>
      <c r="E414" s="42" t="s">
        <v>420</v>
      </c>
      <c r="F414" s="229">
        <v>110</v>
      </c>
      <c r="G414" s="197"/>
      <c r="H414" s="197">
        <f>728000+219800+2000+65200</f>
        <v>1015000</v>
      </c>
      <c r="I414" s="197">
        <f>728000+219800+2000+65200</f>
        <v>1015000</v>
      </c>
    </row>
    <row r="415" spans="1:9" s="128" customFormat="1" ht="33" hidden="1">
      <c r="A415" s="105" t="s">
        <v>176</v>
      </c>
      <c r="B415" s="96">
        <v>905</v>
      </c>
      <c r="C415" s="41" t="s">
        <v>8</v>
      </c>
      <c r="D415" s="42" t="s">
        <v>8</v>
      </c>
      <c r="E415" s="42" t="s">
        <v>420</v>
      </c>
      <c r="F415" s="229">
        <v>240</v>
      </c>
      <c r="G415" s="68"/>
      <c r="H415" s="68">
        <v>84800</v>
      </c>
      <c r="I415" s="68">
        <v>84800</v>
      </c>
    </row>
    <row r="416" spans="1:9" s="128" customFormat="1" ht="16.5" hidden="1">
      <c r="A416" s="282" t="s">
        <v>178</v>
      </c>
      <c r="B416" s="96">
        <v>905</v>
      </c>
      <c r="C416" s="41" t="s">
        <v>8</v>
      </c>
      <c r="D416" s="42" t="s">
        <v>8</v>
      </c>
      <c r="E416" s="42" t="s">
        <v>420</v>
      </c>
      <c r="F416" s="229">
        <v>850</v>
      </c>
      <c r="G416" s="68"/>
      <c r="H416" s="68">
        <v>12500</v>
      </c>
      <c r="I416" s="68">
        <v>12500</v>
      </c>
    </row>
    <row r="417" spans="1:9" s="128" customFormat="1" ht="16.5" hidden="1">
      <c r="A417" s="105" t="s">
        <v>227</v>
      </c>
      <c r="B417" s="96">
        <v>905</v>
      </c>
      <c r="C417" s="41" t="s">
        <v>8</v>
      </c>
      <c r="D417" s="42" t="s">
        <v>8</v>
      </c>
      <c r="E417" s="42" t="s">
        <v>421</v>
      </c>
      <c r="F417" s="229"/>
      <c r="G417" s="197"/>
      <c r="H417" s="197">
        <f>H418</f>
        <v>87000</v>
      </c>
      <c r="I417" s="197">
        <f>I418</f>
        <v>292000</v>
      </c>
    </row>
    <row r="418" spans="1:9" s="128" customFormat="1" ht="33" hidden="1">
      <c r="A418" s="105" t="s">
        <v>176</v>
      </c>
      <c r="B418" s="96">
        <v>905</v>
      </c>
      <c r="C418" s="41" t="s">
        <v>8</v>
      </c>
      <c r="D418" s="42" t="s">
        <v>8</v>
      </c>
      <c r="E418" s="42" t="s">
        <v>421</v>
      </c>
      <c r="F418" s="229">
        <v>240</v>
      </c>
      <c r="G418" s="197"/>
      <c r="H418" s="197">
        <v>87000</v>
      </c>
      <c r="I418" s="197">
        <v>292000</v>
      </c>
    </row>
    <row r="419" spans="1:9" s="244" customFormat="1" ht="16.5" hidden="1">
      <c r="A419" s="108" t="s">
        <v>218</v>
      </c>
      <c r="B419" s="95">
        <v>905</v>
      </c>
      <c r="C419" s="45" t="s">
        <v>8</v>
      </c>
      <c r="D419" s="46" t="s">
        <v>8</v>
      </c>
      <c r="E419" s="46" t="s">
        <v>378</v>
      </c>
      <c r="F419" s="255"/>
      <c r="G419" s="149">
        <f aca="true" t="shared" si="50" ref="G419:I421">G420</f>
        <v>0</v>
      </c>
      <c r="H419" s="149">
        <f t="shared" si="50"/>
        <v>52000</v>
      </c>
      <c r="I419" s="149">
        <f t="shared" si="50"/>
        <v>163000</v>
      </c>
    </row>
    <row r="420" spans="1:9" s="244" customFormat="1" ht="33" hidden="1">
      <c r="A420" s="105" t="s">
        <v>422</v>
      </c>
      <c r="B420" s="96">
        <v>905</v>
      </c>
      <c r="C420" s="41" t="s">
        <v>8</v>
      </c>
      <c r="D420" s="42" t="s">
        <v>8</v>
      </c>
      <c r="E420" s="42" t="s">
        <v>423</v>
      </c>
      <c r="F420" s="255"/>
      <c r="G420" s="197">
        <f t="shared" si="50"/>
        <v>0</v>
      </c>
      <c r="H420" s="197">
        <f t="shared" si="50"/>
        <v>52000</v>
      </c>
      <c r="I420" s="197">
        <f t="shared" si="50"/>
        <v>163000</v>
      </c>
    </row>
    <row r="421" spans="1:9" s="244" customFormat="1" ht="16.5" hidden="1">
      <c r="A421" s="105" t="s">
        <v>219</v>
      </c>
      <c r="B421" s="96">
        <v>905</v>
      </c>
      <c r="C421" s="41" t="s">
        <v>8</v>
      </c>
      <c r="D421" s="42" t="s">
        <v>8</v>
      </c>
      <c r="E421" s="42" t="s">
        <v>424</v>
      </c>
      <c r="F421" s="255"/>
      <c r="G421" s="197">
        <f t="shared" si="50"/>
        <v>0</v>
      </c>
      <c r="H421" s="197">
        <f t="shared" si="50"/>
        <v>52000</v>
      </c>
      <c r="I421" s="197">
        <f t="shared" si="50"/>
        <v>163000</v>
      </c>
    </row>
    <row r="422" spans="1:9" s="244" customFormat="1" ht="31.5" customHeight="1" hidden="1">
      <c r="A422" s="105" t="s">
        <v>176</v>
      </c>
      <c r="B422" s="96">
        <v>905</v>
      </c>
      <c r="C422" s="41" t="s">
        <v>8</v>
      </c>
      <c r="D422" s="42" t="s">
        <v>8</v>
      </c>
      <c r="E422" s="42" t="s">
        <v>424</v>
      </c>
      <c r="F422" s="229">
        <v>240</v>
      </c>
      <c r="G422" s="197"/>
      <c r="H422" s="197">
        <v>52000</v>
      </c>
      <c r="I422" s="197">
        <v>163000</v>
      </c>
    </row>
    <row r="423" spans="1:9" s="128" customFormat="1" ht="49.5" hidden="1">
      <c r="A423" s="270" t="s">
        <v>228</v>
      </c>
      <c r="B423" s="95">
        <v>905</v>
      </c>
      <c r="C423" s="45" t="s">
        <v>8</v>
      </c>
      <c r="D423" s="46" t="s">
        <v>8</v>
      </c>
      <c r="E423" s="249" t="s">
        <v>369</v>
      </c>
      <c r="F423" s="229"/>
      <c r="G423" s="149">
        <f aca="true" t="shared" si="51" ref="G423:I425">G424</f>
        <v>0</v>
      </c>
      <c r="H423" s="149">
        <f t="shared" si="51"/>
        <v>3000</v>
      </c>
      <c r="I423" s="149">
        <f t="shared" si="51"/>
        <v>3000</v>
      </c>
    </row>
    <row r="424" spans="1:9" s="128" customFormat="1" ht="16.5" hidden="1">
      <c r="A424" s="102" t="s">
        <v>562</v>
      </c>
      <c r="B424" s="96">
        <v>905</v>
      </c>
      <c r="C424" s="41" t="s">
        <v>8</v>
      </c>
      <c r="D424" s="42" t="s">
        <v>8</v>
      </c>
      <c r="E424" s="42" t="s">
        <v>563</v>
      </c>
      <c r="F424" s="229"/>
      <c r="G424" s="197">
        <f t="shared" si="51"/>
        <v>0</v>
      </c>
      <c r="H424" s="197">
        <f t="shared" si="51"/>
        <v>3000</v>
      </c>
      <c r="I424" s="197">
        <f t="shared" si="51"/>
        <v>3000</v>
      </c>
    </row>
    <row r="425" spans="1:9" s="128" customFormat="1" ht="33" hidden="1">
      <c r="A425" s="102" t="s">
        <v>229</v>
      </c>
      <c r="B425" s="96">
        <v>905</v>
      </c>
      <c r="C425" s="41" t="s">
        <v>8</v>
      </c>
      <c r="D425" s="42" t="s">
        <v>8</v>
      </c>
      <c r="E425" s="42" t="s">
        <v>564</v>
      </c>
      <c r="F425" s="229"/>
      <c r="G425" s="197">
        <f t="shared" si="51"/>
        <v>0</v>
      </c>
      <c r="H425" s="197">
        <f t="shared" si="51"/>
        <v>3000</v>
      </c>
      <c r="I425" s="197">
        <f t="shared" si="51"/>
        <v>3000</v>
      </c>
    </row>
    <row r="426" spans="1:9" s="128" customFormat="1" ht="33" hidden="1">
      <c r="A426" s="105" t="s">
        <v>176</v>
      </c>
      <c r="B426" s="96">
        <v>905</v>
      </c>
      <c r="C426" s="41" t="s">
        <v>8</v>
      </c>
      <c r="D426" s="42" t="s">
        <v>8</v>
      </c>
      <c r="E426" s="42" t="s">
        <v>564</v>
      </c>
      <c r="F426" s="229">
        <v>240</v>
      </c>
      <c r="G426" s="197"/>
      <c r="H426" s="197">
        <v>3000</v>
      </c>
      <c r="I426" s="197">
        <v>3000</v>
      </c>
    </row>
    <row r="427" spans="1:9" s="128" customFormat="1" ht="49.5" hidden="1">
      <c r="A427" s="108" t="s">
        <v>190</v>
      </c>
      <c r="B427" s="95">
        <v>905</v>
      </c>
      <c r="C427" s="45" t="s">
        <v>8</v>
      </c>
      <c r="D427" s="46" t="s">
        <v>8</v>
      </c>
      <c r="E427" s="305" t="s">
        <v>322</v>
      </c>
      <c r="F427" s="229"/>
      <c r="G427" s="149">
        <f aca="true" t="shared" si="52" ref="G427:I430">G428</f>
        <v>0</v>
      </c>
      <c r="H427" s="149">
        <f t="shared" si="52"/>
        <v>0</v>
      </c>
      <c r="I427" s="149">
        <f t="shared" si="52"/>
        <v>0</v>
      </c>
    </row>
    <row r="428" spans="1:9" s="244" customFormat="1" ht="33" hidden="1">
      <c r="A428" s="108" t="s">
        <v>197</v>
      </c>
      <c r="B428" s="95">
        <v>905</v>
      </c>
      <c r="C428" s="45" t="s">
        <v>8</v>
      </c>
      <c r="D428" s="46" t="s">
        <v>8</v>
      </c>
      <c r="E428" s="46" t="s">
        <v>323</v>
      </c>
      <c r="F428" s="255"/>
      <c r="G428" s="149">
        <f t="shared" si="52"/>
        <v>0</v>
      </c>
      <c r="H428" s="149">
        <f t="shared" si="52"/>
        <v>0</v>
      </c>
      <c r="I428" s="149">
        <f t="shared" si="52"/>
        <v>0</v>
      </c>
    </row>
    <row r="429" spans="1:9" s="128" customFormat="1" ht="16.5" hidden="1">
      <c r="A429" s="105" t="s">
        <v>572</v>
      </c>
      <c r="B429" s="96">
        <v>905</v>
      </c>
      <c r="C429" s="41" t="s">
        <v>8</v>
      </c>
      <c r="D429" s="42" t="s">
        <v>8</v>
      </c>
      <c r="E429" s="42" t="s">
        <v>325</v>
      </c>
      <c r="F429" s="229"/>
      <c r="G429" s="197">
        <f t="shared" si="52"/>
        <v>0</v>
      </c>
      <c r="H429" s="197">
        <f t="shared" si="52"/>
        <v>0</v>
      </c>
      <c r="I429" s="197">
        <f t="shared" si="52"/>
        <v>0</v>
      </c>
    </row>
    <row r="430" spans="1:9" s="128" customFormat="1" ht="33" hidden="1">
      <c r="A430" s="105" t="s">
        <v>198</v>
      </c>
      <c r="B430" s="96">
        <v>905</v>
      </c>
      <c r="C430" s="41" t="s">
        <v>8</v>
      </c>
      <c r="D430" s="42" t="s">
        <v>8</v>
      </c>
      <c r="E430" s="42" t="s">
        <v>324</v>
      </c>
      <c r="F430" s="229"/>
      <c r="G430" s="197">
        <f t="shared" si="52"/>
        <v>0</v>
      </c>
      <c r="H430" s="197">
        <f t="shared" si="52"/>
        <v>0</v>
      </c>
      <c r="I430" s="197">
        <f t="shared" si="52"/>
        <v>0</v>
      </c>
    </row>
    <row r="431" spans="1:9" s="128" customFormat="1" ht="33" hidden="1">
      <c r="A431" s="105" t="s">
        <v>176</v>
      </c>
      <c r="B431" s="96">
        <v>905</v>
      </c>
      <c r="C431" s="41" t="s">
        <v>8</v>
      </c>
      <c r="D431" s="42" t="s">
        <v>8</v>
      </c>
      <c r="E431" s="42" t="s">
        <v>324</v>
      </c>
      <c r="F431" s="229">
        <v>240</v>
      </c>
      <c r="G431" s="197"/>
      <c r="H431" s="197"/>
      <c r="I431" s="197"/>
    </row>
    <row r="432" spans="1:9" s="128" customFormat="1" ht="33" hidden="1">
      <c r="A432" s="276" t="s">
        <v>360</v>
      </c>
      <c r="B432" s="95">
        <v>905</v>
      </c>
      <c r="C432" s="45" t="s">
        <v>8</v>
      </c>
      <c r="D432" s="46" t="s">
        <v>8</v>
      </c>
      <c r="E432" s="249" t="s">
        <v>335</v>
      </c>
      <c r="F432" s="229"/>
      <c r="G432" s="149">
        <f aca="true" t="shared" si="53" ref="G432:I434">G433</f>
        <v>0</v>
      </c>
      <c r="H432" s="149">
        <f t="shared" si="53"/>
        <v>0</v>
      </c>
      <c r="I432" s="149">
        <f t="shared" si="53"/>
        <v>0</v>
      </c>
    </row>
    <row r="433" spans="1:9" s="128" customFormat="1" ht="16.5" hidden="1">
      <c r="A433" s="277" t="s">
        <v>485</v>
      </c>
      <c r="B433" s="96">
        <v>905</v>
      </c>
      <c r="C433" s="41" t="s">
        <v>8</v>
      </c>
      <c r="D433" s="42" t="s">
        <v>8</v>
      </c>
      <c r="E433" s="248" t="s">
        <v>486</v>
      </c>
      <c r="F433" s="229"/>
      <c r="G433" s="197">
        <f t="shared" si="53"/>
        <v>0</v>
      </c>
      <c r="H433" s="197">
        <f t="shared" si="53"/>
        <v>0</v>
      </c>
      <c r="I433" s="197">
        <f t="shared" si="53"/>
        <v>0</v>
      </c>
    </row>
    <row r="434" spans="1:9" s="128" customFormat="1" ht="18" customHeight="1" hidden="1">
      <c r="A434" s="277" t="s">
        <v>259</v>
      </c>
      <c r="B434" s="96">
        <v>905</v>
      </c>
      <c r="C434" s="41" t="s">
        <v>8</v>
      </c>
      <c r="D434" s="42" t="s">
        <v>8</v>
      </c>
      <c r="E434" s="248" t="s">
        <v>487</v>
      </c>
      <c r="F434" s="229"/>
      <c r="G434" s="197">
        <f t="shared" si="53"/>
        <v>0</v>
      </c>
      <c r="H434" s="197">
        <f t="shared" si="53"/>
        <v>0</v>
      </c>
      <c r="I434" s="197">
        <f t="shared" si="53"/>
        <v>0</v>
      </c>
    </row>
    <row r="435" spans="1:9" s="128" customFormat="1" ht="33" hidden="1">
      <c r="A435" s="105" t="s">
        <v>176</v>
      </c>
      <c r="B435" s="96">
        <v>905</v>
      </c>
      <c r="C435" s="41" t="s">
        <v>8</v>
      </c>
      <c r="D435" s="42" t="s">
        <v>8</v>
      </c>
      <c r="E435" s="248" t="s">
        <v>487</v>
      </c>
      <c r="F435" s="229">
        <v>240</v>
      </c>
      <c r="G435" s="197"/>
      <c r="H435" s="197"/>
      <c r="I435" s="197"/>
    </row>
    <row r="436" spans="1:9" ht="16.5">
      <c r="A436" s="44" t="s">
        <v>161</v>
      </c>
      <c r="B436" s="92" t="s">
        <v>656</v>
      </c>
      <c r="C436" s="46" t="s">
        <v>11</v>
      </c>
      <c r="D436" s="46"/>
      <c r="E436" s="46"/>
      <c r="F436" s="46"/>
      <c r="G436" s="149">
        <f>G437+G499</f>
        <v>4228691</v>
      </c>
      <c r="H436" s="149" t="e">
        <f>H437+H499</f>
        <v>#REF!</v>
      </c>
      <c r="I436" s="149" t="e">
        <f>I437+I499</f>
        <v>#REF!</v>
      </c>
    </row>
    <row r="437" spans="1:9" ht="15" customHeight="1">
      <c r="A437" s="59" t="s">
        <v>3</v>
      </c>
      <c r="B437" s="90" t="s">
        <v>656</v>
      </c>
      <c r="C437" s="60" t="s">
        <v>11</v>
      </c>
      <c r="D437" s="60" t="s">
        <v>9</v>
      </c>
      <c r="E437" s="61"/>
      <c r="F437" s="61"/>
      <c r="G437" s="76">
        <f>G443</f>
        <v>2934364</v>
      </c>
      <c r="H437" s="76" t="e">
        <f>H438+H443+H478+H482+H491</f>
        <v>#REF!</v>
      </c>
      <c r="I437" s="76" t="e">
        <f>I438+I443+I478+I482+I491</f>
        <v>#REF!</v>
      </c>
    </row>
    <row r="438" spans="1:9" s="128" customFormat="1" ht="33" hidden="1">
      <c r="A438" s="153" t="s">
        <v>212</v>
      </c>
      <c r="B438" s="90" t="s">
        <v>656</v>
      </c>
      <c r="C438" s="60" t="s">
        <v>11</v>
      </c>
      <c r="D438" s="60" t="s">
        <v>9</v>
      </c>
      <c r="E438" s="305" t="s">
        <v>365</v>
      </c>
      <c r="F438" s="231"/>
      <c r="G438" s="120">
        <f aca="true" t="shared" si="54" ref="G438:I441">G439</f>
        <v>0</v>
      </c>
      <c r="H438" s="120">
        <f t="shared" si="54"/>
        <v>18000</v>
      </c>
      <c r="I438" s="120">
        <f t="shared" si="54"/>
        <v>28000</v>
      </c>
    </row>
    <row r="439" spans="1:9" s="244" customFormat="1" ht="16.5" hidden="1">
      <c r="A439" s="108" t="s">
        <v>218</v>
      </c>
      <c r="B439" s="90" t="s">
        <v>656</v>
      </c>
      <c r="C439" s="60" t="s">
        <v>11</v>
      </c>
      <c r="D439" s="60" t="s">
        <v>9</v>
      </c>
      <c r="E439" s="46" t="s">
        <v>378</v>
      </c>
      <c r="F439" s="255"/>
      <c r="G439" s="149">
        <f t="shared" si="54"/>
        <v>0</v>
      </c>
      <c r="H439" s="149">
        <f t="shared" si="54"/>
        <v>18000</v>
      </c>
      <c r="I439" s="149">
        <f t="shared" si="54"/>
        <v>28000</v>
      </c>
    </row>
    <row r="440" spans="1:9" s="244" customFormat="1" ht="33" hidden="1">
      <c r="A440" s="224" t="s">
        <v>422</v>
      </c>
      <c r="B440" s="96" t="s">
        <v>656</v>
      </c>
      <c r="C440" s="112" t="s">
        <v>11</v>
      </c>
      <c r="D440" s="112" t="s">
        <v>9</v>
      </c>
      <c r="E440" s="42" t="s">
        <v>423</v>
      </c>
      <c r="F440" s="255"/>
      <c r="G440" s="197">
        <f t="shared" si="54"/>
        <v>0</v>
      </c>
      <c r="H440" s="197">
        <f t="shared" si="54"/>
        <v>18000</v>
      </c>
      <c r="I440" s="197">
        <f t="shared" si="54"/>
        <v>28000</v>
      </c>
    </row>
    <row r="441" spans="1:9" s="244" customFormat="1" ht="16.5" hidden="1">
      <c r="A441" s="224" t="s">
        <v>219</v>
      </c>
      <c r="B441" s="96" t="s">
        <v>656</v>
      </c>
      <c r="C441" s="112" t="s">
        <v>11</v>
      </c>
      <c r="D441" s="112" t="s">
        <v>9</v>
      </c>
      <c r="E441" s="42" t="s">
        <v>424</v>
      </c>
      <c r="F441" s="255"/>
      <c r="G441" s="197">
        <f t="shared" si="54"/>
        <v>0</v>
      </c>
      <c r="H441" s="197">
        <f t="shared" si="54"/>
        <v>18000</v>
      </c>
      <c r="I441" s="197">
        <f t="shared" si="54"/>
        <v>28000</v>
      </c>
    </row>
    <row r="442" spans="1:9" s="244" customFormat="1" ht="16.5" hidden="1">
      <c r="A442" s="224" t="s">
        <v>214</v>
      </c>
      <c r="B442" s="96" t="s">
        <v>656</v>
      </c>
      <c r="C442" s="112" t="s">
        <v>11</v>
      </c>
      <c r="D442" s="112" t="s">
        <v>9</v>
      </c>
      <c r="E442" s="42" t="s">
        <v>424</v>
      </c>
      <c r="F442" s="229">
        <v>610</v>
      </c>
      <c r="G442" s="197"/>
      <c r="H442" s="197">
        <v>18000</v>
      </c>
      <c r="I442" s="197">
        <v>28000</v>
      </c>
    </row>
    <row r="443" spans="1:9" s="128" customFormat="1" ht="33">
      <c r="A443" s="306" t="s">
        <v>736</v>
      </c>
      <c r="B443" s="95" t="s">
        <v>656</v>
      </c>
      <c r="C443" s="60" t="s">
        <v>11</v>
      </c>
      <c r="D443" s="60" t="s">
        <v>9</v>
      </c>
      <c r="E443" s="426" t="s">
        <v>688</v>
      </c>
      <c r="F443" s="229"/>
      <c r="G443" s="149">
        <f>G444</f>
        <v>2934364</v>
      </c>
      <c r="H443" s="149">
        <f>H444+H450+H468</f>
        <v>26891300</v>
      </c>
      <c r="I443" s="149">
        <f>I444+I450+I468</f>
        <v>26991300</v>
      </c>
    </row>
    <row r="444" spans="1:9" s="244" customFormat="1" ht="33">
      <c r="A444" s="283" t="s">
        <v>664</v>
      </c>
      <c r="B444" s="95" t="s">
        <v>656</v>
      </c>
      <c r="C444" s="60" t="s">
        <v>11</v>
      </c>
      <c r="D444" s="60" t="s">
        <v>9</v>
      </c>
      <c r="E444" s="72" t="s">
        <v>712</v>
      </c>
      <c r="F444" s="255"/>
      <c r="G444" s="149">
        <f>G445+G496</f>
        <v>2934364</v>
      </c>
      <c r="H444" s="149">
        <f>H445</f>
        <v>10614100</v>
      </c>
      <c r="I444" s="149">
        <f>I445</f>
        <v>10614100</v>
      </c>
    </row>
    <row r="445" spans="1:9" s="128" customFormat="1" ht="17.25" customHeight="1">
      <c r="A445" s="453" t="s">
        <v>496</v>
      </c>
      <c r="B445" s="95" t="s">
        <v>656</v>
      </c>
      <c r="C445" s="60" t="s">
        <v>11</v>
      </c>
      <c r="D445" s="60" t="s">
        <v>9</v>
      </c>
      <c r="E445" s="72" t="s">
        <v>725</v>
      </c>
      <c r="F445" s="255"/>
      <c r="G445" s="149">
        <f>G446</f>
        <v>2884364</v>
      </c>
      <c r="H445" s="197">
        <f>H446+H448</f>
        <v>10614100</v>
      </c>
      <c r="I445" s="197">
        <f>I446+I448</f>
        <v>10614100</v>
      </c>
    </row>
    <row r="446" spans="1:9" s="128" customFormat="1" ht="17.25" customHeight="1">
      <c r="A446" s="220" t="s">
        <v>231</v>
      </c>
      <c r="B446" s="96" t="s">
        <v>656</v>
      </c>
      <c r="C446" s="112" t="s">
        <v>11</v>
      </c>
      <c r="D446" s="112" t="s">
        <v>9</v>
      </c>
      <c r="E446" s="52" t="s">
        <v>713</v>
      </c>
      <c r="F446" s="229"/>
      <c r="G446" s="197">
        <f>G459</f>
        <v>2884364</v>
      </c>
      <c r="H446" s="197">
        <f>H447</f>
        <v>10269100</v>
      </c>
      <c r="I446" s="197">
        <f>I447</f>
        <v>10269100</v>
      </c>
    </row>
    <row r="447" spans="1:9" s="128" customFormat="1" ht="16.5" hidden="1">
      <c r="A447" s="224" t="s">
        <v>214</v>
      </c>
      <c r="B447" s="96" t="s">
        <v>656</v>
      </c>
      <c r="C447" s="41" t="s">
        <v>11</v>
      </c>
      <c r="D447" s="41" t="s">
        <v>9</v>
      </c>
      <c r="E447" s="52" t="s">
        <v>497</v>
      </c>
      <c r="F447" s="229">
        <v>610</v>
      </c>
      <c r="G447" s="197"/>
      <c r="H447" s="197">
        <f>9723500+545600</f>
        <v>10269100</v>
      </c>
      <c r="I447" s="197">
        <f>9723500+545600</f>
        <v>10269100</v>
      </c>
    </row>
    <row r="448" spans="1:9" s="128" customFormat="1" ht="33" hidden="1">
      <c r="A448" s="307" t="s">
        <v>189</v>
      </c>
      <c r="B448" s="124" t="s">
        <v>656</v>
      </c>
      <c r="C448" s="112" t="s">
        <v>11</v>
      </c>
      <c r="D448" s="112" t="s">
        <v>9</v>
      </c>
      <c r="E448" s="52" t="s">
        <v>498</v>
      </c>
      <c r="F448" s="229"/>
      <c r="G448" s="197">
        <f>G449</f>
        <v>340000</v>
      </c>
      <c r="H448" s="197">
        <f>H449</f>
        <v>345000</v>
      </c>
      <c r="I448" s="197">
        <f>I449</f>
        <v>345000</v>
      </c>
    </row>
    <row r="449" spans="1:9" s="128" customFormat="1" ht="16.5" hidden="1">
      <c r="A449" s="224" t="s">
        <v>214</v>
      </c>
      <c r="B449" s="124" t="s">
        <v>656</v>
      </c>
      <c r="C449" s="112" t="s">
        <v>11</v>
      </c>
      <c r="D449" s="112" t="s">
        <v>9</v>
      </c>
      <c r="E449" s="52" t="s">
        <v>498</v>
      </c>
      <c r="F449" s="229">
        <v>610</v>
      </c>
      <c r="G449" s="197">
        <v>340000</v>
      </c>
      <c r="H449" s="197">
        <v>345000</v>
      </c>
      <c r="I449" s="197">
        <v>345000</v>
      </c>
    </row>
    <row r="450" spans="1:9" s="244" customFormat="1" ht="16.5" hidden="1">
      <c r="A450" s="324" t="s">
        <v>357</v>
      </c>
      <c r="B450" s="94" t="s">
        <v>656</v>
      </c>
      <c r="C450" s="60" t="s">
        <v>11</v>
      </c>
      <c r="D450" s="60" t="s">
        <v>9</v>
      </c>
      <c r="E450" s="72" t="s">
        <v>379</v>
      </c>
      <c r="F450" s="255"/>
      <c r="G450" s="149">
        <f>G451+G458</f>
        <v>15498900</v>
      </c>
      <c r="H450" s="149">
        <f>H451+H458</f>
        <v>16152200</v>
      </c>
      <c r="I450" s="149">
        <f>I451+I458</f>
        <v>16249200</v>
      </c>
    </row>
    <row r="451" spans="1:9" s="128" customFormat="1" ht="16.5" hidden="1">
      <c r="A451" s="304" t="s">
        <v>499</v>
      </c>
      <c r="B451" s="124" t="s">
        <v>656</v>
      </c>
      <c r="C451" s="112" t="s">
        <v>11</v>
      </c>
      <c r="D451" s="112" t="s">
        <v>9</v>
      </c>
      <c r="E451" s="52" t="s">
        <v>500</v>
      </c>
      <c r="F451" s="229"/>
      <c r="G451" s="197">
        <f>G452+G454+G456</f>
        <v>15498900</v>
      </c>
      <c r="H451" s="197">
        <f>H452+H454+H456</f>
        <v>15502900</v>
      </c>
      <c r="I451" s="197">
        <f>I452+I454+I456</f>
        <v>15502900</v>
      </c>
    </row>
    <row r="452" spans="1:9" s="128" customFormat="1" ht="16.5" hidden="1">
      <c r="A452" s="304" t="s">
        <v>230</v>
      </c>
      <c r="B452" s="124" t="s">
        <v>656</v>
      </c>
      <c r="C452" s="112" t="s">
        <v>11</v>
      </c>
      <c r="D452" s="112" t="s">
        <v>9</v>
      </c>
      <c r="E452" s="52" t="s">
        <v>501</v>
      </c>
      <c r="F452" s="229"/>
      <c r="G452" s="197">
        <f>G453</f>
        <v>15267900</v>
      </c>
      <c r="H452" s="197">
        <f>H453</f>
        <v>15267900</v>
      </c>
      <c r="I452" s="197">
        <f>I453</f>
        <v>15267900</v>
      </c>
    </row>
    <row r="453" spans="1:9" s="128" customFormat="1" ht="16.5" hidden="1">
      <c r="A453" s="224" t="s">
        <v>214</v>
      </c>
      <c r="B453" s="124" t="s">
        <v>656</v>
      </c>
      <c r="C453" s="112" t="s">
        <v>11</v>
      </c>
      <c r="D453" s="112" t="s">
        <v>9</v>
      </c>
      <c r="E453" s="52" t="s">
        <v>501</v>
      </c>
      <c r="F453" s="229">
        <v>610</v>
      </c>
      <c r="G453" s="197">
        <f>14375100+892800</f>
        <v>15267900</v>
      </c>
      <c r="H453" s="197">
        <f>14375100+892800</f>
        <v>15267900</v>
      </c>
      <c r="I453" s="197">
        <f>14375100+892800</f>
        <v>15267900</v>
      </c>
    </row>
    <row r="454" spans="1:9" s="128" customFormat="1" ht="33" hidden="1">
      <c r="A454" s="304" t="s">
        <v>189</v>
      </c>
      <c r="B454" s="124" t="s">
        <v>656</v>
      </c>
      <c r="C454" s="112" t="s">
        <v>11</v>
      </c>
      <c r="D454" s="112" t="s">
        <v>9</v>
      </c>
      <c r="E454" s="52" t="s">
        <v>502</v>
      </c>
      <c r="F454" s="229"/>
      <c r="G454" s="197">
        <f>G455</f>
        <v>231000</v>
      </c>
      <c r="H454" s="197">
        <f>H455</f>
        <v>235000</v>
      </c>
      <c r="I454" s="197">
        <f>I455</f>
        <v>235000</v>
      </c>
    </row>
    <row r="455" spans="1:9" s="128" customFormat="1" ht="16.5" hidden="1">
      <c r="A455" s="224" t="s">
        <v>214</v>
      </c>
      <c r="B455" s="124" t="s">
        <v>656</v>
      </c>
      <c r="C455" s="112" t="s">
        <v>11</v>
      </c>
      <c r="D455" s="112" t="s">
        <v>9</v>
      </c>
      <c r="E455" s="52" t="s">
        <v>502</v>
      </c>
      <c r="F455" s="229">
        <v>610</v>
      </c>
      <c r="G455" s="197">
        <v>231000</v>
      </c>
      <c r="H455" s="197">
        <v>235000</v>
      </c>
      <c r="I455" s="197">
        <v>235000</v>
      </c>
    </row>
    <row r="456" spans="1:9" s="128" customFormat="1" ht="4.5" customHeight="1" hidden="1">
      <c r="A456" s="304" t="s">
        <v>504</v>
      </c>
      <c r="B456" s="124" t="s">
        <v>656</v>
      </c>
      <c r="C456" s="112" t="s">
        <v>11</v>
      </c>
      <c r="D456" s="112" t="s">
        <v>9</v>
      </c>
      <c r="E456" s="52" t="s">
        <v>505</v>
      </c>
      <c r="F456" s="229"/>
      <c r="G456" s="197">
        <f>G457</f>
        <v>0</v>
      </c>
      <c r="H456" s="197">
        <f>H457</f>
        <v>0</v>
      </c>
      <c r="I456" s="197">
        <f>I457</f>
        <v>0</v>
      </c>
    </row>
    <row r="457" spans="1:9" s="128" customFormat="1" ht="20.25" customHeight="1" hidden="1">
      <c r="A457" s="224" t="s">
        <v>214</v>
      </c>
      <c r="B457" s="124" t="s">
        <v>656</v>
      </c>
      <c r="C457" s="112" t="s">
        <v>11</v>
      </c>
      <c r="D457" s="112" t="s">
        <v>9</v>
      </c>
      <c r="E457" s="52" t="s">
        <v>505</v>
      </c>
      <c r="F457" s="229">
        <v>610</v>
      </c>
      <c r="G457" s="197"/>
      <c r="H457" s="197">
        <v>0</v>
      </c>
      <c r="I457" s="197">
        <v>0</v>
      </c>
    </row>
    <row r="458" spans="1:9" s="128" customFormat="1" ht="16.5" hidden="1">
      <c r="A458" s="304" t="s">
        <v>506</v>
      </c>
      <c r="B458" s="124" t="s">
        <v>656</v>
      </c>
      <c r="C458" s="112" t="s">
        <v>11</v>
      </c>
      <c r="D458" s="112" t="s">
        <v>9</v>
      </c>
      <c r="E458" s="52" t="s">
        <v>507</v>
      </c>
      <c r="F458" s="229"/>
      <c r="G458" s="197"/>
      <c r="H458" s="197">
        <f>H459+H463+H466</f>
        <v>649300</v>
      </c>
      <c r="I458" s="197">
        <f>I459+I463+I466</f>
        <v>746300</v>
      </c>
    </row>
    <row r="459" spans="1:9" s="128" customFormat="1" ht="49.5">
      <c r="A459" s="304" t="s">
        <v>665</v>
      </c>
      <c r="B459" s="124" t="s">
        <v>656</v>
      </c>
      <c r="C459" s="112" t="s">
        <v>11</v>
      </c>
      <c r="D459" s="112" t="s">
        <v>9</v>
      </c>
      <c r="E459" s="52" t="s">
        <v>713</v>
      </c>
      <c r="F459" s="229"/>
      <c r="G459" s="197">
        <f>G460+G461+G462</f>
        <v>2884364</v>
      </c>
      <c r="H459" s="197">
        <f>H460+H461+H462</f>
        <v>411300</v>
      </c>
      <c r="I459" s="197">
        <f>I460+I461+I462</f>
        <v>411300</v>
      </c>
    </row>
    <row r="460" spans="1:9" s="128" customFormat="1" ht="18.75" customHeight="1">
      <c r="A460" s="220" t="s">
        <v>185</v>
      </c>
      <c r="B460" s="124" t="s">
        <v>656</v>
      </c>
      <c r="C460" s="112" t="s">
        <v>11</v>
      </c>
      <c r="D460" s="112" t="s">
        <v>9</v>
      </c>
      <c r="E460" s="52" t="s">
        <v>713</v>
      </c>
      <c r="F460" s="229">
        <v>110</v>
      </c>
      <c r="G460" s="197">
        <v>2270364</v>
      </c>
      <c r="H460" s="197">
        <f>201600+60900+18000</f>
        <v>280500</v>
      </c>
      <c r="I460" s="197">
        <f>201600+60900+18000</f>
        <v>280500</v>
      </c>
    </row>
    <row r="461" spans="1:9" s="128" customFormat="1" ht="36.75" customHeight="1">
      <c r="A461" s="224" t="s">
        <v>176</v>
      </c>
      <c r="B461" s="124" t="s">
        <v>656</v>
      </c>
      <c r="C461" s="112" t="s">
        <v>11</v>
      </c>
      <c r="D461" s="112" t="s">
        <v>9</v>
      </c>
      <c r="E461" s="52" t="s">
        <v>713</v>
      </c>
      <c r="F461" s="229">
        <v>240</v>
      </c>
      <c r="G461" s="197">
        <v>612000</v>
      </c>
      <c r="H461" s="197">
        <v>123700</v>
      </c>
      <c r="I461" s="197">
        <v>123700</v>
      </c>
    </row>
    <row r="462" spans="1:9" s="128" customFormat="1" ht="18.75" customHeight="1">
      <c r="A462" s="224" t="s">
        <v>178</v>
      </c>
      <c r="B462" s="124" t="s">
        <v>656</v>
      </c>
      <c r="C462" s="112" t="s">
        <v>11</v>
      </c>
      <c r="D462" s="112" t="s">
        <v>9</v>
      </c>
      <c r="E462" s="52" t="s">
        <v>713</v>
      </c>
      <c r="F462" s="229">
        <v>850</v>
      </c>
      <c r="G462" s="197">
        <v>2000</v>
      </c>
      <c r="H462" s="197">
        <v>7100</v>
      </c>
      <c r="I462" s="197">
        <v>7100</v>
      </c>
    </row>
    <row r="463" spans="1:9" s="128" customFormat="1" ht="33" hidden="1">
      <c r="A463" s="304" t="s">
        <v>189</v>
      </c>
      <c r="B463" s="124" t="s">
        <v>656</v>
      </c>
      <c r="C463" s="112" t="s">
        <v>11</v>
      </c>
      <c r="D463" s="112" t="s">
        <v>9</v>
      </c>
      <c r="E463" s="52" t="s">
        <v>626</v>
      </c>
      <c r="F463" s="229"/>
      <c r="G463" s="197">
        <f>G464+G465</f>
        <v>170000</v>
      </c>
      <c r="H463" s="197">
        <f>H464+H465</f>
        <v>175000</v>
      </c>
      <c r="I463" s="197">
        <f>I464+I465</f>
        <v>175000</v>
      </c>
    </row>
    <row r="464" spans="1:9" s="128" customFormat="1" ht="27.75" customHeight="1" hidden="1">
      <c r="A464" s="224" t="s">
        <v>176</v>
      </c>
      <c r="B464" s="124" t="s">
        <v>656</v>
      </c>
      <c r="C464" s="112" t="s">
        <v>11</v>
      </c>
      <c r="D464" s="112" t="s">
        <v>9</v>
      </c>
      <c r="E464" s="52" t="s">
        <v>626</v>
      </c>
      <c r="F464" s="229">
        <v>240</v>
      </c>
      <c r="G464" s="197">
        <v>170000</v>
      </c>
      <c r="H464" s="197">
        <v>175000</v>
      </c>
      <c r="I464" s="197">
        <v>175000</v>
      </c>
    </row>
    <row r="465" spans="1:9" s="128" customFormat="1" ht="16.5" hidden="1">
      <c r="A465" s="224" t="s">
        <v>214</v>
      </c>
      <c r="B465" s="124" t="s">
        <v>656</v>
      </c>
      <c r="C465" s="112" t="s">
        <v>11</v>
      </c>
      <c r="D465" s="112" t="s">
        <v>9</v>
      </c>
      <c r="E465" s="52" t="s">
        <v>626</v>
      </c>
      <c r="F465" s="229">
        <v>610</v>
      </c>
      <c r="G465" s="197"/>
      <c r="H465" s="197"/>
      <c r="I465" s="197"/>
    </row>
    <row r="466" spans="1:9" s="128" customFormat="1" ht="16.5" hidden="1">
      <c r="A466" s="325" t="s">
        <v>508</v>
      </c>
      <c r="B466" s="124" t="s">
        <v>656</v>
      </c>
      <c r="C466" s="112" t="s">
        <v>11</v>
      </c>
      <c r="D466" s="112" t="s">
        <v>9</v>
      </c>
      <c r="E466" s="52" t="s">
        <v>584</v>
      </c>
      <c r="F466" s="229"/>
      <c r="G466" s="197">
        <f>G467</f>
        <v>0</v>
      </c>
      <c r="H466" s="197">
        <f>H467</f>
        <v>63000</v>
      </c>
      <c r="I466" s="197">
        <f>I467</f>
        <v>160000</v>
      </c>
    </row>
    <row r="467" spans="1:9" s="128" customFormat="1" ht="16.5" hidden="1">
      <c r="A467" s="304" t="s">
        <v>210</v>
      </c>
      <c r="B467" s="124" t="s">
        <v>656</v>
      </c>
      <c r="C467" s="112" t="s">
        <v>11</v>
      </c>
      <c r="D467" s="112" t="s">
        <v>9</v>
      </c>
      <c r="E467" s="52" t="s">
        <v>584</v>
      </c>
      <c r="F467" s="229">
        <v>620</v>
      </c>
      <c r="G467" s="197"/>
      <c r="H467" s="197">
        <v>63000</v>
      </c>
      <c r="I467" s="197">
        <v>160000</v>
      </c>
    </row>
    <row r="468" spans="1:9" s="244" customFormat="1" ht="16.5" hidden="1">
      <c r="A468" s="326" t="s">
        <v>358</v>
      </c>
      <c r="B468" s="95" t="s">
        <v>656</v>
      </c>
      <c r="C468" s="45" t="s">
        <v>11</v>
      </c>
      <c r="D468" s="45" t="s">
        <v>9</v>
      </c>
      <c r="E468" s="72" t="s">
        <v>380</v>
      </c>
      <c r="F468" s="255"/>
      <c r="G468" s="149">
        <f>G469+G474</f>
        <v>0</v>
      </c>
      <c r="H468" s="149">
        <f>H469+H474</f>
        <v>125000</v>
      </c>
      <c r="I468" s="149">
        <f>I469+I474</f>
        <v>128000</v>
      </c>
    </row>
    <row r="469" spans="1:9" s="244" customFormat="1" ht="16.5" hidden="1">
      <c r="A469" s="327" t="s">
        <v>516</v>
      </c>
      <c r="B469" s="124" t="s">
        <v>656</v>
      </c>
      <c r="C469" s="112" t="s">
        <v>11</v>
      </c>
      <c r="D469" s="112" t="s">
        <v>9</v>
      </c>
      <c r="E469" s="52" t="s">
        <v>517</v>
      </c>
      <c r="F469" s="255"/>
      <c r="G469" s="197">
        <f>G470+G472</f>
        <v>0</v>
      </c>
      <c r="H469" s="197">
        <f>H470+H472</f>
        <v>115000</v>
      </c>
      <c r="I469" s="197">
        <f>I470+I472</f>
        <v>115000</v>
      </c>
    </row>
    <row r="470" spans="1:9" s="244" customFormat="1" ht="33" hidden="1">
      <c r="A470" s="241" t="s">
        <v>189</v>
      </c>
      <c r="B470" s="111" t="s">
        <v>656</v>
      </c>
      <c r="C470" s="112" t="s">
        <v>11</v>
      </c>
      <c r="D470" s="112" t="s">
        <v>9</v>
      </c>
      <c r="E470" s="52" t="s">
        <v>518</v>
      </c>
      <c r="F470" s="255"/>
      <c r="G470" s="197">
        <f>G471</f>
        <v>0</v>
      </c>
      <c r="H470" s="197">
        <f>H471</f>
        <v>110000</v>
      </c>
      <c r="I470" s="197">
        <f>I471</f>
        <v>109000</v>
      </c>
    </row>
    <row r="471" spans="1:9" s="244" customFormat="1" ht="16.5" hidden="1">
      <c r="A471" s="54" t="s">
        <v>214</v>
      </c>
      <c r="B471" s="111" t="s">
        <v>656</v>
      </c>
      <c r="C471" s="112" t="s">
        <v>11</v>
      </c>
      <c r="D471" s="112" t="s">
        <v>9</v>
      </c>
      <c r="E471" s="52" t="s">
        <v>518</v>
      </c>
      <c r="F471" s="229">
        <v>610</v>
      </c>
      <c r="G471" s="197"/>
      <c r="H471" s="197">
        <v>110000</v>
      </c>
      <c r="I471" s="197">
        <v>109000</v>
      </c>
    </row>
    <row r="472" spans="1:9" s="244" customFormat="1" ht="16.5" hidden="1">
      <c r="A472" s="237" t="s">
        <v>628</v>
      </c>
      <c r="B472" s="111">
        <v>905</v>
      </c>
      <c r="C472" s="112" t="s">
        <v>11</v>
      </c>
      <c r="D472" s="112" t="s">
        <v>9</v>
      </c>
      <c r="E472" s="52" t="s">
        <v>629</v>
      </c>
      <c r="F472" s="255"/>
      <c r="G472" s="197">
        <f>G473</f>
        <v>0</v>
      </c>
      <c r="H472" s="197">
        <f>H473</f>
        <v>5000</v>
      </c>
      <c r="I472" s="197">
        <f>I473</f>
        <v>6000</v>
      </c>
    </row>
    <row r="473" spans="1:9" s="244" customFormat="1" ht="16.5" hidden="1">
      <c r="A473" s="224" t="s">
        <v>214</v>
      </c>
      <c r="B473" s="96">
        <v>905</v>
      </c>
      <c r="C473" s="112" t="s">
        <v>11</v>
      </c>
      <c r="D473" s="112" t="s">
        <v>9</v>
      </c>
      <c r="E473" s="52" t="s">
        <v>629</v>
      </c>
      <c r="F473" s="229">
        <v>610</v>
      </c>
      <c r="G473" s="197"/>
      <c r="H473" s="197">
        <v>5000</v>
      </c>
      <c r="I473" s="197">
        <v>6000</v>
      </c>
    </row>
    <row r="474" spans="1:9" s="128" customFormat="1" ht="33" hidden="1">
      <c r="A474" s="323" t="s">
        <v>627</v>
      </c>
      <c r="B474" s="124">
        <v>905</v>
      </c>
      <c r="C474" s="112" t="s">
        <v>11</v>
      </c>
      <c r="D474" s="112" t="s">
        <v>9</v>
      </c>
      <c r="E474" s="52" t="s">
        <v>519</v>
      </c>
      <c r="F474" s="229"/>
      <c r="G474" s="197">
        <f>G475</f>
        <v>0</v>
      </c>
      <c r="H474" s="197">
        <f>H475</f>
        <v>10000</v>
      </c>
      <c r="I474" s="197">
        <f>I475</f>
        <v>13000</v>
      </c>
    </row>
    <row r="475" spans="1:9" s="128" customFormat="1" ht="33" hidden="1">
      <c r="A475" s="307" t="s">
        <v>304</v>
      </c>
      <c r="B475" s="124">
        <v>905</v>
      </c>
      <c r="C475" s="112" t="s">
        <v>11</v>
      </c>
      <c r="D475" s="112" t="s">
        <v>9</v>
      </c>
      <c r="E475" s="52" t="s">
        <v>520</v>
      </c>
      <c r="F475" s="229"/>
      <c r="G475" s="197">
        <f>G476+G477</f>
        <v>0</v>
      </c>
      <c r="H475" s="197">
        <f>H476+H477</f>
        <v>10000</v>
      </c>
      <c r="I475" s="197">
        <f>I476+I477</f>
        <v>13000</v>
      </c>
    </row>
    <row r="476" spans="1:9" s="128" customFormat="1" ht="16.5" hidden="1">
      <c r="A476" s="224" t="s">
        <v>214</v>
      </c>
      <c r="B476" s="124">
        <v>905</v>
      </c>
      <c r="C476" s="112" t="s">
        <v>11</v>
      </c>
      <c r="D476" s="112" t="s">
        <v>9</v>
      </c>
      <c r="E476" s="52" t="s">
        <v>520</v>
      </c>
      <c r="F476" s="229">
        <v>610</v>
      </c>
      <c r="G476" s="197"/>
      <c r="H476" s="197">
        <f>5000+5000</f>
        <v>10000</v>
      </c>
      <c r="I476" s="197">
        <f>6000+4500</f>
        <v>10500</v>
      </c>
    </row>
    <row r="477" spans="1:9" s="128" customFormat="1" ht="16.5" hidden="1">
      <c r="A477" s="304" t="s">
        <v>210</v>
      </c>
      <c r="B477" s="124">
        <v>905</v>
      </c>
      <c r="C477" s="112" t="s">
        <v>11</v>
      </c>
      <c r="D477" s="112" t="s">
        <v>9</v>
      </c>
      <c r="E477" s="52" t="s">
        <v>520</v>
      </c>
      <c r="F477" s="229">
        <v>620</v>
      </c>
      <c r="G477" s="197">
        <v>0</v>
      </c>
      <c r="H477" s="197">
        <v>0</v>
      </c>
      <c r="I477" s="197">
        <v>2500</v>
      </c>
    </row>
    <row r="478" spans="1:9" s="128" customFormat="1" ht="49.5" hidden="1">
      <c r="A478" s="270" t="s">
        <v>228</v>
      </c>
      <c r="B478" s="90">
        <v>905</v>
      </c>
      <c r="C478" s="60" t="s">
        <v>11</v>
      </c>
      <c r="D478" s="60" t="s">
        <v>9</v>
      </c>
      <c r="E478" s="425" t="s">
        <v>369</v>
      </c>
      <c r="F478" s="229"/>
      <c r="G478" s="149">
        <f aca="true" t="shared" si="55" ref="G478:I480">G479</f>
        <v>0</v>
      </c>
      <c r="H478" s="149">
        <f t="shared" si="55"/>
        <v>3000</v>
      </c>
      <c r="I478" s="149">
        <f t="shared" si="55"/>
        <v>3000</v>
      </c>
    </row>
    <row r="479" spans="1:9" s="128" customFormat="1" ht="16.5" hidden="1">
      <c r="A479" s="102" t="s">
        <v>562</v>
      </c>
      <c r="B479" s="111">
        <v>905</v>
      </c>
      <c r="C479" s="112" t="s">
        <v>11</v>
      </c>
      <c r="D479" s="112" t="s">
        <v>9</v>
      </c>
      <c r="E479" s="52" t="s">
        <v>563</v>
      </c>
      <c r="F479" s="229"/>
      <c r="G479" s="197">
        <f t="shared" si="55"/>
        <v>0</v>
      </c>
      <c r="H479" s="197">
        <f t="shared" si="55"/>
        <v>3000</v>
      </c>
      <c r="I479" s="197">
        <f t="shared" si="55"/>
        <v>3000</v>
      </c>
    </row>
    <row r="480" spans="1:9" s="128" customFormat="1" ht="30" customHeight="1" hidden="1">
      <c r="A480" s="102" t="s">
        <v>229</v>
      </c>
      <c r="B480" s="111">
        <v>905</v>
      </c>
      <c r="C480" s="112" t="s">
        <v>11</v>
      </c>
      <c r="D480" s="112" t="s">
        <v>9</v>
      </c>
      <c r="E480" s="52" t="s">
        <v>564</v>
      </c>
      <c r="F480" s="229"/>
      <c r="G480" s="197">
        <f t="shared" si="55"/>
        <v>0</v>
      </c>
      <c r="H480" s="197">
        <f t="shared" si="55"/>
        <v>3000</v>
      </c>
      <c r="I480" s="197">
        <f t="shared" si="55"/>
        <v>3000</v>
      </c>
    </row>
    <row r="481" spans="1:9" s="128" customFormat="1" ht="16.5" hidden="1">
      <c r="A481" s="105" t="s">
        <v>214</v>
      </c>
      <c r="B481" s="111">
        <v>905</v>
      </c>
      <c r="C481" s="112" t="s">
        <v>11</v>
      </c>
      <c r="D481" s="112" t="s">
        <v>9</v>
      </c>
      <c r="E481" s="52" t="s">
        <v>564</v>
      </c>
      <c r="F481" s="229">
        <v>610</v>
      </c>
      <c r="G481" s="197"/>
      <c r="H481" s="197">
        <v>3000</v>
      </c>
      <c r="I481" s="197">
        <v>3000</v>
      </c>
    </row>
    <row r="482" spans="1:9" s="128" customFormat="1" ht="49.5" hidden="1">
      <c r="A482" s="108" t="s">
        <v>190</v>
      </c>
      <c r="B482" s="90">
        <v>905</v>
      </c>
      <c r="C482" s="60" t="s">
        <v>11</v>
      </c>
      <c r="D482" s="60" t="s">
        <v>9</v>
      </c>
      <c r="E482" s="426" t="s">
        <v>322</v>
      </c>
      <c r="F482" s="229"/>
      <c r="G482" s="149">
        <f>G483+G487</f>
        <v>0</v>
      </c>
      <c r="H482" s="149">
        <f>H483+H487</f>
        <v>30000</v>
      </c>
      <c r="I482" s="149">
        <f>I483+I487</f>
        <v>10000</v>
      </c>
    </row>
    <row r="483" spans="1:9" s="244" customFormat="1" ht="33" hidden="1">
      <c r="A483" s="274" t="s">
        <v>192</v>
      </c>
      <c r="B483" s="90">
        <v>905</v>
      </c>
      <c r="C483" s="60" t="s">
        <v>11</v>
      </c>
      <c r="D483" s="60" t="s">
        <v>9</v>
      </c>
      <c r="E483" s="72" t="s">
        <v>328</v>
      </c>
      <c r="F483" s="255"/>
      <c r="G483" s="149">
        <f aca="true" t="shared" si="56" ref="G483:I485">G484</f>
        <v>0</v>
      </c>
      <c r="H483" s="149">
        <f t="shared" si="56"/>
        <v>0</v>
      </c>
      <c r="I483" s="149">
        <f t="shared" si="56"/>
        <v>10000</v>
      </c>
    </row>
    <row r="484" spans="1:9" s="128" customFormat="1" ht="16.5" hidden="1">
      <c r="A484" s="275" t="s">
        <v>565</v>
      </c>
      <c r="B484" s="111">
        <v>905</v>
      </c>
      <c r="C484" s="112" t="s">
        <v>11</v>
      </c>
      <c r="D484" s="112" t="s">
        <v>9</v>
      </c>
      <c r="E484" s="52" t="s">
        <v>329</v>
      </c>
      <c r="F484" s="229"/>
      <c r="G484" s="197">
        <f t="shared" si="56"/>
        <v>0</v>
      </c>
      <c r="H484" s="197">
        <f t="shared" si="56"/>
        <v>0</v>
      </c>
      <c r="I484" s="197">
        <f t="shared" si="56"/>
        <v>10000</v>
      </c>
    </row>
    <row r="485" spans="1:9" s="128" customFormat="1" ht="33" hidden="1">
      <c r="A485" s="275" t="s">
        <v>566</v>
      </c>
      <c r="B485" s="111">
        <v>905</v>
      </c>
      <c r="C485" s="112" t="s">
        <v>11</v>
      </c>
      <c r="D485" s="112" t="s">
        <v>9</v>
      </c>
      <c r="E485" s="52" t="s">
        <v>567</v>
      </c>
      <c r="F485" s="229"/>
      <c r="G485" s="197">
        <f t="shared" si="56"/>
        <v>0</v>
      </c>
      <c r="H485" s="197">
        <f t="shared" si="56"/>
        <v>0</v>
      </c>
      <c r="I485" s="197">
        <f t="shared" si="56"/>
        <v>10000</v>
      </c>
    </row>
    <row r="486" spans="1:9" s="128" customFormat="1" ht="16.5" hidden="1">
      <c r="A486" s="105" t="s">
        <v>214</v>
      </c>
      <c r="B486" s="111">
        <v>905</v>
      </c>
      <c r="C486" s="112" t="s">
        <v>11</v>
      </c>
      <c r="D486" s="112" t="s">
        <v>9</v>
      </c>
      <c r="E486" s="52" t="s">
        <v>567</v>
      </c>
      <c r="F486" s="229">
        <v>610</v>
      </c>
      <c r="G486" s="197">
        <v>0</v>
      </c>
      <c r="H486" s="197">
        <v>0</v>
      </c>
      <c r="I486" s="197">
        <v>10000</v>
      </c>
    </row>
    <row r="487" spans="1:9" s="244" customFormat="1" ht="33" hidden="1">
      <c r="A487" s="108" t="s">
        <v>197</v>
      </c>
      <c r="B487" s="90">
        <v>905</v>
      </c>
      <c r="C487" s="60" t="s">
        <v>11</v>
      </c>
      <c r="D487" s="60" t="s">
        <v>9</v>
      </c>
      <c r="E487" s="72" t="s">
        <v>323</v>
      </c>
      <c r="F487" s="255"/>
      <c r="G487" s="149">
        <f aca="true" t="shared" si="57" ref="G487:I489">G488</f>
        <v>0</v>
      </c>
      <c r="H487" s="149">
        <f t="shared" si="57"/>
        <v>30000</v>
      </c>
      <c r="I487" s="149">
        <f t="shared" si="57"/>
        <v>0</v>
      </c>
    </row>
    <row r="488" spans="1:9" s="128" customFormat="1" ht="16.5" hidden="1">
      <c r="A488" s="105" t="s">
        <v>572</v>
      </c>
      <c r="B488" s="111">
        <v>905</v>
      </c>
      <c r="C488" s="112" t="s">
        <v>11</v>
      </c>
      <c r="D488" s="112" t="s">
        <v>9</v>
      </c>
      <c r="E488" s="52" t="s">
        <v>325</v>
      </c>
      <c r="F488" s="229"/>
      <c r="G488" s="197">
        <f t="shared" si="57"/>
        <v>0</v>
      </c>
      <c r="H488" s="197">
        <f t="shared" si="57"/>
        <v>30000</v>
      </c>
      <c r="I488" s="197">
        <f t="shared" si="57"/>
        <v>0</v>
      </c>
    </row>
    <row r="489" spans="1:9" s="128" customFormat="1" ht="33" hidden="1">
      <c r="A489" s="105" t="s">
        <v>198</v>
      </c>
      <c r="B489" s="111">
        <v>905</v>
      </c>
      <c r="C489" s="112" t="s">
        <v>11</v>
      </c>
      <c r="D489" s="112" t="s">
        <v>9</v>
      </c>
      <c r="E489" s="52" t="s">
        <v>324</v>
      </c>
      <c r="F489" s="229"/>
      <c r="G489" s="197">
        <f t="shared" si="57"/>
        <v>0</v>
      </c>
      <c r="H489" s="197">
        <f t="shared" si="57"/>
        <v>30000</v>
      </c>
      <c r="I489" s="197">
        <f t="shared" si="57"/>
        <v>0</v>
      </c>
    </row>
    <row r="490" spans="1:9" s="128" customFormat="1" ht="12.75" customHeight="1" hidden="1">
      <c r="A490" s="105" t="s">
        <v>214</v>
      </c>
      <c r="B490" s="111">
        <v>905</v>
      </c>
      <c r="C490" s="112" t="s">
        <v>11</v>
      </c>
      <c r="D490" s="112" t="s">
        <v>9</v>
      </c>
      <c r="E490" s="52" t="s">
        <v>324</v>
      </c>
      <c r="F490" s="229">
        <v>610</v>
      </c>
      <c r="G490" s="197"/>
      <c r="H490" s="197">
        <v>30000</v>
      </c>
      <c r="I490" s="197">
        <v>0</v>
      </c>
    </row>
    <row r="491" spans="1:9" s="128" customFormat="1" ht="33" hidden="1">
      <c r="A491" s="270" t="s">
        <v>275</v>
      </c>
      <c r="B491" s="90">
        <v>905</v>
      </c>
      <c r="C491" s="60" t="s">
        <v>11</v>
      </c>
      <c r="D491" s="60" t="s">
        <v>9</v>
      </c>
      <c r="E491" s="425" t="s">
        <v>370</v>
      </c>
      <c r="F491" s="229"/>
      <c r="G491" s="149" t="e">
        <f>G492+G495+G496</f>
        <v>#REF!</v>
      </c>
      <c r="H491" s="149" t="e">
        <f>H492+H495+H496</f>
        <v>#REF!</v>
      </c>
      <c r="I491" s="149" t="e">
        <f>I492+I495+I496</f>
        <v>#REF!</v>
      </c>
    </row>
    <row r="492" spans="1:9" s="128" customFormat="1" ht="16.5" hidden="1">
      <c r="A492" s="285" t="s">
        <v>574</v>
      </c>
      <c r="B492" s="111">
        <v>905</v>
      </c>
      <c r="C492" s="112" t="s">
        <v>11</v>
      </c>
      <c r="D492" s="112" t="s">
        <v>9</v>
      </c>
      <c r="E492" s="78" t="s">
        <v>575</v>
      </c>
      <c r="F492" s="311"/>
      <c r="G492" s="119">
        <f aca="true" t="shared" si="58" ref="G492:I493">G493</f>
        <v>0</v>
      </c>
      <c r="H492" s="119">
        <f t="shared" si="58"/>
        <v>1036700</v>
      </c>
      <c r="I492" s="119">
        <f t="shared" si="58"/>
        <v>1036700</v>
      </c>
    </row>
    <row r="493" spans="1:9" s="128" customFormat="1" ht="33" hidden="1">
      <c r="A493" s="285" t="s">
        <v>576</v>
      </c>
      <c r="B493" s="111">
        <v>905</v>
      </c>
      <c r="C493" s="112" t="s">
        <v>11</v>
      </c>
      <c r="D493" s="112" t="s">
        <v>9</v>
      </c>
      <c r="E493" s="78" t="s">
        <v>577</v>
      </c>
      <c r="F493" s="311"/>
      <c r="G493" s="119">
        <f t="shared" si="58"/>
        <v>0</v>
      </c>
      <c r="H493" s="119">
        <f t="shared" si="58"/>
        <v>1036700</v>
      </c>
      <c r="I493" s="119">
        <f t="shared" si="58"/>
        <v>1036700</v>
      </c>
    </row>
    <row r="494" spans="1:9" s="128" customFormat="1" ht="16.5" hidden="1">
      <c r="A494" s="102" t="s">
        <v>210</v>
      </c>
      <c r="B494" s="111">
        <v>905</v>
      </c>
      <c r="C494" s="112" t="s">
        <v>11</v>
      </c>
      <c r="D494" s="112" t="s">
        <v>9</v>
      </c>
      <c r="E494" s="78" t="s">
        <v>577</v>
      </c>
      <c r="F494" s="311">
        <v>620</v>
      </c>
      <c r="G494" s="119"/>
      <c r="H494" s="119">
        <f>977700+59000</f>
        <v>1036700</v>
      </c>
      <c r="I494" s="119">
        <f>977700+59000</f>
        <v>1036700</v>
      </c>
    </row>
    <row r="495" spans="1:9" s="128" customFormat="1" ht="33" hidden="1">
      <c r="A495" s="285" t="s">
        <v>578</v>
      </c>
      <c r="B495" s="111">
        <v>905</v>
      </c>
      <c r="C495" s="112" t="s">
        <v>11</v>
      </c>
      <c r="D495" s="112" t="s">
        <v>9</v>
      </c>
      <c r="E495" s="78" t="s">
        <v>579</v>
      </c>
      <c r="F495" s="311"/>
      <c r="G495" s="119" t="e">
        <f>#REF!</f>
        <v>#REF!</v>
      </c>
      <c r="H495" s="119" t="e">
        <f>#REF!</f>
        <v>#REF!</v>
      </c>
      <c r="I495" s="119" t="e">
        <f>#REF!</f>
        <v>#REF!</v>
      </c>
    </row>
    <row r="496" spans="1:9" s="128" customFormat="1" ht="33.75" customHeight="1">
      <c r="A496" s="452" t="s">
        <v>422</v>
      </c>
      <c r="B496" s="90" t="s">
        <v>656</v>
      </c>
      <c r="C496" s="60" t="s">
        <v>11</v>
      </c>
      <c r="D496" s="60" t="s">
        <v>9</v>
      </c>
      <c r="E496" s="75" t="s">
        <v>714</v>
      </c>
      <c r="F496" s="427"/>
      <c r="G496" s="120">
        <f aca="true" t="shared" si="59" ref="G496:I497">G497</f>
        <v>50000</v>
      </c>
      <c r="H496" s="119">
        <f t="shared" si="59"/>
        <v>65000</v>
      </c>
      <c r="I496" s="119">
        <f t="shared" si="59"/>
        <v>60000</v>
      </c>
    </row>
    <row r="497" spans="1:9" s="128" customFormat="1" ht="23.25" customHeight="1">
      <c r="A497" s="285" t="s">
        <v>219</v>
      </c>
      <c r="B497" s="111" t="s">
        <v>656</v>
      </c>
      <c r="C497" s="112" t="s">
        <v>11</v>
      </c>
      <c r="D497" s="112" t="s">
        <v>9</v>
      </c>
      <c r="E497" s="78" t="s">
        <v>714</v>
      </c>
      <c r="F497" s="311"/>
      <c r="G497" s="119">
        <f t="shared" si="59"/>
        <v>50000</v>
      </c>
      <c r="H497" s="119">
        <f t="shared" si="59"/>
        <v>65000</v>
      </c>
      <c r="I497" s="119">
        <f t="shared" si="59"/>
        <v>60000</v>
      </c>
    </row>
    <row r="498" spans="1:9" s="128" customFormat="1" ht="33.75" customHeight="1">
      <c r="A498" s="102" t="s">
        <v>176</v>
      </c>
      <c r="B498" s="111" t="s">
        <v>656</v>
      </c>
      <c r="C498" s="112" t="s">
        <v>11</v>
      </c>
      <c r="D498" s="112" t="s">
        <v>9</v>
      </c>
      <c r="E498" s="78" t="s">
        <v>714</v>
      </c>
      <c r="F498" s="311">
        <v>240</v>
      </c>
      <c r="G498" s="119">
        <v>50000</v>
      </c>
      <c r="H498" s="119">
        <v>65000</v>
      </c>
      <c r="I498" s="119">
        <v>60000</v>
      </c>
    </row>
    <row r="499" spans="1:9" ht="16.5">
      <c r="A499" s="44" t="s">
        <v>92</v>
      </c>
      <c r="B499" s="98" t="s">
        <v>656</v>
      </c>
      <c r="C499" s="46" t="s">
        <v>11</v>
      </c>
      <c r="D499" s="46" t="s">
        <v>12</v>
      </c>
      <c r="E499" s="72"/>
      <c r="F499" s="46"/>
      <c r="G499" s="149">
        <f>G500+G510</f>
        <v>1294327</v>
      </c>
      <c r="H499" s="149">
        <f>H500+H510</f>
        <v>11617100</v>
      </c>
      <c r="I499" s="149">
        <f>I500+I510</f>
        <v>12077100</v>
      </c>
    </row>
    <row r="500" spans="1:9" s="128" customFormat="1" ht="33" hidden="1">
      <c r="A500" s="153" t="s">
        <v>212</v>
      </c>
      <c r="B500" s="92" t="s">
        <v>656</v>
      </c>
      <c r="C500" s="45" t="s">
        <v>11</v>
      </c>
      <c r="D500" s="45" t="s">
        <v>12</v>
      </c>
      <c r="E500" s="421" t="s">
        <v>365</v>
      </c>
      <c r="F500" s="231"/>
      <c r="G500" s="120">
        <f>G501+G505</f>
        <v>0</v>
      </c>
      <c r="H500" s="120">
        <f>H501+H505</f>
        <v>106000</v>
      </c>
      <c r="I500" s="120">
        <f>I501+I505</f>
        <v>566000</v>
      </c>
    </row>
    <row r="501" spans="1:9" s="244" customFormat="1" ht="22.5" customHeight="1" hidden="1">
      <c r="A501" s="108" t="s">
        <v>355</v>
      </c>
      <c r="B501" s="95" t="s">
        <v>656</v>
      </c>
      <c r="C501" s="45" t="s">
        <v>11</v>
      </c>
      <c r="D501" s="45" t="s">
        <v>12</v>
      </c>
      <c r="E501" s="422" t="s">
        <v>377</v>
      </c>
      <c r="F501" s="255"/>
      <c r="G501" s="149">
        <f>G503</f>
        <v>0</v>
      </c>
      <c r="H501" s="149">
        <f>H503</f>
        <v>98000</v>
      </c>
      <c r="I501" s="149">
        <f>I503</f>
        <v>507000</v>
      </c>
    </row>
    <row r="502" spans="1:9" s="244" customFormat="1" ht="19.5" customHeight="1" hidden="1">
      <c r="A502" s="54" t="s">
        <v>418</v>
      </c>
      <c r="B502" s="96" t="s">
        <v>656</v>
      </c>
      <c r="C502" s="41" t="s">
        <v>11</v>
      </c>
      <c r="D502" s="41" t="s">
        <v>12</v>
      </c>
      <c r="E502" s="423" t="s">
        <v>419</v>
      </c>
      <c r="F502" s="255"/>
      <c r="G502" s="197">
        <f aca="true" t="shared" si="60" ref="G502:I503">G503</f>
        <v>0</v>
      </c>
      <c r="H502" s="197">
        <f t="shared" si="60"/>
        <v>98000</v>
      </c>
      <c r="I502" s="197">
        <f t="shared" si="60"/>
        <v>507000</v>
      </c>
    </row>
    <row r="503" spans="1:9" s="128" customFormat="1" ht="21" customHeight="1" hidden="1">
      <c r="A503" s="105" t="s">
        <v>227</v>
      </c>
      <c r="B503" s="96" t="s">
        <v>656</v>
      </c>
      <c r="C503" s="41" t="s">
        <v>11</v>
      </c>
      <c r="D503" s="41" t="s">
        <v>12</v>
      </c>
      <c r="E503" s="423" t="s">
        <v>421</v>
      </c>
      <c r="F503" s="229"/>
      <c r="G503" s="197">
        <f t="shared" si="60"/>
        <v>0</v>
      </c>
      <c r="H503" s="197">
        <f t="shared" si="60"/>
        <v>98000</v>
      </c>
      <c r="I503" s="197">
        <f t="shared" si="60"/>
        <v>507000</v>
      </c>
    </row>
    <row r="504" spans="1:9" s="128" customFormat="1" ht="33" hidden="1">
      <c r="A504" s="105" t="s">
        <v>176</v>
      </c>
      <c r="B504" s="96" t="s">
        <v>656</v>
      </c>
      <c r="C504" s="41" t="s">
        <v>11</v>
      </c>
      <c r="D504" s="41" t="s">
        <v>12</v>
      </c>
      <c r="E504" s="423" t="s">
        <v>421</v>
      </c>
      <c r="F504" s="229">
        <v>240</v>
      </c>
      <c r="G504" s="197"/>
      <c r="H504" s="197">
        <v>98000</v>
      </c>
      <c r="I504" s="197">
        <v>507000</v>
      </c>
    </row>
    <row r="505" spans="1:9" s="244" customFormat="1" ht="16.5" hidden="1">
      <c r="A505" s="108" t="s">
        <v>218</v>
      </c>
      <c r="B505" s="92" t="s">
        <v>656</v>
      </c>
      <c r="C505" s="45" t="s">
        <v>11</v>
      </c>
      <c r="D505" s="45" t="s">
        <v>12</v>
      </c>
      <c r="E505" s="422" t="s">
        <v>378</v>
      </c>
      <c r="F505" s="255"/>
      <c r="G505" s="149">
        <f aca="true" t="shared" si="61" ref="G505:I506">G506</f>
        <v>0</v>
      </c>
      <c r="H505" s="149">
        <f t="shared" si="61"/>
        <v>8000</v>
      </c>
      <c r="I505" s="149">
        <f t="shared" si="61"/>
        <v>59000</v>
      </c>
    </row>
    <row r="506" spans="1:9" s="244" customFormat="1" ht="33" hidden="1">
      <c r="A506" s="105" t="s">
        <v>422</v>
      </c>
      <c r="B506" s="93" t="s">
        <v>656</v>
      </c>
      <c r="C506" s="41" t="s">
        <v>11</v>
      </c>
      <c r="D506" s="41" t="s">
        <v>12</v>
      </c>
      <c r="E506" s="423" t="s">
        <v>423</v>
      </c>
      <c r="F506" s="255"/>
      <c r="G506" s="197">
        <f t="shared" si="61"/>
        <v>0</v>
      </c>
      <c r="H506" s="197">
        <f t="shared" si="61"/>
        <v>8000</v>
      </c>
      <c r="I506" s="197">
        <f t="shared" si="61"/>
        <v>59000</v>
      </c>
    </row>
    <row r="507" spans="1:9" s="244" customFormat="1" ht="16.5" hidden="1">
      <c r="A507" s="105" t="s">
        <v>219</v>
      </c>
      <c r="B507" s="93" t="s">
        <v>656</v>
      </c>
      <c r="C507" s="41" t="s">
        <v>11</v>
      </c>
      <c r="D507" s="41" t="s">
        <v>12</v>
      </c>
      <c r="E507" s="423" t="s">
        <v>424</v>
      </c>
      <c r="F507" s="255"/>
      <c r="G507" s="197">
        <f>G508+G509</f>
        <v>0</v>
      </c>
      <c r="H507" s="197">
        <f>H508+H509</f>
        <v>8000</v>
      </c>
      <c r="I507" s="197">
        <f>I508+I509</f>
        <v>59000</v>
      </c>
    </row>
    <row r="508" spans="1:9" s="244" customFormat="1" ht="33" hidden="1">
      <c r="A508" s="105" t="s">
        <v>176</v>
      </c>
      <c r="B508" s="93" t="s">
        <v>656</v>
      </c>
      <c r="C508" s="41" t="s">
        <v>11</v>
      </c>
      <c r="D508" s="41" t="s">
        <v>12</v>
      </c>
      <c r="E508" s="423" t="s">
        <v>424</v>
      </c>
      <c r="F508" s="229">
        <v>240</v>
      </c>
      <c r="G508" s="197">
        <v>0</v>
      </c>
      <c r="H508" s="197">
        <v>0</v>
      </c>
      <c r="I508" s="197">
        <v>38000</v>
      </c>
    </row>
    <row r="509" spans="1:9" s="244" customFormat="1" ht="33" hidden="1">
      <c r="A509" s="105" t="s">
        <v>195</v>
      </c>
      <c r="B509" s="93" t="s">
        <v>656</v>
      </c>
      <c r="C509" s="41" t="s">
        <v>11</v>
      </c>
      <c r="D509" s="41" t="s">
        <v>12</v>
      </c>
      <c r="E509" s="423" t="s">
        <v>424</v>
      </c>
      <c r="F509" s="229">
        <v>630</v>
      </c>
      <c r="G509" s="197"/>
      <c r="H509" s="197">
        <v>8000</v>
      </c>
      <c r="I509" s="197">
        <v>21000</v>
      </c>
    </row>
    <row r="510" spans="1:9" s="128" customFormat="1" ht="33">
      <c r="A510" s="306" t="s">
        <v>736</v>
      </c>
      <c r="B510" s="95" t="s">
        <v>656</v>
      </c>
      <c r="C510" s="60" t="s">
        <v>11</v>
      </c>
      <c r="D510" s="60" t="s">
        <v>12</v>
      </c>
      <c r="E510" s="426" t="s">
        <v>688</v>
      </c>
      <c r="F510" s="229"/>
      <c r="G510" s="149">
        <f aca="true" t="shared" si="62" ref="G510:I511">G511</f>
        <v>1294327</v>
      </c>
      <c r="H510" s="149">
        <f t="shared" si="62"/>
        <v>11511100</v>
      </c>
      <c r="I510" s="149">
        <f t="shared" si="62"/>
        <v>11511100</v>
      </c>
    </row>
    <row r="511" spans="1:9" s="244" customFormat="1" ht="39" customHeight="1">
      <c r="A511" s="284" t="s">
        <v>664</v>
      </c>
      <c r="B511" s="94" t="s">
        <v>656</v>
      </c>
      <c r="C511" s="60" t="s">
        <v>11</v>
      </c>
      <c r="D511" s="60" t="s">
        <v>12</v>
      </c>
      <c r="E511" s="72" t="s">
        <v>712</v>
      </c>
      <c r="F511" s="255"/>
      <c r="G511" s="149">
        <f t="shared" si="62"/>
        <v>1294327</v>
      </c>
      <c r="H511" s="149">
        <f t="shared" si="62"/>
        <v>11511100</v>
      </c>
      <c r="I511" s="149">
        <f t="shared" si="62"/>
        <v>11511100</v>
      </c>
    </row>
    <row r="512" spans="1:9" s="245" customFormat="1" ht="21.75" customHeight="1">
      <c r="A512" s="453" t="s">
        <v>522</v>
      </c>
      <c r="B512" s="94" t="s">
        <v>656</v>
      </c>
      <c r="C512" s="45" t="s">
        <v>11</v>
      </c>
      <c r="D512" s="45" t="s">
        <v>12</v>
      </c>
      <c r="E512" s="72" t="s">
        <v>715</v>
      </c>
      <c r="F512" s="255"/>
      <c r="G512" s="149">
        <f>G513+G517</f>
        <v>1294327</v>
      </c>
      <c r="H512" s="197">
        <f>H513+H517</f>
        <v>11511100</v>
      </c>
      <c r="I512" s="197">
        <f>I513+I517</f>
        <v>11511100</v>
      </c>
    </row>
    <row r="513" spans="1:9" s="245" customFormat="1" ht="18" customHeight="1" hidden="1">
      <c r="A513" s="307" t="s">
        <v>175</v>
      </c>
      <c r="B513" s="124" t="s">
        <v>656</v>
      </c>
      <c r="C513" s="41" t="s">
        <v>11</v>
      </c>
      <c r="D513" s="41" t="s">
        <v>12</v>
      </c>
      <c r="E513" s="52" t="s">
        <v>523</v>
      </c>
      <c r="F513" s="229"/>
      <c r="G513" s="197">
        <f>G514+G515+G516</f>
        <v>0</v>
      </c>
      <c r="H513" s="197">
        <f>H514+H515+H516</f>
        <v>2880200</v>
      </c>
      <c r="I513" s="197">
        <f>I514+I515+I516</f>
        <v>2880200</v>
      </c>
    </row>
    <row r="514" spans="1:9" s="128" customFormat="1" ht="16.5" hidden="1">
      <c r="A514" s="224" t="s">
        <v>173</v>
      </c>
      <c r="B514" s="124" t="s">
        <v>656</v>
      </c>
      <c r="C514" s="41" t="s">
        <v>11</v>
      </c>
      <c r="D514" s="41" t="s">
        <v>12</v>
      </c>
      <c r="E514" s="52" t="s">
        <v>523</v>
      </c>
      <c r="F514" s="229">
        <v>120</v>
      </c>
      <c r="G514" s="197"/>
      <c r="H514" s="197">
        <f>1796800+542700+15000+160900</f>
        <v>2515400</v>
      </c>
      <c r="I514" s="197">
        <f>1796800+542700+15000+160900</f>
        <v>2515400</v>
      </c>
    </row>
    <row r="515" spans="1:9" s="128" customFormat="1" ht="33" hidden="1">
      <c r="A515" s="224" t="s">
        <v>176</v>
      </c>
      <c r="B515" s="124" t="s">
        <v>656</v>
      </c>
      <c r="C515" s="41" t="s">
        <v>11</v>
      </c>
      <c r="D515" s="41" t="s">
        <v>12</v>
      </c>
      <c r="E515" s="52" t="s">
        <v>523</v>
      </c>
      <c r="F515" s="229">
        <v>240</v>
      </c>
      <c r="G515" s="197"/>
      <c r="H515" s="197">
        <v>343100</v>
      </c>
      <c r="I515" s="197">
        <v>343100</v>
      </c>
    </row>
    <row r="516" spans="1:9" s="128" customFormat="1" ht="16.5" hidden="1">
      <c r="A516" s="224" t="s">
        <v>178</v>
      </c>
      <c r="B516" s="124" t="s">
        <v>656</v>
      </c>
      <c r="C516" s="41" t="s">
        <v>11</v>
      </c>
      <c r="D516" s="41" t="s">
        <v>12</v>
      </c>
      <c r="E516" s="52" t="s">
        <v>523</v>
      </c>
      <c r="F516" s="229">
        <v>850</v>
      </c>
      <c r="G516" s="197"/>
      <c r="H516" s="197">
        <v>21700</v>
      </c>
      <c r="I516" s="197">
        <v>21700</v>
      </c>
    </row>
    <row r="517" spans="1:9" s="245" customFormat="1" ht="51" customHeight="1">
      <c r="A517" s="307" t="s">
        <v>222</v>
      </c>
      <c r="B517" s="124" t="s">
        <v>656</v>
      </c>
      <c r="C517" s="41" t="s">
        <v>11</v>
      </c>
      <c r="D517" s="41" t="s">
        <v>12</v>
      </c>
      <c r="E517" s="52" t="s">
        <v>715</v>
      </c>
      <c r="F517" s="229"/>
      <c r="G517" s="197">
        <f>G518+G519+G520</f>
        <v>1294327</v>
      </c>
      <c r="H517" s="197">
        <f>H518+H519+H520</f>
        <v>8630900</v>
      </c>
      <c r="I517" s="197">
        <f>I518+I519+I520</f>
        <v>8630900</v>
      </c>
    </row>
    <row r="518" spans="1:9" s="128" customFormat="1" ht="16.5">
      <c r="A518" s="105" t="s">
        <v>173</v>
      </c>
      <c r="B518" s="111" t="s">
        <v>656</v>
      </c>
      <c r="C518" s="41" t="s">
        <v>11</v>
      </c>
      <c r="D518" s="41" t="s">
        <v>12</v>
      </c>
      <c r="E518" s="52" t="s">
        <v>715</v>
      </c>
      <c r="F518" s="229">
        <v>120</v>
      </c>
      <c r="G518" s="197">
        <v>1162384</v>
      </c>
      <c r="H518" s="197">
        <f>6036100+1822900+540500</f>
        <v>8399500</v>
      </c>
      <c r="I518" s="197">
        <f>6036100+1822900+540500</f>
        <v>8399500</v>
      </c>
    </row>
    <row r="519" spans="1:9" s="128" customFormat="1" ht="33">
      <c r="A519" s="105" t="s">
        <v>176</v>
      </c>
      <c r="B519" s="111" t="s">
        <v>656</v>
      </c>
      <c r="C519" s="41" t="s">
        <v>11</v>
      </c>
      <c r="D519" s="41" t="s">
        <v>12</v>
      </c>
      <c r="E519" s="52" t="s">
        <v>715</v>
      </c>
      <c r="F519" s="229">
        <v>240</v>
      </c>
      <c r="G519" s="197">
        <v>129943</v>
      </c>
      <c r="H519" s="197">
        <v>226400</v>
      </c>
      <c r="I519" s="197">
        <v>226400</v>
      </c>
    </row>
    <row r="520" spans="1:9" s="128" customFormat="1" ht="16.5">
      <c r="A520" s="105" t="s">
        <v>178</v>
      </c>
      <c r="B520" s="111" t="s">
        <v>656</v>
      </c>
      <c r="C520" s="112" t="s">
        <v>11</v>
      </c>
      <c r="D520" s="112" t="s">
        <v>12</v>
      </c>
      <c r="E520" s="52" t="s">
        <v>715</v>
      </c>
      <c r="F520" s="229">
        <v>850</v>
      </c>
      <c r="G520" s="197">
        <v>2000</v>
      </c>
      <c r="H520" s="197">
        <v>5000</v>
      </c>
      <c r="I520" s="197">
        <v>5000</v>
      </c>
    </row>
    <row r="521" spans="1:9" ht="16.5">
      <c r="A521" s="44" t="s">
        <v>32</v>
      </c>
      <c r="B521" s="92" t="s">
        <v>656</v>
      </c>
      <c r="C521" s="45" t="s">
        <v>16</v>
      </c>
      <c r="D521" s="46"/>
      <c r="E521" s="72"/>
      <c r="F521" s="72"/>
      <c r="G521" s="198">
        <f>G522+G527</f>
        <v>120000</v>
      </c>
      <c r="H521" s="198" t="e">
        <f>H527</f>
        <v>#REF!</v>
      </c>
      <c r="I521" s="198" t="e">
        <f>I527</f>
        <v>#REF!</v>
      </c>
    </row>
    <row r="522" spans="1:9" ht="16.5">
      <c r="A522" s="44" t="s">
        <v>63</v>
      </c>
      <c r="B522" s="92" t="s">
        <v>656</v>
      </c>
      <c r="C522" s="45" t="s">
        <v>16</v>
      </c>
      <c r="D522" s="46" t="s">
        <v>9</v>
      </c>
      <c r="E522" s="72"/>
      <c r="F522" s="72"/>
      <c r="G522" s="198">
        <f>G523</f>
        <v>90000</v>
      </c>
      <c r="H522" s="198"/>
      <c r="I522" s="198"/>
    </row>
    <row r="523" spans="1:9" ht="36" customHeight="1">
      <c r="A523" s="44" t="s">
        <v>689</v>
      </c>
      <c r="B523" s="92" t="s">
        <v>656</v>
      </c>
      <c r="C523" s="45" t="s">
        <v>16</v>
      </c>
      <c r="D523" s="46" t="s">
        <v>9</v>
      </c>
      <c r="E523" s="72" t="s">
        <v>692</v>
      </c>
      <c r="F523" s="72"/>
      <c r="G523" s="198">
        <f>G524</f>
        <v>90000</v>
      </c>
      <c r="H523" s="198"/>
      <c r="I523" s="198"/>
    </row>
    <row r="524" spans="1:9" ht="33">
      <c r="A524" s="40" t="s">
        <v>548</v>
      </c>
      <c r="B524" s="93" t="s">
        <v>656</v>
      </c>
      <c r="C524" s="41" t="s">
        <v>16</v>
      </c>
      <c r="D524" s="42" t="s">
        <v>9</v>
      </c>
      <c r="E524" s="52" t="s">
        <v>724</v>
      </c>
      <c r="F524" s="52"/>
      <c r="G524" s="198">
        <f>G525</f>
        <v>90000</v>
      </c>
      <c r="H524" s="198"/>
      <c r="I524" s="198"/>
    </row>
    <row r="525" spans="1:9" ht="16.5">
      <c r="A525" s="40" t="s">
        <v>550</v>
      </c>
      <c r="B525" s="93" t="s">
        <v>656</v>
      </c>
      <c r="C525" s="41" t="s">
        <v>16</v>
      </c>
      <c r="D525" s="42" t="s">
        <v>9</v>
      </c>
      <c r="E525" s="52" t="s">
        <v>716</v>
      </c>
      <c r="F525" s="52"/>
      <c r="G525" s="198">
        <f>G526</f>
        <v>90000</v>
      </c>
      <c r="H525" s="198"/>
      <c r="I525" s="198"/>
    </row>
    <row r="526" spans="1:9" ht="16.5">
      <c r="A526" s="40" t="s">
        <v>200</v>
      </c>
      <c r="B526" s="93" t="s">
        <v>656</v>
      </c>
      <c r="C526" s="41" t="s">
        <v>16</v>
      </c>
      <c r="D526" s="42" t="s">
        <v>9</v>
      </c>
      <c r="E526" s="52" t="s">
        <v>716</v>
      </c>
      <c r="F526" s="52">
        <v>310</v>
      </c>
      <c r="G526" s="198">
        <v>90000</v>
      </c>
      <c r="H526" s="198"/>
      <c r="I526" s="198"/>
    </row>
    <row r="527" spans="1:9" ht="16.5">
      <c r="A527" s="44" t="s">
        <v>87</v>
      </c>
      <c r="B527" s="95" t="s">
        <v>656</v>
      </c>
      <c r="C527" s="46" t="s">
        <v>16</v>
      </c>
      <c r="D527" s="46" t="s">
        <v>18</v>
      </c>
      <c r="E527" s="72"/>
      <c r="F527" s="72"/>
      <c r="G527" s="149">
        <f aca="true" t="shared" si="63" ref="G527:I530">G528</f>
        <v>30000</v>
      </c>
      <c r="H527" s="149" t="e">
        <f t="shared" si="63"/>
        <v>#REF!</v>
      </c>
      <c r="I527" s="149" t="e">
        <f t="shared" si="63"/>
        <v>#REF!</v>
      </c>
    </row>
    <row r="528" spans="1:9" s="128" customFormat="1" ht="36" customHeight="1">
      <c r="A528" s="108" t="s">
        <v>689</v>
      </c>
      <c r="B528" s="95" t="s">
        <v>656</v>
      </c>
      <c r="C528" s="46" t="s">
        <v>16</v>
      </c>
      <c r="D528" s="46" t="s">
        <v>18</v>
      </c>
      <c r="E528" s="305" t="s">
        <v>692</v>
      </c>
      <c r="F528" s="229"/>
      <c r="G528" s="149">
        <f>G529</f>
        <v>30000</v>
      </c>
      <c r="H528" s="149" t="e">
        <f>#REF!</f>
        <v>#REF!</v>
      </c>
      <c r="I528" s="149" t="e">
        <f>#REF!</f>
        <v>#REF!</v>
      </c>
    </row>
    <row r="529" spans="1:9" s="128" customFormat="1" ht="33">
      <c r="A529" s="102" t="s">
        <v>548</v>
      </c>
      <c r="B529" s="96" t="s">
        <v>656</v>
      </c>
      <c r="C529" s="42" t="s">
        <v>16</v>
      </c>
      <c r="D529" s="42" t="s">
        <v>18</v>
      </c>
      <c r="E529" s="42" t="s">
        <v>724</v>
      </c>
      <c r="F529" s="229"/>
      <c r="G529" s="197">
        <f>G530+G533</f>
        <v>30000</v>
      </c>
      <c r="H529" s="197">
        <f t="shared" si="63"/>
        <v>95000</v>
      </c>
      <c r="I529" s="197">
        <f t="shared" si="63"/>
        <v>95000</v>
      </c>
    </row>
    <row r="530" spans="1:9" s="128" customFormat="1" ht="33">
      <c r="A530" s="102" t="s">
        <v>553</v>
      </c>
      <c r="B530" s="96" t="s">
        <v>656</v>
      </c>
      <c r="C530" s="42" t="s">
        <v>16</v>
      </c>
      <c r="D530" s="42" t="s">
        <v>18</v>
      </c>
      <c r="E530" s="42" t="s">
        <v>717</v>
      </c>
      <c r="F530" s="229"/>
      <c r="G530" s="197">
        <f t="shared" si="63"/>
        <v>20000</v>
      </c>
      <c r="H530" s="197">
        <f t="shared" si="63"/>
        <v>95000</v>
      </c>
      <c r="I530" s="197">
        <f t="shared" si="63"/>
        <v>95000</v>
      </c>
    </row>
    <row r="531" spans="1:9" s="128" customFormat="1" ht="15" customHeight="1">
      <c r="A531" s="102" t="s">
        <v>200</v>
      </c>
      <c r="B531" s="96" t="s">
        <v>656</v>
      </c>
      <c r="C531" s="42" t="s">
        <v>16</v>
      </c>
      <c r="D531" s="42" t="s">
        <v>18</v>
      </c>
      <c r="E531" s="42" t="s">
        <v>717</v>
      </c>
      <c r="F531" s="229">
        <v>310</v>
      </c>
      <c r="G531" s="197">
        <v>20000</v>
      </c>
      <c r="H531" s="197">
        <v>95000</v>
      </c>
      <c r="I531" s="197">
        <v>95000</v>
      </c>
    </row>
    <row r="532" spans="1:9" s="128" customFormat="1" ht="0.75" customHeight="1" hidden="1">
      <c r="A532" s="424" t="s">
        <v>548</v>
      </c>
      <c r="B532" s="93">
        <v>902</v>
      </c>
      <c r="C532" s="42" t="s">
        <v>16</v>
      </c>
      <c r="D532" s="42" t="s">
        <v>18</v>
      </c>
      <c r="E532" s="42" t="s">
        <v>691</v>
      </c>
      <c r="F532" s="229"/>
      <c r="G532" s="197"/>
      <c r="H532" s="197"/>
      <c r="I532" s="197"/>
    </row>
    <row r="533" spans="1:9" s="128" customFormat="1" ht="16.5">
      <c r="A533" s="424" t="s">
        <v>204</v>
      </c>
      <c r="B533" s="93" t="s">
        <v>656</v>
      </c>
      <c r="C533" s="42" t="s">
        <v>16</v>
      </c>
      <c r="D533" s="42" t="s">
        <v>18</v>
      </c>
      <c r="E533" s="42" t="s">
        <v>718</v>
      </c>
      <c r="F533" s="229"/>
      <c r="G533" s="197">
        <f>G534</f>
        <v>10000</v>
      </c>
      <c r="H533" s="197"/>
      <c r="I533" s="197"/>
    </row>
    <row r="534" spans="1:9" s="128" customFormat="1" ht="16.5">
      <c r="A534" s="424" t="s">
        <v>200</v>
      </c>
      <c r="B534" s="93" t="s">
        <v>656</v>
      </c>
      <c r="C534" s="42" t="s">
        <v>16</v>
      </c>
      <c r="D534" s="42" t="s">
        <v>18</v>
      </c>
      <c r="E534" s="42" t="s">
        <v>718</v>
      </c>
      <c r="F534" s="229">
        <v>310</v>
      </c>
      <c r="G534" s="197">
        <v>10000</v>
      </c>
      <c r="H534" s="197"/>
      <c r="I534" s="197"/>
    </row>
    <row r="535" spans="1:9" ht="16.5">
      <c r="A535" s="107" t="s">
        <v>21</v>
      </c>
      <c r="B535" s="92" t="s">
        <v>656</v>
      </c>
      <c r="C535" s="46" t="s">
        <v>17</v>
      </c>
      <c r="D535" s="46"/>
      <c r="E535" s="46"/>
      <c r="F535" s="72"/>
      <c r="G535" s="149">
        <f>G536</f>
        <v>35000</v>
      </c>
      <c r="H535" s="149">
        <f>H536</f>
        <v>130000</v>
      </c>
      <c r="I535" s="149">
        <f>I536</f>
        <v>130000</v>
      </c>
    </row>
    <row r="536" spans="1:9" ht="16.5">
      <c r="A536" s="108" t="s">
        <v>97</v>
      </c>
      <c r="B536" s="109" t="s">
        <v>656</v>
      </c>
      <c r="C536" s="46" t="s">
        <v>17</v>
      </c>
      <c r="D536" s="45" t="s">
        <v>9</v>
      </c>
      <c r="E536" s="46"/>
      <c r="F536" s="72"/>
      <c r="G536" s="73">
        <f>G537+G544</f>
        <v>35000</v>
      </c>
      <c r="H536" s="73">
        <f>H537+H544</f>
        <v>130000</v>
      </c>
      <c r="I536" s="73">
        <f>I537+I544</f>
        <v>130000</v>
      </c>
    </row>
    <row r="537" spans="1:9" s="244" customFormat="1" ht="33">
      <c r="A537" s="108" t="s">
        <v>737</v>
      </c>
      <c r="B537" s="109" t="s">
        <v>656</v>
      </c>
      <c r="C537" s="46" t="s">
        <v>17</v>
      </c>
      <c r="D537" s="45" t="s">
        <v>9</v>
      </c>
      <c r="E537" s="249" t="s">
        <v>690</v>
      </c>
      <c r="F537" s="255"/>
      <c r="G537" s="149">
        <f>G538+G541</f>
        <v>35000</v>
      </c>
      <c r="H537" s="149">
        <f>H538+H541</f>
        <v>130000</v>
      </c>
      <c r="I537" s="149">
        <f>I538+I541</f>
        <v>130000</v>
      </c>
    </row>
    <row r="538" spans="1:9" s="128" customFormat="1" ht="20.25" customHeight="1">
      <c r="A538" s="105" t="s">
        <v>524</v>
      </c>
      <c r="B538" s="260" t="s">
        <v>656</v>
      </c>
      <c r="C538" s="42" t="s">
        <v>17</v>
      </c>
      <c r="D538" s="41" t="s">
        <v>9</v>
      </c>
      <c r="E538" s="42" t="s">
        <v>691</v>
      </c>
      <c r="F538" s="229"/>
      <c r="G538" s="197">
        <f aca="true" t="shared" si="64" ref="G538:I539">G539</f>
        <v>35000</v>
      </c>
      <c r="H538" s="197">
        <f t="shared" si="64"/>
        <v>80000</v>
      </c>
      <c r="I538" s="197">
        <f t="shared" si="64"/>
        <v>80000</v>
      </c>
    </row>
    <row r="539" spans="1:9" s="128" customFormat="1" ht="19.5" customHeight="1">
      <c r="A539" s="105" t="s">
        <v>232</v>
      </c>
      <c r="B539" s="260" t="s">
        <v>656</v>
      </c>
      <c r="C539" s="42" t="s">
        <v>17</v>
      </c>
      <c r="D539" s="41" t="s">
        <v>9</v>
      </c>
      <c r="E539" s="42" t="s">
        <v>719</v>
      </c>
      <c r="F539" s="229"/>
      <c r="G539" s="197">
        <f t="shared" si="64"/>
        <v>35000</v>
      </c>
      <c r="H539" s="197">
        <f t="shared" si="64"/>
        <v>80000</v>
      </c>
      <c r="I539" s="197">
        <f t="shared" si="64"/>
        <v>80000</v>
      </c>
    </row>
    <row r="540" spans="1:9" s="128" customFormat="1" ht="34.5" customHeight="1">
      <c r="A540" s="105" t="s">
        <v>176</v>
      </c>
      <c r="B540" s="260" t="s">
        <v>656</v>
      </c>
      <c r="C540" s="42" t="s">
        <v>17</v>
      </c>
      <c r="D540" s="41" t="s">
        <v>9</v>
      </c>
      <c r="E540" s="42" t="s">
        <v>719</v>
      </c>
      <c r="F540" s="229">
        <v>240</v>
      </c>
      <c r="G540" s="197">
        <v>35000</v>
      </c>
      <c r="H540" s="197">
        <v>80000</v>
      </c>
      <c r="I540" s="197">
        <v>80000</v>
      </c>
    </row>
    <row r="541" spans="1:9" s="128" customFormat="1" ht="18.75" customHeight="1" hidden="1">
      <c r="A541" s="105" t="s">
        <v>527</v>
      </c>
      <c r="B541" s="260" t="s">
        <v>656</v>
      </c>
      <c r="C541" s="42" t="s">
        <v>17</v>
      </c>
      <c r="D541" s="41" t="s">
        <v>9</v>
      </c>
      <c r="E541" s="42" t="s">
        <v>587</v>
      </c>
      <c r="F541" s="229"/>
      <c r="G541" s="197">
        <f aca="true" t="shared" si="65" ref="G541:I542">G542</f>
        <v>0</v>
      </c>
      <c r="H541" s="197">
        <f t="shared" si="65"/>
        <v>50000</v>
      </c>
      <c r="I541" s="197">
        <f t="shared" si="65"/>
        <v>50000</v>
      </c>
    </row>
    <row r="542" spans="1:9" s="128" customFormat="1" ht="19.5" customHeight="1" hidden="1">
      <c r="A542" s="105" t="s">
        <v>232</v>
      </c>
      <c r="B542" s="260" t="s">
        <v>656</v>
      </c>
      <c r="C542" s="42" t="s">
        <v>17</v>
      </c>
      <c r="D542" s="41" t="s">
        <v>9</v>
      </c>
      <c r="E542" s="42" t="s">
        <v>588</v>
      </c>
      <c r="F542" s="229"/>
      <c r="G542" s="197">
        <f t="shared" si="65"/>
        <v>0</v>
      </c>
      <c r="H542" s="197">
        <f t="shared" si="65"/>
        <v>50000</v>
      </c>
      <c r="I542" s="197">
        <f t="shared" si="65"/>
        <v>50000</v>
      </c>
    </row>
    <row r="543" spans="1:9" s="128" customFormat="1" ht="15" customHeight="1" hidden="1">
      <c r="A543" s="105" t="s">
        <v>214</v>
      </c>
      <c r="B543" s="260" t="s">
        <v>656</v>
      </c>
      <c r="C543" s="42" t="s">
        <v>17</v>
      </c>
      <c r="D543" s="41" t="s">
        <v>9</v>
      </c>
      <c r="E543" s="42" t="s">
        <v>588</v>
      </c>
      <c r="F543" s="229">
        <v>240</v>
      </c>
      <c r="G543" s="197"/>
      <c r="H543" s="197">
        <v>50000</v>
      </c>
      <c r="I543" s="197">
        <v>50000</v>
      </c>
    </row>
    <row r="544" spans="1:9" s="128" customFormat="1" ht="49.5" hidden="1">
      <c r="A544" s="108" t="s">
        <v>190</v>
      </c>
      <c r="B544" s="109" t="s">
        <v>656</v>
      </c>
      <c r="C544" s="46" t="s">
        <v>17</v>
      </c>
      <c r="D544" s="45" t="s">
        <v>9</v>
      </c>
      <c r="E544" s="305" t="s">
        <v>322</v>
      </c>
      <c r="F544" s="229"/>
      <c r="G544" s="149">
        <f aca="true" t="shared" si="66" ref="G544:I547">G545</f>
        <v>0</v>
      </c>
      <c r="H544" s="149">
        <f t="shared" si="66"/>
        <v>0</v>
      </c>
      <c r="I544" s="149">
        <f t="shared" si="66"/>
        <v>0</v>
      </c>
    </row>
    <row r="545" spans="1:9" s="244" customFormat="1" ht="33" hidden="1">
      <c r="A545" s="274" t="s">
        <v>192</v>
      </c>
      <c r="B545" s="109" t="s">
        <v>656</v>
      </c>
      <c r="C545" s="46" t="s">
        <v>17</v>
      </c>
      <c r="D545" s="45" t="s">
        <v>9</v>
      </c>
      <c r="E545" s="46" t="s">
        <v>328</v>
      </c>
      <c r="F545" s="255"/>
      <c r="G545" s="149">
        <f t="shared" si="66"/>
        <v>0</v>
      </c>
      <c r="H545" s="149">
        <f t="shared" si="66"/>
        <v>0</v>
      </c>
      <c r="I545" s="149">
        <f t="shared" si="66"/>
        <v>0</v>
      </c>
    </row>
    <row r="546" spans="1:9" s="128" customFormat="1" ht="16.5" hidden="1">
      <c r="A546" s="275" t="s">
        <v>565</v>
      </c>
      <c r="B546" s="260" t="s">
        <v>656</v>
      </c>
      <c r="C546" s="42" t="s">
        <v>17</v>
      </c>
      <c r="D546" s="41" t="s">
        <v>9</v>
      </c>
      <c r="E546" s="42" t="s">
        <v>329</v>
      </c>
      <c r="F546" s="229"/>
      <c r="G546" s="197">
        <f t="shared" si="66"/>
        <v>0</v>
      </c>
      <c r="H546" s="197">
        <f t="shared" si="66"/>
        <v>0</v>
      </c>
      <c r="I546" s="197">
        <f t="shared" si="66"/>
        <v>0</v>
      </c>
    </row>
    <row r="547" spans="1:9" s="128" customFormat="1" ht="33" hidden="1">
      <c r="A547" s="275" t="s">
        <v>566</v>
      </c>
      <c r="B547" s="260" t="s">
        <v>656</v>
      </c>
      <c r="C547" s="42" t="s">
        <v>17</v>
      </c>
      <c r="D547" s="41" t="s">
        <v>9</v>
      </c>
      <c r="E547" s="42" t="s">
        <v>567</v>
      </c>
      <c r="F547" s="229"/>
      <c r="G547" s="197">
        <f t="shared" si="66"/>
        <v>0</v>
      </c>
      <c r="H547" s="197">
        <f t="shared" si="66"/>
        <v>0</v>
      </c>
      <c r="I547" s="197">
        <f t="shared" si="66"/>
        <v>0</v>
      </c>
    </row>
    <row r="548" spans="1:9" s="128" customFormat="1" ht="33" hidden="1">
      <c r="A548" s="105" t="s">
        <v>176</v>
      </c>
      <c r="B548" s="260" t="s">
        <v>656</v>
      </c>
      <c r="C548" s="42" t="s">
        <v>17</v>
      </c>
      <c r="D548" s="41" t="s">
        <v>9</v>
      </c>
      <c r="E548" s="42" t="s">
        <v>567</v>
      </c>
      <c r="F548" s="229">
        <v>240</v>
      </c>
      <c r="G548" s="197"/>
      <c r="H548" s="197"/>
      <c r="I548" s="197"/>
    </row>
    <row r="549" spans="1:9" ht="33" hidden="1">
      <c r="A549" s="48" t="s">
        <v>258</v>
      </c>
      <c r="B549" s="106" t="s">
        <v>656</v>
      </c>
      <c r="C549" s="42" t="s">
        <v>17</v>
      </c>
      <c r="D549" s="41" t="s">
        <v>9</v>
      </c>
      <c r="E549" s="52" t="s">
        <v>199</v>
      </c>
      <c r="F549" s="52"/>
      <c r="G549" s="68">
        <f aca="true" t="shared" si="67" ref="G549:I550">G550</f>
        <v>0</v>
      </c>
      <c r="H549" s="68">
        <f t="shared" si="67"/>
        <v>0</v>
      </c>
      <c r="I549" s="68">
        <f t="shared" si="67"/>
        <v>0</v>
      </c>
    </row>
    <row r="550" spans="1:9" ht="16.5" hidden="1">
      <c r="A550" s="67" t="s">
        <v>259</v>
      </c>
      <c r="B550" s="106" t="s">
        <v>656</v>
      </c>
      <c r="C550" s="42" t="s">
        <v>17</v>
      </c>
      <c r="D550" s="41" t="s">
        <v>9</v>
      </c>
      <c r="E550" s="52" t="s">
        <v>260</v>
      </c>
      <c r="F550" s="52"/>
      <c r="G550" s="63">
        <f t="shared" si="67"/>
        <v>0</v>
      </c>
      <c r="H550" s="63">
        <f t="shared" si="67"/>
        <v>0</v>
      </c>
      <c r="I550" s="63">
        <f t="shared" si="67"/>
        <v>0</v>
      </c>
    </row>
    <row r="551" spans="1:9" ht="33" hidden="1">
      <c r="A551" s="188" t="s">
        <v>176</v>
      </c>
      <c r="B551" s="106" t="s">
        <v>656</v>
      </c>
      <c r="C551" s="42" t="s">
        <v>17</v>
      </c>
      <c r="D551" s="41" t="s">
        <v>9</v>
      </c>
      <c r="E551" s="52" t="s">
        <v>260</v>
      </c>
      <c r="F551" s="52" t="s">
        <v>177</v>
      </c>
      <c r="G551" s="68">
        <f>9000-9000</f>
        <v>0</v>
      </c>
      <c r="H551" s="68">
        <f>9000-9000</f>
        <v>0</v>
      </c>
      <c r="I551" s="68">
        <f>9000-9000</f>
        <v>0</v>
      </c>
    </row>
    <row r="552" spans="1:9" ht="0.75" customHeight="1" hidden="1">
      <c r="A552" s="113" t="s">
        <v>290</v>
      </c>
      <c r="B552" s="114" t="s">
        <v>656</v>
      </c>
      <c r="C552" s="115"/>
      <c r="D552" s="88"/>
      <c r="E552" s="88"/>
      <c r="F552" s="88"/>
      <c r="G552" s="89">
        <f>G553+G565+G572+G590+G600</f>
        <v>0</v>
      </c>
      <c r="H552" s="89">
        <f>H553+H565+H572+H590+H600</f>
        <v>11250000</v>
      </c>
      <c r="I552" s="89">
        <f>I553+I565+I572+I590+I600</f>
        <v>10494000</v>
      </c>
    </row>
    <row r="553" spans="1:9" s="9" customFormat="1" ht="16.5" hidden="1">
      <c r="A553" s="59" t="s">
        <v>64</v>
      </c>
      <c r="B553" s="90" t="s">
        <v>656</v>
      </c>
      <c r="C553" s="61" t="s">
        <v>9</v>
      </c>
      <c r="D553" s="116"/>
      <c r="E553" s="116"/>
      <c r="F553" s="116"/>
      <c r="G553" s="120">
        <f>G554</f>
        <v>0</v>
      </c>
      <c r="H553" s="120">
        <f>H554</f>
        <v>5690200</v>
      </c>
      <c r="I553" s="120">
        <f>I554</f>
        <v>5690200</v>
      </c>
    </row>
    <row r="554" spans="1:9" ht="16.5" hidden="1">
      <c r="A554" s="44" t="s">
        <v>65</v>
      </c>
      <c r="B554" s="90" t="s">
        <v>656</v>
      </c>
      <c r="C554" s="45" t="s">
        <v>9</v>
      </c>
      <c r="D554" s="45" t="s">
        <v>19</v>
      </c>
      <c r="E554" s="46"/>
      <c r="F554" s="46"/>
      <c r="G554" s="73">
        <f>G555+G562</f>
        <v>0</v>
      </c>
      <c r="H554" s="73">
        <f>H555+H562</f>
        <v>5690200</v>
      </c>
      <c r="I554" s="73">
        <f>I555+I562</f>
        <v>5690200</v>
      </c>
    </row>
    <row r="555" spans="1:9" s="128" customFormat="1" ht="51" customHeight="1" hidden="1">
      <c r="A555" s="108" t="s">
        <v>243</v>
      </c>
      <c r="B555" s="95" t="s">
        <v>656</v>
      </c>
      <c r="C555" s="45" t="s">
        <v>9</v>
      </c>
      <c r="D555" s="45" t="s">
        <v>19</v>
      </c>
      <c r="E555" s="249" t="s">
        <v>337</v>
      </c>
      <c r="F555" s="229"/>
      <c r="G555" s="149">
        <f aca="true" t="shared" si="68" ref="G555:I557">G556</f>
        <v>0</v>
      </c>
      <c r="H555" s="149">
        <f t="shared" si="68"/>
        <v>5417500</v>
      </c>
      <c r="I555" s="149">
        <f t="shared" si="68"/>
        <v>5417500</v>
      </c>
    </row>
    <row r="556" spans="1:9" s="244" customFormat="1" ht="18" customHeight="1" hidden="1">
      <c r="A556" s="289" t="s">
        <v>434</v>
      </c>
      <c r="B556" s="95" t="s">
        <v>656</v>
      </c>
      <c r="C556" s="45" t="s">
        <v>9</v>
      </c>
      <c r="D556" s="45" t="s">
        <v>19</v>
      </c>
      <c r="E556" s="46" t="s">
        <v>435</v>
      </c>
      <c r="F556" s="255"/>
      <c r="G556" s="149">
        <f t="shared" si="68"/>
        <v>0</v>
      </c>
      <c r="H556" s="149">
        <f t="shared" si="68"/>
        <v>5417500</v>
      </c>
      <c r="I556" s="149">
        <f t="shared" si="68"/>
        <v>5417500</v>
      </c>
    </row>
    <row r="557" spans="1:9" s="128" customFormat="1" ht="18" customHeight="1" hidden="1">
      <c r="A557" s="277" t="s">
        <v>256</v>
      </c>
      <c r="B557" s="111" t="s">
        <v>656</v>
      </c>
      <c r="C557" s="41" t="s">
        <v>9</v>
      </c>
      <c r="D557" s="41" t="s">
        <v>19</v>
      </c>
      <c r="E557" s="42" t="s">
        <v>436</v>
      </c>
      <c r="F557" s="229"/>
      <c r="G557" s="197">
        <f t="shared" si="68"/>
        <v>0</v>
      </c>
      <c r="H557" s="197">
        <f t="shared" si="68"/>
        <v>5417500</v>
      </c>
      <c r="I557" s="197">
        <f t="shared" si="68"/>
        <v>5417500</v>
      </c>
    </row>
    <row r="558" spans="1:9" s="128" customFormat="1" ht="18" customHeight="1" hidden="1">
      <c r="A558" s="277" t="s">
        <v>175</v>
      </c>
      <c r="B558" s="111" t="s">
        <v>656</v>
      </c>
      <c r="C558" s="41" t="s">
        <v>9</v>
      </c>
      <c r="D558" s="41" t="s">
        <v>19</v>
      </c>
      <c r="E558" s="42" t="s">
        <v>437</v>
      </c>
      <c r="F558" s="229"/>
      <c r="G558" s="197">
        <f>G559+G560+G561</f>
        <v>0</v>
      </c>
      <c r="H558" s="197">
        <f>H559+H560+H561</f>
        <v>5417500</v>
      </c>
      <c r="I558" s="197">
        <f>I559+I560+I561</f>
        <v>5417500</v>
      </c>
    </row>
    <row r="559" spans="1:9" s="128" customFormat="1" ht="16.5" hidden="1">
      <c r="A559" s="105" t="s">
        <v>173</v>
      </c>
      <c r="B559" s="111" t="s">
        <v>656</v>
      </c>
      <c r="C559" s="41" t="s">
        <v>9</v>
      </c>
      <c r="D559" s="41" t="s">
        <v>19</v>
      </c>
      <c r="E559" s="42" t="s">
        <v>437</v>
      </c>
      <c r="F559" s="229">
        <v>120</v>
      </c>
      <c r="G559" s="197"/>
      <c r="H559" s="197">
        <f>3078000+929600+19500+275600</f>
        <v>4302700</v>
      </c>
      <c r="I559" s="197">
        <f>3078000+929600+19500+275600</f>
        <v>4302700</v>
      </c>
    </row>
    <row r="560" spans="1:9" s="128" customFormat="1" ht="33" hidden="1">
      <c r="A560" s="105" t="s">
        <v>176</v>
      </c>
      <c r="B560" s="111" t="s">
        <v>656</v>
      </c>
      <c r="C560" s="41" t="s">
        <v>9</v>
      </c>
      <c r="D560" s="41" t="s">
        <v>19</v>
      </c>
      <c r="E560" s="42" t="s">
        <v>437</v>
      </c>
      <c r="F560" s="229">
        <v>240</v>
      </c>
      <c r="G560" s="197"/>
      <c r="H560" s="197">
        <v>1094800</v>
      </c>
      <c r="I560" s="197">
        <v>1094800</v>
      </c>
    </row>
    <row r="561" spans="1:9" s="128" customFormat="1" ht="16.5" hidden="1">
      <c r="A561" s="105" t="s">
        <v>178</v>
      </c>
      <c r="B561" s="111" t="s">
        <v>656</v>
      </c>
      <c r="C561" s="41" t="s">
        <v>9</v>
      </c>
      <c r="D561" s="41" t="s">
        <v>19</v>
      </c>
      <c r="E561" s="42" t="s">
        <v>437</v>
      </c>
      <c r="F561" s="229">
        <v>850</v>
      </c>
      <c r="G561" s="197"/>
      <c r="H561" s="197">
        <v>20000</v>
      </c>
      <c r="I561" s="197">
        <v>20000</v>
      </c>
    </row>
    <row r="562" spans="1:9" s="1" customFormat="1" ht="6" customHeight="1" hidden="1">
      <c r="A562" s="44" t="s">
        <v>292</v>
      </c>
      <c r="B562" s="92" t="s">
        <v>656</v>
      </c>
      <c r="C562" s="45" t="s">
        <v>9</v>
      </c>
      <c r="D562" s="45" t="s">
        <v>19</v>
      </c>
      <c r="E562" s="256" t="s">
        <v>310</v>
      </c>
      <c r="F562" s="46"/>
      <c r="G562" s="73">
        <f aca="true" t="shared" si="69" ref="G562:I563">G563</f>
        <v>0</v>
      </c>
      <c r="H562" s="73">
        <f t="shared" si="69"/>
        <v>272700</v>
      </c>
      <c r="I562" s="73">
        <f t="shared" si="69"/>
        <v>272700</v>
      </c>
    </row>
    <row r="563" spans="1:9" ht="15.75" customHeight="1" hidden="1">
      <c r="A563" s="189" t="s">
        <v>262</v>
      </c>
      <c r="B563" s="96" t="s">
        <v>656</v>
      </c>
      <c r="C563" s="42" t="s">
        <v>9</v>
      </c>
      <c r="D563" s="42" t="s">
        <v>19</v>
      </c>
      <c r="E563" s="42" t="s">
        <v>327</v>
      </c>
      <c r="F563" s="42"/>
      <c r="G563" s="68">
        <f t="shared" si="69"/>
        <v>0</v>
      </c>
      <c r="H563" s="68">
        <f t="shared" si="69"/>
        <v>272700</v>
      </c>
      <c r="I563" s="68">
        <f t="shared" si="69"/>
        <v>272700</v>
      </c>
    </row>
    <row r="564" spans="1:9" ht="16.5" hidden="1">
      <c r="A564" s="189" t="s">
        <v>282</v>
      </c>
      <c r="B564" s="96" t="s">
        <v>656</v>
      </c>
      <c r="C564" s="42" t="s">
        <v>9</v>
      </c>
      <c r="D564" s="42" t="s">
        <v>19</v>
      </c>
      <c r="E564" s="42" t="s">
        <v>327</v>
      </c>
      <c r="F564" s="42" t="s">
        <v>281</v>
      </c>
      <c r="G564" s="68"/>
      <c r="H564" s="68">
        <v>272700</v>
      </c>
      <c r="I564" s="68">
        <v>272700</v>
      </c>
    </row>
    <row r="565" spans="1:9" ht="16.5" hidden="1">
      <c r="A565" s="44" t="s">
        <v>66</v>
      </c>
      <c r="B565" s="92" t="s">
        <v>656</v>
      </c>
      <c r="C565" s="46" t="s">
        <v>12</v>
      </c>
      <c r="D565" s="46"/>
      <c r="E565" s="46"/>
      <c r="F565" s="46"/>
      <c r="G565" s="149">
        <f aca="true" t="shared" si="70" ref="G565:I570">G566</f>
        <v>0</v>
      </c>
      <c r="H565" s="149">
        <f t="shared" si="70"/>
        <v>2144400</v>
      </c>
      <c r="I565" s="149">
        <f t="shared" si="70"/>
        <v>2144400</v>
      </c>
    </row>
    <row r="566" spans="1:9" ht="16.5" hidden="1">
      <c r="A566" s="44" t="s">
        <v>4</v>
      </c>
      <c r="B566" s="92" t="s">
        <v>656</v>
      </c>
      <c r="C566" s="46" t="s">
        <v>12</v>
      </c>
      <c r="D566" s="46" t="s">
        <v>11</v>
      </c>
      <c r="E566" s="46"/>
      <c r="F566" s="46"/>
      <c r="G566" s="149">
        <f t="shared" si="70"/>
        <v>0</v>
      </c>
      <c r="H566" s="149">
        <f t="shared" si="70"/>
        <v>2144400</v>
      </c>
      <c r="I566" s="149">
        <f t="shared" si="70"/>
        <v>2144400</v>
      </c>
    </row>
    <row r="567" spans="1:9" s="128" customFormat="1" ht="33" hidden="1">
      <c r="A567" s="108" t="s">
        <v>193</v>
      </c>
      <c r="B567" s="92" t="s">
        <v>656</v>
      </c>
      <c r="C567" s="46" t="s">
        <v>12</v>
      </c>
      <c r="D567" s="46" t="s">
        <v>11</v>
      </c>
      <c r="E567" s="249" t="s">
        <v>334</v>
      </c>
      <c r="F567" s="229"/>
      <c r="G567" s="149">
        <f t="shared" si="70"/>
        <v>0</v>
      </c>
      <c r="H567" s="149">
        <f t="shared" si="70"/>
        <v>2144400</v>
      </c>
      <c r="I567" s="149">
        <f t="shared" si="70"/>
        <v>2144400</v>
      </c>
    </row>
    <row r="568" spans="1:9" s="244" customFormat="1" ht="16.5" hidden="1">
      <c r="A568" s="108" t="s">
        <v>194</v>
      </c>
      <c r="B568" s="92" t="s">
        <v>656</v>
      </c>
      <c r="C568" s="46" t="s">
        <v>12</v>
      </c>
      <c r="D568" s="46" t="s">
        <v>11</v>
      </c>
      <c r="E568" s="46" t="s">
        <v>385</v>
      </c>
      <c r="F568" s="255"/>
      <c r="G568" s="149">
        <f t="shared" si="70"/>
        <v>0</v>
      </c>
      <c r="H568" s="149">
        <f t="shared" si="70"/>
        <v>2144400</v>
      </c>
      <c r="I568" s="149">
        <f t="shared" si="70"/>
        <v>2144400</v>
      </c>
    </row>
    <row r="569" spans="1:9" s="128" customFormat="1" ht="33" hidden="1">
      <c r="A569" s="286" t="s">
        <v>488</v>
      </c>
      <c r="B569" s="93" t="s">
        <v>656</v>
      </c>
      <c r="C569" s="42" t="s">
        <v>12</v>
      </c>
      <c r="D569" s="42" t="s">
        <v>11</v>
      </c>
      <c r="E569" s="42" t="s">
        <v>490</v>
      </c>
      <c r="F569" s="229"/>
      <c r="G569" s="197">
        <f t="shared" si="70"/>
        <v>0</v>
      </c>
      <c r="H569" s="197">
        <f t="shared" si="70"/>
        <v>2144400</v>
      </c>
      <c r="I569" s="197">
        <f t="shared" si="70"/>
        <v>2144400</v>
      </c>
    </row>
    <row r="570" spans="1:9" s="128" customFormat="1" ht="52.5" customHeight="1" hidden="1">
      <c r="A570" s="286" t="s">
        <v>489</v>
      </c>
      <c r="B570" s="93" t="s">
        <v>656</v>
      </c>
      <c r="C570" s="42" t="s">
        <v>12</v>
      </c>
      <c r="D570" s="42" t="s">
        <v>11</v>
      </c>
      <c r="E570" s="42" t="s">
        <v>491</v>
      </c>
      <c r="F570" s="229"/>
      <c r="G570" s="197">
        <f t="shared" si="70"/>
        <v>0</v>
      </c>
      <c r="H570" s="197">
        <f t="shared" si="70"/>
        <v>2144400</v>
      </c>
      <c r="I570" s="197">
        <f t="shared" si="70"/>
        <v>2144400</v>
      </c>
    </row>
    <row r="571" spans="1:9" s="128" customFormat="1" ht="49.5" hidden="1">
      <c r="A571" s="67" t="s">
        <v>344</v>
      </c>
      <c r="B571" s="93" t="s">
        <v>656</v>
      </c>
      <c r="C571" s="42" t="s">
        <v>12</v>
      </c>
      <c r="D571" s="42" t="s">
        <v>11</v>
      </c>
      <c r="E571" s="42" t="s">
        <v>491</v>
      </c>
      <c r="F571" s="229">
        <v>810</v>
      </c>
      <c r="G571" s="197"/>
      <c r="H571" s="197">
        <v>2144400</v>
      </c>
      <c r="I571" s="197">
        <v>2144400</v>
      </c>
    </row>
    <row r="572" spans="1:9" ht="16.5" hidden="1">
      <c r="A572" s="44" t="s">
        <v>261</v>
      </c>
      <c r="B572" s="92" t="s">
        <v>656</v>
      </c>
      <c r="C572" s="46" t="s">
        <v>8</v>
      </c>
      <c r="D572" s="46"/>
      <c r="E572" s="46"/>
      <c r="F572" s="46"/>
      <c r="G572" s="149">
        <f>G573+G579+G585</f>
        <v>0</v>
      </c>
      <c r="H572" s="149">
        <f>H573+H579+H585</f>
        <v>3315400</v>
      </c>
      <c r="I572" s="149">
        <f>I573+I579+I585</f>
        <v>2549400</v>
      </c>
    </row>
    <row r="573" spans="1:9" ht="16.5" hidden="1">
      <c r="A573" s="199" t="s">
        <v>6</v>
      </c>
      <c r="B573" s="200" t="s">
        <v>656</v>
      </c>
      <c r="C573" s="201" t="s">
        <v>8</v>
      </c>
      <c r="D573" s="61" t="s">
        <v>9</v>
      </c>
      <c r="E573" s="61"/>
      <c r="F573" s="46"/>
      <c r="G573" s="149">
        <f aca="true" t="shared" si="71" ref="G573:I577">G574</f>
        <v>0</v>
      </c>
      <c r="H573" s="149">
        <f t="shared" si="71"/>
        <v>625000</v>
      </c>
      <c r="I573" s="149">
        <f t="shared" si="71"/>
        <v>900000</v>
      </c>
    </row>
    <row r="574" spans="1:9" s="128" customFormat="1" ht="33" hidden="1">
      <c r="A574" s="153" t="s">
        <v>212</v>
      </c>
      <c r="B574" s="200" t="s">
        <v>656</v>
      </c>
      <c r="C574" s="201" t="s">
        <v>8</v>
      </c>
      <c r="D574" s="61" t="s">
        <v>9</v>
      </c>
      <c r="E574" s="305" t="s">
        <v>365</v>
      </c>
      <c r="F574" s="231"/>
      <c r="G574" s="120">
        <f t="shared" si="71"/>
        <v>0</v>
      </c>
      <c r="H574" s="120">
        <f t="shared" si="71"/>
        <v>625000</v>
      </c>
      <c r="I574" s="120">
        <f t="shared" si="71"/>
        <v>900000</v>
      </c>
    </row>
    <row r="575" spans="1:9" s="244" customFormat="1" ht="33" hidden="1">
      <c r="A575" s="108" t="s">
        <v>364</v>
      </c>
      <c r="B575" s="200" t="s">
        <v>656</v>
      </c>
      <c r="C575" s="201" t="s">
        <v>8</v>
      </c>
      <c r="D575" s="61" t="s">
        <v>9</v>
      </c>
      <c r="E575" s="46" t="s">
        <v>375</v>
      </c>
      <c r="F575" s="255"/>
      <c r="G575" s="120">
        <f t="shared" si="71"/>
        <v>0</v>
      </c>
      <c r="H575" s="120">
        <f t="shared" si="71"/>
        <v>625000</v>
      </c>
      <c r="I575" s="120">
        <f t="shared" si="71"/>
        <v>900000</v>
      </c>
    </row>
    <row r="576" spans="1:9" s="128" customFormat="1" ht="16.5" hidden="1">
      <c r="A576" s="105" t="s">
        <v>346</v>
      </c>
      <c r="B576" s="293" t="s">
        <v>656</v>
      </c>
      <c r="C576" s="294" t="s">
        <v>8</v>
      </c>
      <c r="D576" s="55" t="s">
        <v>9</v>
      </c>
      <c r="E576" s="42" t="s">
        <v>396</v>
      </c>
      <c r="F576" s="229"/>
      <c r="G576" s="119">
        <f t="shared" si="71"/>
        <v>0</v>
      </c>
      <c r="H576" s="119">
        <f t="shared" si="71"/>
        <v>625000</v>
      </c>
      <c r="I576" s="119">
        <f t="shared" si="71"/>
        <v>900000</v>
      </c>
    </row>
    <row r="577" spans="1:9" s="128" customFormat="1" ht="33" hidden="1">
      <c r="A577" s="105" t="s">
        <v>264</v>
      </c>
      <c r="B577" s="293" t="s">
        <v>656</v>
      </c>
      <c r="C577" s="294" t="s">
        <v>8</v>
      </c>
      <c r="D577" s="55" t="s">
        <v>9</v>
      </c>
      <c r="E577" s="42" t="s">
        <v>398</v>
      </c>
      <c r="F577" s="229"/>
      <c r="G577" s="119">
        <f t="shared" si="71"/>
        <v>0</v>
      </c>
      <c r="H577" s="119">
        <f t="shared" si="71"/>
        <v>625000</v>
      </c>
      <c r="I577" s="119">
        <f t="shared" si="71"/>
        <v>900000</v>
      </c>
    </row>
    <row r="578" spans="1:9" s="128" customFormat="1" ht="33" hidden="1">
      <c r="A578" s="105" t="s">
        <v>176</v>
      </c>
      <c r="B578" s="293" t="s">
        <v>656</v>
      </c>
      <c r="C578" s="294" t="s">
        <v>8</v>
      </c>
      <c r="D578" s="55" t="s">
        <v>9</v>
      </c>
      <c r="E578" s="42" t="s">
        <v>398</v>
      </c>
      <c r="F578" s="229">
        <v>240</v>
      </c>
      <c r="G578" s="119"/>
      <c r="H578" s="119">
        <v>625000</v>
      </c>
      <c r="I578" s="119">
        <v>900000</v>
      </c>
    </row>
    <row r="579" spans="1:9" ht="16.5" hidden="1">
      <c r="A579" s="44" t="s">
        <v>2</v>
      </c>
      <c r="B579" s="92" t="s">
        <v>656</v>
      </c>
      <c r="C579" s="45" t="s">
        <v>8</v>
      </c>
      <c r="D579" s="45" t="s">
        <v>14</v>
      </c>
      <c r="E579" s="46"/>
      <c r="F579" s="46"/>
      <c r="G579" s="73">
        <f aca="true" t="shared" si="72" ref="G579:I583">G580</f>
        <v>0</v>
      </c>
      <c r="H579" s="73">
        <f t="shared" si="72"/>
        <v>2690000</v>
      </c>
      <c r="I579" s="73">
        <f t="shared" si="72"/>
        <v>1649000</v>
      </c>
    </row>
    <row r="580" spans="1:9" s="128" customFormat="1" ht="33" hidden="1">
      <c r="A580" s="153" t="s">
        <v>212</v>
      </c>
      <c r="B580" s="200" t="s">
        <v>656</v>
      </c>
      <c r="C580" s="201" t="s">
        <v>8</v>
      </c>
      <c r="D580" s="61" t="s">
        <v>14</v>
      </c>
      <c r="E580" s="305" t="s">
        <v>365</v>
      </c>
      <c r="F580" s="231"/>
      <c r="G580" s="120">
        <f t="shared" si="72"/>
        <v>0</v>
      </c>
      <c r="H580" s="120">
        <f t="shared" si="72"/>
        <v>2690000</v>
      </c>
      <c r="I580" s="120">
        <f t="shared" si="72"/>
        <v>1649000</v>
      </c>
    </row>
    <row r="581" spans="1:9" s="244" customFormat="1" ht="33" hidden="1">
      <c r="A581" s="108" t="s">
        <v>364</v>
      </c>
      <c r="B581" s="200" t="s">
        <v>656</v>
      </c>
      <c r="C581" s="201" t="s">
        <v>8</v>
      </c>
      <c r="D581" s="61" t="s">
        <v>14</v>
      </c>
      <c r="E581" s="46" t="s">
        <v>375</v>
      </c>
      <c r="F581" s="255"/>
      <c r="G581" s="120">
        <f t="shared" si="72"/>
        <v>0</v>
      </c>
      <c r="H581" s="120">
        <f t="shared" si="72"/>
        <v>2690000</v>
      </c>
      <c r="I581" s="120">
        <f t="shared" si="72"/>
        <v>1649000</v>
      </c>
    </row>
    <row r="582" spans="1:9" s="128" customFormat="1" ht="33" hidden="1">
      <c r="A582" s="105" t="s">
        <v>347</v>
      </c>
      <c r="B582" s="293" t="s">
        <v>656</v>
      </c>
      <c r="C582" s="294" t="s">
        <v>8</v>
      </c>
      <c r="D582" s="55" t="s">
        <v>14</v>
      </c>
      <c r="E582" s="42" t="s">
        <v>401</v>
      </c>
      <c r="F582" s="229"/>
      <c r="G582" s="197">
        <f t="shared" si="72"/>
        <v>0</v>
      </c>
      <c r="H582" s="197">
        <f t="shared" si="72"/>
        <v>2690000</v>
      </c>
      <c r="I582" s="197">
        <f t="shared" si="72"/>
        <v>1649000</v>
      </c>
    </row>
    <row r="583" spans="1:9" s="128" customFormat="1" ht="33" hidden="1">
      <c r="A583" s="105" t="s">
        <v>264</v>
      </c>
      <c r="B583" s="293" t="s">
        <v>656</v>
      </c>
      <c r="C583" s="294" t="s">
        <v>8</v>
      </c>
      <c r="D583" s="55" t="s">
        <v>14</v>
      </c>
      <c r="E583" s="42" t="s">
        <v>404</v>
      </c>
      <c r="F583" s="229"/>
      <c r="G583" s="119">
        <f t="shared" si="72"/>
        <v>0</v>
      </c>
      <c r="H583" s="119">
        <f t="shared" si="72"/>
        <v>2690000</v>
      </c>
      <c r="I583" s="119">
        <f t="shared" si="72"/>
        <v>1649000</v>
      </c>
    </row>
    <row r="584" spans="1:9" s="128" customFormat="1" ht="33" hidden="1">
      <c r="A584" s="105" t="s">
        <v>176</v>
      </c>
      <c r="B584" s="293" t="s">
        <v>656</v>
      </c>
      <c r="C584" s="294" t="s">
        <v>8</v>
      </c>
      <c r="D584" s="55" t="s">
        <v>14</v>
      </c>
      <c r="E584" s="42" t="s">
        <v>404</v>
      </c>
      <c r="F584" s="229">
        <v>240</v>
      </c>
      <c r="G584" s="119"/>
      <c r="H584" s="119">
        <v>2690000</v>
      </c>
      <c r="I584" s="119">
        <v>1649000</v>
      </c>
    </row>
    <row r="585" spans="1:9" ht="33" hidden="1">
      <c r="A585" s="185" t="s">
        <v>164</v>
      </c>
      <c r="B585" s="200" t="s">
        <v>656</v>
      </c>
      <c r="C585" s="46" t="s">
        <v>8</v>
      </c>
      <c r="D585" s="46" t="s">
        <v>13</v>
      </c>
      <c r="E585" s="72"/>
      <c r="F585" s="72"/>
      <c r="G585" s="120">
        <f aca="true" t="shared" si="73" ref="G585:I588">G586</f>
        <v>0</v>
      </c>
      <c r="H585" s="120">
        <f t="shared" si="73"/>
        <v>400</v>
      </c>
      <c r="I585" s="120">
        <f t="shared" si="73"/>
        <v>400</v>
      </c>
    </row>
    <row r="586" spans="1:9" s="128" customFormat="1" ht="49.5" hidden="1">
      <c r="A586" s="292" t="s">
        <v>363</v>
      </c>
      <c r="B586" s="200" t="s">
        <v>656</v>
      </c>
      <c r="C586" s="46" t="s">
        <v>8</v>
      </c>
      <c r="D586" s="46" t="s">
        <v>13</v>
      </c>
      <c r="E586" s="308" t="s">
        <v>339</v>
      </c>
      <c r="F586" s="232"/>
      <c r="G586" s="120">
        <f t="shared" si="73"/>
        <v>0</v>
      </c>
      <c r="H586" s="120">
        <f t="shared" si="73"/>
        <v>400</v>
      </c>
      <c r="I586" s="120">
        <f t="shared" si="73"/>
        <v>400</v>
      </c>
    </row>
    <row r="587" spans="1:9" s="128" customFormat="1" ht="33" hidden="1">
      <c r="A587" s="223" t="s">
        <v>609</v>
      </c>
      <c r="B587" s="293" t="s">
        <v>656</v>
      </c>
      <c r="C587" s="42" t="s">
        <v>8</v>
      </c>
      <c r="D587" s="42" t="s">
        <v>13</v>
      </c>
      <c r="E587" s="298" t="s">
        <v>610</v>
      </c>
      <c r="F587" s="250"/>
      <c r="G587" s="119">
        <f t="shared" si="73"/>
        <v>0</v>
      </c>
      <c r="H587" s="119">
        <f t="shared" si="73"/>
        <v>400</v>
      </c>
      <c r="I587" s="119">
        <f t="shared" si="73"/>
        <v>400</v>
      </c>
    </row>
    <row r="588" spans="1:9" s="128" customFormat="1" ht="33" hidden="1">
      <c r="A588" s="223" t="s">
        <v>634</v>
      </c>
      <c r="B588" s="293" t="s">
        <v>656</v>
      </c>
      <c r="C588" s="42" t="s">
        <v>8</v>
      </c>
      <c r="D588" s="42" t="s">
        <v>13</v>
      </c>
      <c r="E588" s="298" t="s">
        <v>611</v>
      </c>
      <c r="F588" s="250"/>
      <c r="G588" s="119">
        <f t="shared" si="73"/>
        <v>0</v>
      </c>
      <c r="H588" s="119">
        <f t="shared" si="73"/>
        <v>400</v>
      </c>
      <c r="I588" s="119">
        <f t="shared" si="73"/>
        <v>400</v>
      </c>
    </row>
    <row r="589" spans="1:9" s="128" customFormat="1" ht="33" hidden="1">
      <c r="A589" s="282" t="s">
        <v>176</v>
      </c>
      <c r="B589" s="293" t="s">
        <v>656</v>
      </c>
      <c r="C589" s="42" t="s">
        <v>8</v>
      </c>
      <c r="D589" s="42" t="s">
        <v>13</v>
      </c>
      <c r="E589" s="298" t="s">
        <v>611</v>
      </c>
      <c r="F589" s="250">
        <v>240</v>
      </c>
      <c r="G589" s="197"/>
      <c r="H589" s="197">
        <v>400</v>
      </c>
      <c r="I589" s="197">
        <v>400</v>
      </c>
    </row>
    <row r="590" spans="1:9" s="1" customFormat="1" ht="16.5" hidden="1">
      <c r="A590" s="44" t="s">
        <v>161</v>
      </c>
      <c r="B590" s="92" t="s">
        <v>656</v>
      </c>
      <c r="C590" s="46" t="s">
        <v>11</v>
      </c>
      <c r="D590" s="46"/>
      <c r="E590" s="46"/>
      <c r="F590" s="46"/>
      <c r="G590" s="120">
        <f aca="true" t="shared" si="74" ref="G590:I592">G591</f>
        <v>0</v>
      </c>
      <c r="H590" s="120">
        <f t="shared" si="74"/>
        <v>50000</v>
      </c>
      <c r="I590" s="120">
        <f t="shared" si="74"/>
        <v>60000</v>
      </c>
    </row>
    <row r="591" spans="1:9" s="1" customFormat="1" ht="16.5" hidden="1">
      <c r="A591" s="59" t="s">
        <v>3</v>
      </c>
      <c r="B591" s="92" t="s">
        <v>656</v>
      </c>
      <c r="C591" s="60" t="s">
        <v>11</v>
      </c>
      <c r="D591" s="60" t="s">
        <v>9</v>
      </c>
      <c r="E591" s="46"/>
      <c r="F591" s="46"/>
      <c r="G591" s="73">
        <f t="shared" si="74"/>
        <v>0</v>
      </c>
      <c r="H591" s="73">
        <f t="shared" si="74"/>
        <v>50000</v>
      </c>
      <c r="I591" s="73">
        <f t="shared" si="74"/>
        <v>60000</v>
      </c>
    </row>
    <row r="592" spans="1:9" s="128" customFormat="1" ht="33" hidden="1">
      <c r="A592" s="108" t="s">
        <v>186</v>
      </c>
      <c r="B592" s="92" t="s">
        <v>656</v>
      </c>
      <c r="C592" s="60" t="s">
        <v>11</v>
      </c>
      <c r="D592" s="60" t="s">
        <v>9</v>
      </c>
      <c r="E592" s="305" t="s">
        <v>321</v>
      </c>
      <c r="F592" s="229"/>
      <c r="G592" s="149">
        <f t="shared" si="74"/>
        <v>0</v>
      </c>
      <c r="H592" s="149">
        <f t="shared" si="74"/>
        <v>50000</v>
      </c>
      <c r="I592" s="149">
        <f t="shared" si="74"/>
        <v>60000</v>
      </c>
    </row>
    <row r="593" spans="1:9" s="244" customFormat="1" ht="16.5" hidden="1">
      <c r="A593" s="270" t="s">
        <v>357</v>
      </c>
      <c r="B593" s="92" t="s">
        <v>656</v>
      </c>
      <c r="C593" s="60" t="s">
        <v>11</v>
      </c>
      <c r="D593" s="60" t="s">
        <v>9</v>
      </c>
      <c r="E593" s="46" t="s">
        <v>379</v>
      </c>
      <c r="F593" s="255"/>
      <c r="G593" s="149">
        <f>G594+G597</f>
        <v>0</v>
      </c>
      <c r="H593" s="149">
        <f>H594+H597</f>
        <v>50000</v>
      </c>
      <c r="I593" s="149">
        <f>I594+I597</f>
        <v>60000</v>
      </c>
    </row>
    <row r="594" spans="1:9" s="128" customFormat="1" ht="16.5" hidden="1">
      <c r="A594" s="102" t="s">
        <v>499</v>
      </c>
      <c r="B594" s="93" t="s">
        <v>656</v>
      </c>
      <c r="C594" s="112" t="s">
        <v>11</v>
      </c>
      <c r="D594" s="112" t="s">
        <v>9</v>
      </c>
      <c r="E594" s="42" t="s">
        <v>500</v>
      </c>
      <c r="F594" s="229"/>
      <c r="G594" s="197">
        <f aca="true" t="shared" si="75" ref="G594:I595">G595</f>
        <v>0</v>
      </c>
      <c r="H594" s="197">
        <f t="shared" si="75"/>
        <v>50000</v>
      </c>
      <c r="I594" s="197">
        <f t="shared" si="75"/>
        <v>60000</v>
      </c>
    </row>
    <row r="595" spans="1:9" s="128" customFormat="1" ht="33" hidden="1">
      <c r="A595" s="102" t="s">
        <v>264</v>
      </c>
      <c r="B595" s="93" t="s">
        <v>656</v>
      </c>
      <c r="C595" s="112" t="s">
        <v>11</v>
      </c>
      <c r="D595" s="112" t="s">
        <v>9</v>
      </c>
      <c r="E595" s="42" t="s">
        <v>503</v>
      </c>
      <c r="F595" s="229"/>
      <c r="G595" s="197">
        <f t="shared" si="75"/>
        <v>0</v>
      </c>
      <c r="H595" s="197">
        <f t="shared" si="75"/>
        <v>50000</v>
      </c>
      <c r="I595" s="197">
        <f t="shared" si="75"/>
        <v>60000</v>
      </c>
    </row>
    <row r="596" spans="1:9" s="128" customFormat="1" ht="33" hidden="1">
      <c r="A596" s="105" t="s">
        <v>176</v>
      </c>
      <c r="B596" s="93" t="s">
        <v>656</v>
      </c>
      <c r="C596" s="112" t="s">
        <v>11</v>
      </c>
      <c r="D596" s="112" t="s">
        <v>9</v>
      </c>
      <c r="E596" s="42" t="s">
        <v>503</v>
      </c>
      <c r="F596" s="229">
        <v>240</v>
      </c>
      <c r="G596" s="197"/>
      <c r="H596" s="197">
        <v>50000</v>
      </c>
      <c r="I596" s="197">
        <v>60000</v>
      </c>
    </row>
    <row r="597" spans="1:9" s="128" customFormat="1" ht="16.5" hidden="1">
      <c r="A597" s="102" t="s">
        <v>506</v>
      </c>
      <c r="B597" s="93" t="s">
        <v>656</v>
      </c>
      <c r="C597" s="112" t="s">
        <v>11</v>
      </c>
      <c r="D597" s="112" t="s">
        <v>9</v>
      </c>
      <c r="E597" s="42" t="s">
        <v>507</v>
      </c>
      <c r="F597" s="229"/>
      <c r="G597" s="197">
        <f aca="true" t="shared" si="76" ref="G597:I598">G598</f>
        <v>0</v>
      </c>
      <c r="H597" s="197">
        <f t="shared" si="76"/>
        <v>0</v>
      </c>
      <c r="I597" s="197">
        <f t="shared" si="76"/>
        <v>0</v>
      </c>
    </row>
    <row r="598" spans="1:9" s="128" customFormat="1" ht="33" hidden="1">
      <c r="A598" s="102" t="s">
        <v>264</v>
      </c>
      <c r="B598" s="93" t="s">
        <v>656</v>
      </c>
      <c r="C598" s="112" t="s">
        <v>11</v>
      </c>
      <c r="D598" s="112" t="s">
        <v>9</v>
      </c>
      <c r="E598" s="42" t="s">
        <v>509</v>
      </c>
      <c r="F598" s="229"/>
      <c r="G598" s="197">
        <f t="shared" si="76"/>
        <v>0</v>
      </c>
      <c r="H598" s="197">
        <f t="shared" si="76"/>
        <v>0</v>
      </c>
      <c r="I598" s="197">
        <f t="shared" si="76"/>
        <v>0</v>
      </c>
    </row>
    <row r="599" spans="1:9" s="128" customFormat="1" ht="33" hidden="1">
      <c r="A599" s="105" t="s">
        <v>176</v>
      </c>
      <c r="B599" s="93" t="s">
        <v>656</v>
      </c>
      <c r="C599" s="112" t="s">
        <v>11</v>
      </c>
      <c r="D599" s="112" t="s">
        <v>9</v>
      </c>
      <c r="E599" s="42" t="s">
        <v>509</v>
      </c>
      <c r="F599" s="229">
        <v>240</v>
      </c>
      <c r="G599" s="197">
        <v>0</v>
      </c>
      <c r="H599" s="197">
        <v>0</v>
      </c>
      <c r="I599" s="197">
        <v>0</v>
      </c>
    </row>
    <row r="600" spans="1:9" ht="16.5" hidden="1">
      <c r="A600" s="107" t="s">
        <v>21</v>
      </c>
      <c r="B600" s="92" t="s">
        <v>656</v>
      </c>
      <c r="C600" s="46" t="s">
        <v>17</v>
      </c>
      <c r="D600" s="46"/>
      <c r="E600" s="46"/>
      <c r="F600" s="72"/>
      <c r="G600" s="149">
        <f aca="true" t="shared" si="77" ref="G600:I604">G601</f>
        <v>0</v>
      </c>
      <c r="H600" s="149">
        <f t="shared" si="77"/>
        <v>50000</v>
      </c>
      <c r="I600" s="149">
        <f t="shared" si="77"/>
        <v>50000</v>
      </c>
    </row>
    <row r="601" spans="1:9" ht="16.5" hidden="1">
      <c r="A601" s="108" t="s">
        <v>97</v>
      </c>
      <c r="B601" s="109" t="s">
        <v>656</v>
      </c>
      <c r="C601" s="46" t="s">
        <v>17</v>
      </c>
      <c r="D601" s="45" t="s">
        <v>9</v>
      </c>
      <c r="E601" s="46"/>
      <c r="F601" s="72"/>
      <c r="G601" s="73">
        <f t="shared" si="77"/>
        <v>0</v>
      </c>
      <c r="H601" s="73">
        <f t="shared" si="77"/>
        <v>50000</v>
      </c>
      <c r="I601" s="73">
        <f t="shared" si="77"/>
        <v>50000</v>
      </c>
    </row>
    <row r="602" spans="1:9" s="244" customFormat="1" ht="33" hidden="1">
      <c r="A602" s="108" t="s">
        <v>225</v>
      </c>
      <c r="B602" s="109" t="s">
        <v>656</v>
      </c>
      <c r="C602" s="46" t="s">
        <v>17</v>
      </c>
      <c r="D602" s="45" t="s">
        <v>9</v>
      </c>
      <c r="E602" s="249" t="s">
        <v>366</v>
      </c>
      <c r="F602" s="255"/>
      <c r="G602" s="149">
        <f t="shared" si="77"/>
        <v>0</v>
      </c>
      <c r="H602" s="149">
        <f t="shared" si="77"/>
        <v>50000</v>
      </c>
      <c r="I602" s="149">
        <f t="shared" si="77"/>
        <v>50000</v>
      </c>
    </row>
    <row r="603" spans="1:9" s="128" customFormat="1" ht="21" customHeight="1" hidden="1">
      <c r="A603" s="105" t="s">
        <v>589</v>
      </c>
      <c r="B603" s="260" t="s">
        <v>656</v>
      </c>
      <c r="C603" s="42" t="s">
        <v>17</v>
      </c>
      <c r="D603" s="41" t="s">
        <v>9</v>
      </c>
      <c r="E603" s="42" t="s">
        <v>528</v>
      </c>
      <c r="F603" s="229"/>
      <c r="G603" s="197">
        <f t="shared" si="77"/>
        <v>0</v>
      </c>
      <c r="H603" s="197">
        <f t="shared" si="77"/>
        <v>50000</v>
      </c>
      <c r="I603" s="197">
        <f t="shared" si="77"/>
        <v>50000</v>
      </c>
    </row>
    <row r="604" spans="1:9" s="128" customFormat="1" ht="16.5" customHeight="1" hidden="1">
      <c r="A604" s="105" t="s">
        <v>236</v>
      </c>
      <c r="B604" s="260" t="s">
        <v>656</v>
      </c>
      <c r="C604" s="42" t="s">
        <v>17</v>
      </c>
      <c r="D604" s="41" t="s">
        <v>9</v>
      </c>
      <c r="E604" s="42" t="s">
        <v>590</v>
      </c>
      <c r="F604" s="229"/>
      <c r="G604" s="197">
        <f t="shared" si="77"/>
        <v>0</v>
      </c>
      <c r="H604" s="197">
        <f t="shared" si="77"/>
        <v>50000</v>
      </c>
      <c r="I604" s="197">
        <f t="shared" si="77"/>
        <v>50000</v>
      </c>
    </row>
    <row r="605" spans="1:9" s="128" customFormat="1" ht="21" customHeight="1" hidden="1">
      <c r="A605" s="105" t="s">
        <v>237</v>
      </c>
      <c r="B605" s="260" t="s">
        <v>656</v>
      </c>
      <c r="C605" s="42" t="s">
        <v>17</v>
      </c>
      <c r="D605" s="41" t="s">
        <v>9</v>
      </c>
      <c r="E605" s="42" t="s">
        <v>590</v>
      </c>
      <c r="F605" s="229">
        <v>410</v>
      </c>
      <c r="G605" s="197"/>
      <c r="H605" s="197">
        <v>50000</v>
      </c>
      <c r="I605" s="197">
        <v>50000</v>
      </c>
    </row>
    <row r="606" spans="1:10" ht="33.75" hidden="1" thickBot="1">
      <c r="A606" s="86" t="s">
        <v>132</v>
      </c>
      <c r="B606" s="87" t="s">
        <v>656</v>
      </c>
      <c r="C606" s="88"/>
      <c r="D606" s="88"/>
      <c r="E606" s="88"/>
      <c r="F606" s="88"/>
      <c r="G606" s="89">
        <f>G607+G615+G621+G627+G638+G675+G683+G690+G696</f>
        <v>0</v>
      </c>
      <c r="H606" s="89">
        <f>H607+H615+H621+H627+H638+H675+H683+H690+H696</f>
        <v>64693500</v>
      </c>
      <c r="I606" s="89">
        <f>I607+I615+I621+I627+I638+I675+I683+I690+I696</f>
        <v>64030900</v>
      </c>
      <c r="J606" s="16"/>
    </row>
    <row r="607" spans="1:9" ht="16.5" hidden="1">
      <c r="A607" s="59" t="s">
        <v>64</v>
      </c>
      <c r="B607" s="90" t="s">
        <v>656</v>
      </c>
      <c r="C607" s="61" t="s">
        <v>9</v>
      </c>
      <c r="D607" s="61"/>
      <c r="E607" s="61"/>
      <c r="F607" s="61"/>
      <c r="G607" s="120">
        <f aca="true" t="shared" si="78" ref="G607:I610">G608</f>
        <v>0</v>
      </c>
      <c r="H607" s="120">
        <f t="shared" si="78"/>
        <v>7774900</v>
      </c>
      <c r="I607" s="120">
        <f t="shared" si="78"/>
        <v>7774900</v>
      </c>
    </row>
    <row r="608" spans="1:9" ht="34.5" customHeight="1" hidden="1">
      <c r="A608" s="44" t="s">
        <v>77</v>
      </c>
      <c r="B608" s="92" t="s">
        <v>656</v>
      </c>
      <c r="C608" s="45" t="s">
        <v>9</v>
      </c>
      <c r="D608" s="45" t="s">
        <v>15</v>
      </c>
      <c r="E608" s="46"/>
      <c r="F608" s="46"/>
      <c r="G608" s="120">
        <f t="shared" si="78"/>
        <v>0</v>
      </c>
      <c r="H608" s="120">
        <f t="shared" si="78"/>
        <v>7774900</v>
      </c>
      <c r="I608" s="120">
        <f t="shared" si="78"/>
        <v>7774900</v>
      </c>
    </row>
    <row r="609" spans="1:9" s="128" customFormat="1" ht="49.5" hidden="1">
      <c r="A609" s="292" t="s">
        <v>363</v>
      </c>
      <c r="B609" s="92" t="s">
        <v>656</v>
      </c>
      <c r="C609" s="45" t="s">
        <v>9</v>
      </c>
      <c r="D609" s="45" t="s">
        <v>15</v>
      </c>
      <c r="E609" s="308" t="s">
        <v>339</v>
      </c>
      <c r="F609" s="232"/>
      <c r="G609" s="198">
        <f t="shared" si="78"/>
        <v>0</v>
      </c>
      <c r="H609" s="198">
        <f t="shared" si="78"/>
        <v>7774900</v>
      </c>
      <c r="I609" s="198">
        <f t="shared" si="78"/>
        <v>7774900</v>
      </c>
    </row>
    <row r="610" spans="1:9" s="128" customFormat="1" ht="18.75" hidden="1">
      <c r="A610" s="221" t="s">
        <v>441</v>
      </c>
      <c r="B610" s="93" t="s">
        <v>656</v>
      </c>
      <c r="C610" s="41" t="s">
        <v>9</v>
      </c>
      <c r="D610" s="41" t="s">
        <v>15</v>
      </c>
      <c r="E610" s="309" t="s">
        <v>442</v>
      </c>
      <c r="F610" s="250"/>
      <c r="G610" s="68">
        <f t="shared" si="78"/>
        <v>0</v>
      </c>
      <c r="H610" s="68">
        <f t="shared" si="78"/>
        <v>7774900</v>
      </c>
      <c r="I610" s="68">
        <f t="shared" si="78"/>
        <v>7774900</v>
      </c>
    </row>
    <row r="611" spans="1:9" s="128" customFormat="1" ht="18.75" hidden="1">
      <c r="A611" s="221" t="s">
        <v>175</v>
      </c>
      <c r="B611" s="93" t="s">
        <v>656</v>
      </c>
      <c r="C611" s="41" t="s">
        <v>9</v>
      </c>
      <c r="D611" s="41" t="s">
        <v>15</v>
      </c>
      <c r="E611" s="309" t="s">
        <v>447</v>
      </c>
      <c r="F611" s="250"/>
      <c r="G611" s="68">
        <f>G612+G613+G614</f>
        <v>0</v>
      </c>
      <c r="H611" s="68">
        <f>H612+H613+H614</f>
        <v>7774900</v>
      </c>
      <c r="I611" s="68">
        <f>I612+I613+I614</f>
        <v>7774900</v>
      </c>
    </row>
    <row r="612" spans="1:9" s="128" customFormat="1" ht="18.75" hidden="1">
      <c r="A612" s="105" t="s">
        <v>173</v>
      </c>
      <c r="B612" s="93" t="s">
        <v>656</v>
      </c>
      <c r="C612" s="41" t="s">
        <v>9</v>
      </c>
      <c r="D612" s="41" t="s">
        <v>15</v>
      </c>
      <c r="E612" s="309" t="s">
        <v>447</v>
      </c>
      <c r="F612" s="229">
        <v>120</v>
      </c>
      <c r="G612" s="68"/>
      <c r="H612" s="68">
        <f>4859900+1467700+14000+435800</f>
        <v>6777400</v>
      </c>
      <c r="I612" s="68">
        <f>4859900+1467700+14000+435800</f>
        <v>6777400</v>
      </c>
    </row>
    <row r="613" spans="1:9" s="128" customFormat="1" ht="33" hidden="1">
      <c r="A613" s="105" t="s">
        <v>176</v>
      </c>
      <c r="B613" s="93" t="s">
        <v>656</v>
      </c>
      <c r="C613" s="41" t="s">
        <v>9</v>
      </c>
      <c r="D613" s="41" t="s">
        <v>15</v>
      </c>
      <c r="E613" s="309" t="s">
        <v>447</v>
      </c>
      <c r="F613" s="229">
        <v>240</v>
      </c>
      <c r="G613" s="68"/>
      <c r="H613" s="68">
        <v>951600</v>
      </c>
      <c r="I613" s="68">
        <v>951600</v>
      </c>
    </row>
    <row r="614" spans="1:9" s="128" customFormat="1" ht="18.75" hidden="1">
      <c r="A614" s="282" t="s">
        <v>178</v>
      </c>
      <c r="B614" s="93" t="s">
        <v>656</v>
      </c>
      <c r="C614" s="41" t="s">
        <v>9</v>
      </c>
      <c r="D614" s="41" t="s">
        <v>15</v>
      </c>
      <c r="E614" s="309" t="s">
        <v>447</v>
      </c>
      <c r="F614" s="229">
        <v>850</v>
      </c>
      <c r="G614" s="68"/>
      <c r="H614" s="68">
        <v>45900</v>
      </c>
      <c r="I614" s="68">
        <v>45900</v>
      </c>
    </row>
    <row r="615" spans="1:9" ht="16.5" hidden="1">
      <c r="A615" s="368" t="s">
        <v>98</v>
      </c>
      <c r="B615" s="369" t="s">
        <v>656</v>
      </c>
      <c r="C615" s="370" t="s">
        <v>14</v>
      </c>
      <c r="D615" s="371"/>
      <c r="E615" s="371"/>
      <c r="F615" s="371"/>
      <c r="G615" s="372">
        <f aca="true" t="shared" si="79" ref="G615:I619">G616</f>
        <v>0</v>
      </c>
      <c r="H615" s="149">
        <f t="shared" si="79"/>
        <v>0</v>
      </c>
      <c r="I615" s="149">
        <f t="shared" si="79"/>
        <v>0</v>
      </c>
    </row>
    <row r="616" spans="1:9" ht="16.5" hidden="1">
      <c r="A616" s="373" t="s">
        <v>99</v>
      </c>
      <c r="B616" s="374" t="s">
        <v>656</v>
      </c>
      <c r="C616" s="375" t="s">
        <v>14</v>
      </c>
      <c r="D616" s="376" t="s">
        <v>18</v>
      </c>
      <c r="E616" s="376"/>
      <c r="F616" s="376"/>
      <c r="G616" s="377">
        <f t="shared" si="79"/>
        <v>0</v>
      </c>
      <c r="H616" s="120">
        <f t="shared" si="79"/>
        <v>0</v>
      </c>
      <c r="I616" s="120">
        <f t="shared" si="79"/>
        <v>0</v>
      </c>
    </row>
    <row r="617" spans="1:9" s="1" customFormat="1" ht="54.75" customHeight="1" hidden="1">
      <c r="A617" s="368" t="s">
        <v>292</v>
      </c>
      <c r="B617" s="378" t="s">
        <v>656</v>
      </c>
      <c r="C617" s="375" t="s">
        <v>14</v>
      </c>
      <c r="D617" s="376" t="s">
        <v>18</v>
      </c>
      <c r="E617" s="379" t="s">
        <v>310</v>
      </c>
      <c r="F617" s="371"/>
      <c r="G617" s="380">
        <f t="shared" si="79"/>
        <v>0</v>
      </c>
      <c r="H617" s="73">
        <f t="shared" si="79"/>
        <v>0</v>
      </c>
      <c r="I617" s="73">
        <f t="shared" si="79"/>
        <v>0</v>
      </c>
    </row>
    <row r="618" spans="1:9" ht="18.75" customHeight="1" hidden="1">
      <c r="A618" s="368" t="s">
        <v>65</v>
      </c>
      <c r="B618" s="378" t="s">
        <v>656</v>
      </c>
      <c r="C618" s="375" t="s">
        <v>14</v>
      </c>
      <c r="D618" s="376" t="s">
        <v>18</v>
      </c>
      <c r="E618" s="371" t="s">
        <v>326</v>
      </c>
      <c r="F618" s="381"/>
      <c r="G618" s="380">
        <f t="shared" si="79"/>
        <v>0</v>
      </c>
      <c r="H618" s="73">
        <f t="shared" si="79"/>
        <v>0</v>
      </c>
      <c r="I618" s="73">
        <f t="shared" si="79"/>
        <v>0</v>
      </c>
    </row>
    <row r="619" spans="1:9" ht="33" hidden="1">
      <c r="A619" s="382" t="s">
        <v>100</v>
      </c>
      <c r="B619" s="383" t="s">
        <v>656</v>
      </c>
      <c r="C619" s="384" t="s">
        <v>14</v>
      </c>
      <c r="D619" s="385" t="s">
        <v>18</v>
      </c>
      <c r="E619" s="386" t="s">
        <v>608</v>
      </c>
      <c r="F619" s="386"/>
      <c r="G619" s="387">
        <f t="shared" si="79"/>
        <v>0</v>
      </c>
      <c r="H619" s="119">
        <f t="shared" si="79"/>
        <v>0</v>
      </c>
      <c r="I619" s="119">
        <f t="shared" si="79"/>
        <v>0</v>
      </c>
    </row>
    <row r="620" spans="1:9" ht="16.5" hidden="1">
      <c r="A620" s="388" t="s">
        <v>238</v>
      </c>
      <c r="B620" s="383" t="s">
        <v>656</v>
      </c>
      <c r="C620" s="384" t="s">
        <v>14</v>
      </c>
      <c r="D620" s="385" t="s">
        <v>18</v>
      </c>
      <c r="E620" s="386" t="s">
        <v>608</v>
      </c>
      <c r="F620" s="386" t="s">
        <v>239</v>
      </c>
      <c r="G620" s="387"/>
      <c r="H620" s="119">
        <v>0</v>
      </c>
      <c r="I620" s="119">
        <v>0</v>
      </c>
    </row>
    <row r="621" spans="1:9" s="1" customFormat="1" ht="16.5" hidden="1">
      <c r="A621" s="44" t="s">
        <v>41</v>
      </c>
      <c r="B621" s="92" t="s">
        <v>656</v>
      </c>
      <c r="C621" s="46" t="s">
        <v>18</v>
      </c>
      <c r="D621" s="46"/>
      <c r="E621" s="46"/>
      <c r="F621" s="46"/>
      <c r="G621" s="149">
        <f aca="true" t="shared" si="80" ref="G621:I625">G622</f>
        <v>0</v>
      </c>
      <c r="H621" s="149">
        <f t="shared" si="80"/>
        <v>215000</v>
      </c>
      <c r="I621" s="149">
        <f t="shared" si="80"/>
        <v>215000</v>
      </c>
    </row>
    <row r="622" spans="1:9" ht="33" hidden="1">
      <c r="A622" s="44" t="s">
        <v>94</v>
      </c>
      <c r="B622" s="92" t="s">
        <v>656</v>
      </c>
      <c r="C622" s="45" t="s">
        <v>18</v>
      </c>
      <c r="D622" s="45" t="s">
        <v>10</v>
      </c>
      <c r="E622" s="45"/>
      <c r="F622" s="45"/>
      <c r="G622" s="73">
        <f t="shared" si="80"/>
        <v>0</v>
      </c>
      <c r="H622" s="73">
        <f t="shared" si="80"/>
        <v>215000</v>
      </c>
      <c r="I622" s="73">
        <f t="shared" si="80"/>
        <v>215000</v>
      </c>
    </row>
    <row r="623" spans="1:9" s="128" customFormat="1" ht="66" hidden="1">
      <c r="A623" s="108" t="s">
        <v>356</v>
      </c>
      <c r="B623" s="92" t="s">
        <v>656</v>
      </c>
      <c r="C623" s="45" t="s">
        <v>18</v>
      </c>
      <c r="D623" s="45" t="s">
        <v>10</v>
      </c>
      <c r="E623" s="249" t="s">
        <v>330</v>
      </c>
      <c r="F623" s="229"/>
      <c r="G623" s="149">
        <f t="shared" si="80"/>
        <v>0</v>
      </c>
      <c r="H623" s="149">
        <f t="shared" si="80"/>
        <v>215000</v>
      </c>
      <c r="I623" s="149">
        <f t="shared" si="80"/>
        <v>215000</v>
      </c>
    </row>
    <row r="624" spans="1:9" s="128" customFormat="1" ht="16.5" hidden="1">
      <c r="A624" s="105" t="s">
        <v>425</v>
      </c>
      <c r="B624" s="93" t="s">
        <v>656</v>
      </c>
      <c r="C624" s="41" t="s">
        <v>18</v>
      </c>
      <c r="D624" s="41" t="s">
        <v>10</v>
      </c>
      <c r="E624" s="42" t="s">
        <v>426</v>
      </c>
      <c r="F624" s="229"/>
      <c r="G624" s="197">
        <f t="shared" si="80"/>
        <v>0</v>
      </c>
      <c r="H624" s="197">
        <f t="shared" si="80"/>
        <v>215000</v>
      </c>
      <c r="I624" s="197">
        <f t="shared" si="80"/>
        <v>215000</v>
      </c>
    </row>
    <row r="625" spans="1:9" s="128" customFormat="1" ht="49.5" hidden="1">
      <c r="A625" s="105" t="s">
        <v>283</v>
      </c>
      <c r="B625" s="93" t="s">
        <v>656</v>
      </c>
      <c r="C625" s="41" t="s">
        <v>18</v>
      </c>
      <c r="D625" s="41" t="s">
        <v>10</v>
      </c>
      <c r="E625" s="42" t="s">
        <v>631</v>
      </c>
      <c r="F625" s="229"/>
      <c r="G625" s="197">
        <f t="shared" si="80"/>
        <v>0</v>
      </c>
      <c r="H625" s="197">
        <f t="shared" si="80"/>
        <v>215000</v>
      </c>
      <c r="I625" s="197">
        <f t="shared" si="80"/>
        <v>215000</v>
      </c>
    </row>
    <row r="626" spans="1:9" s="128" customFormat="1" ht="16.5" hidden="1">
      <c r="A626" s="105" t="s">
        <v>58</v>
      </c>
      <c r="B626" s="93" t="s">
        <v>656</v>
      </c>
      <c r="C626" s="41" t="s">
        <v>18</v>
      </c>
      <c r="D626" s="41" t="s">
        <v>10</v>
      </c>
      <c r="E626" s="42" t="s">
        <v>631</v>
      </c>
      <c r="F626" s="229">
        <v>540</v>
      </c>
      <c r="G626" s="197"/>
      <c r="H626" s="197">
        <v>215000</v>
      </c>
      <c r="I626" s="197">
        <v>215000</v>
      </c>
    </row>
    <row r="627" spans="1:9" ht="16.5" hidden="1">
      <c r="A627" s="117" t="s">
        <v>66</v>
      </c>
      <c r="B627" s="95" t="s">
        <v>656</v>
      </c>
      <c r="C627" s="75" t="s">
        <v>12</v>
      </c>
      <c r="D627" s="75"/>
      <c r="E627" s="75"/>
      <c r="F627" s="75"/>
      <c r="G627" s="149">
        <f>G628</f>
        <v>0</v>
      </c>
      <c r="H627" s="149">
        <f>H628</f>
        <v>75000</v>
      </c>
      <c r="I627" s="149">
        <f>I628</f>
        <v>75000</v>
      </c>
    </row>
    <row r="628" spans="1:9" ht="16.5" hidden="1">
      <c r="A628" s="59" t="s">
        <v>20</v>
      </c>
      <c r="B628" s="90" t="s">
        <v>656</v>
      </c>
      <c r="C628" s="61" t="s">
        <v>12</v>
      </c>
      <c r="D628" s="61" t="s">
        <v>34</v>
      </c>
      <c r="E628" s="61"/>
      <c r="F628" s="42"/>
      <c r="G628" s="149">
        <f>G629+G634</f>
        <v>0</v>
      </c>
      <c r="H628" s="149">
        <f>H629+H634</f>
        <v>75000</v>
      </c>
      <c r="I628" s="149">
        <f>I629+I634</f>
        <v>75000</v>
      </c>
    </row>
    <row r="629" spans="1:9" s="128" customFormat="1" ht="18.75" hidden="1">
      <c r="A629" s="108" t="s">
        <v>201</v>
      </c>
      <c r="B629" s="90" t="s">
        <v>656</v>
      </c>
      <c r="C629" s="61" t="s">
        <v>12</v>
      </c>
      <c r="D629" s="61" t="s">
        <v>34</v>
      </c>
      <c r="E629" s="249" t="s">
        <v>371</v>
      </c>
      <c r="F629" s="229"/>
      <c r="G629" s="149">
        <f aca="true" t="shared" si="81" ref="G629:I632">G630</f>
        <v>0</v>
      </c>
      <c r="H629" s="149">
        <f t="shared" si="81"/>
        <v>20000</v>
      </c>
      <c r="I629" s="149">
        <f t="shared" si="81"/>
        <v>20000</v>
      </c>
    </row>
    <row r="630" spans="1:9" s="244" customFormat="1" ht="16.5" hidden="1">
      <c r="A630" s="108" t="s">
        <v>242</v>
      </c>
      <c r="B630" s="111" t="s">
        <v>656</v>
      </c>
      <c r="C630" s="55" t="s">
        <v>12</v>
      </c>
      <c r="D630" s="55" t="s">
        <v>34</v>
      </c>
      <c r="E630" s="46" t="s">
        <v>384</v>
      </c>
      <c r="F630" s="255"/>
      <c r="G630" s="149">
        <f t="shared" si="81"/>
        <v>0</v>
      </c>
      <c r="H630" s="149">
        <f t="shared" si="81"/>
        <v>20000</v>
      </c>
      <c r="I630" s="149">
        <f t="shared" si="81"/>
        <v>20000</v>
      </c>
    </row>
    <row r="631" spans="1:9" s="128" customFormat="1" ht="33.75" customHeight="1" hidden="1">
      <c r="A631" s="287" t="s">
        <v>469</v>
      </c>
      <c r="B631" s="111" t="s">
        <v>656</v>
      </c>
      <c r="C631" s="55" t="s">
        <v>12</v>
      </c>
      <c r="D631" s="55" t="s">
        <v>34</v>
      </c>
      <c r="E631" s="42" t="s">
        <v>466</v>
      </c>
      <c r="F631" s="229"/>
      <c r="G631" s="197">
        <f t="shared" si="81"/>
        <v>0</v>
      </c>
      <c r="H631" s="197">
        <f t="shared" si="81"/>
        <v>20000</v>
      </c>
      <c r="I631" s="197">
        <f t="shared" si="81"/>
        <v>20000</v>
      </c>
    </row>
    <row r="632" spans="1:9" s="128" customFormat="1" ht="55.5" customHeight="1" hidden="1">
      <c r="A632" s="287" t="s">
        <v>471</v>
      </c>
      <c r="B632" s="111" t="s">
        <v>656</v>
      </c>
      <c r="C632" s="55" t="s">
        <v>12</v>
      </c>
      <c r="D632" s="55" t="s">
        <v>34</v>
      </c>
      <c r="E632" s="42" t="s">
        <v>472</v>
      </c>
      <c r="F632" s="229"/>
      <c r="G632" s="197">
        <f t="shared" si="81"/>
        <v>0</v>
      </c>
      <c r="H632" s="197">
        <f t="shared" si="81"/>
        <v>20000</v>
      </c>
      <c r="I632" s="197">
        <f t="shared" si="81"/>
        <v>20000</v>
      </c>
    </row>
    <row r="633" spans="1:9" s="128" customFormat="1" ht="16.5" hidden="1">
      <c r="A633" s="82" t="s">
        <v>58</v>
      </c>
      <c r="B633" s="111" t="s">
        <v>656</v>
      </c>
      <c r="C633" s="55" t="s">
        <v>12</v>
      </c>
      <c r="D633" s="55" t="s">
        <v>34</v>
      </c>
      <c r="E633" s="42" t="s">
        <v>472</v>
      </c>
      <c r="F633" s="229">
        <v>540</v>
      </c>
      <c r="G633" s="197"/>
      <c r="H633" s="197">
        <v>20000</v>
      </c>
      <c r="I633" s="197">
        <v>20000</v>
      </c>
    </row>
    <row r="634" spans="1:9" s="128" customFormat="1" ht="33" hidden="1">
      <c r="A634" s="108" t="s">
        <v>581</v>
      </c>
      <c r="B634" s="95" t="s">
        <v>656</v>
      </c>
      <c r="C634" s="46" t="s">
        <v>12</v>
      </c>
      <c r="D634" s="46" t="s">
        <v>34</v>
      </c>
      <c r="E634" s="249" t="s">
        <v>338</v>
      </c>
      <c r="F634" s="255"/>
      <c r="G634" s="149">
        <f aca="true" t="shared" si="82" ref="G634:I636">G635</f>
        <v>0</v>
      </c>
      <c r="H634" s="149">
        <f t="shared" si="82"/>
        <v>55000</v>
      </c>
      <c r="I634" s="149">
        <f t="shared" si="82"/>
        <v>55000</v>
      </c>
    </row>
    <row r="635" spans="1:9" s="128" customFormat="1" ht="16.5" hidden="1">
      <c r="A635" s="105" t="s">
        <v>582</v>
      </c>
      <c r="B635" s="96" t="s">
        <v>656</v>
      </c>
      <c r="C635" s="42" t="s">
        <v>12</v>
      </c>
      <c r="D635" s="42" t="s">
        <v>34</v>
      </c>
      <c r="E635" s="42" t="s">
        <v>583</v>
      </c>
      <c r="F635" s="229"/>
      <c r="G635" s="197">
        <f t="shared" si="82"/>
        <v>0</v>
      </c>
      <c r="H635" s="197">
        <f t="shared" si="82"/>
        <v>55000</v>
      </c>
      <c r="I635" s="197">
        <f t="shared" si="82"/>
        <v>55000</v>
      </c>
    </row>
    <row r="636" spans="1:9" s="128" customFormat="1" ht="37.5" customHeight="1" hidden="1">
      <c r="A636" s="105" t="s">
        <v>285</v>
      </c>
      <c r="B636" s="96" t="s">
        <v>656</v>
      </c>
      <c r="C636" s="42" t="s">
        <v>12</v>
      </c>
      <c r="D636" s="42" t="s">
        <v>34</v>
      </c>
      <c r="E636" s="42" t="s">
        <v>586</v>
      </c>
      <c r="F636" s="229"/>
      <c r="G636" s="197">
        <f t="shared" si="82"/>
        <v>0</v>
      </c>
      <c r="H636" s="197">
        <f t="shared" si="82"/>
        <v>55000</v>
      </c>
      <c r="I636" s="197">
        <f t="shared" si="82"/>
        <v>55000</v>
      </c>
    </row>
    <row r="637" spans="1:9" s="128" customFormat="1" ht="16.5" hidden="1">
      <c r="A637" s="82" t="s">
        <v>58</v>
      </c>
      <c r="B637" s="96" t="s">
        <v>656</v>
      </c>
      <c r="C637" s="42" t="s">
        <v>12</v>
      </c>
      <c r="D637" s="42" t="s">
        <v>34</v>
      </c>
      <c r="E637" s="42" t="s">
        <v>586</v>
      </c>
      <c r="F637" s="229">
        <v>540</v>
      </c>
      <c r="G637" s="197"/>
      <c r="H637" s="197">
        <v>55000</v>
      </c>
      <c r="I637" s="197">
        <v>55000</v>
      </c>
    </row>
    <row r="638" spans="1:9" s="1" customFormat="1" ht="16.5" hidden="1">
      <c r="A638" s="44" t="s">
        <v>68</v>
      </c>
      <c r="B638" s="95" t="s">
        <v>656</v>
      </c>
      <c r="C638" s="46" t="s">
        <v>13</v>
      </c>
      <c r="D638" s="46"/>
      <c r="E638" s="46"/>
      <c r="F638" s="46"/>
      <c r="G638" s="149">
        <f>G639+G645+G665</f>
        <v>0</v>
      </c>
      <c r="H638" s="149">
        <f>H639+H645+H665</f>
        <v>2409500</v>
      </c>
      <c r="I638" s="149">
        <f>I639+I645+I665</f>
        <v>2387000</v>
      </c>
    </row>
    <row r="639" spans="1:9" ht="16.5" hidden="1">
      <c r="A639" s="207" t="s">
        <v>69</v>
      </c>
      <c r="B639" s="295" t="s">
        <v>656</v>
      </c>
      <c r="C639" s="296" t="s">
        <v>13</v>
      </c>
      <c r="D639" s="127" t="s">
        <v>9</v>
      </c>
      <c r="E639" s="127"/>
      <c r="F639" s="127"/>
      <c r="G639" s="73">
        <f>G640</f>
        <v>0</v>
      </c>
      <c r="H639" s="73">
        <f>H640</f>
        <v>20000</v>
      </c>
      <c r="I639" s="73">
        <f>I640</f>
        <v>20000</v>
      </c>
    </row>
    <row r="640" spans="1:9" s="128" customFormat="1" ht="1.5" customHeight="1" hidden="1">
      <c r="A640" s="108" t="s">
        <v>201</v>
      </c>
      <c r="B640" s="90" t="s">
        <v>656</v>
      </c>
      <c r="C640" s="296" t="s">
        <v>13</v>
      </c>
      <c r="D640" s="127" t="s">
        <v>9</v>
      </c>
      <c r="E640" s="249" t="s">
        <v>371</v>
      </c>
      <c r="F640" s="229"/>
      <c r="G640" s="149">
        <f>G641</f>
        <v>0</v>
      </c>
      <c r="H640" s="149">
        <f aca="true" t="shared" si="83" ref="H640:I643">H641</f>
        <v>20000</v>
      </c>
      <c r="I640" s="149">
        <f t="shared" si="83"/>
        <v>20000</v>
      </c>
    </row>
    <row r="641" spans="1:9" s="244" customFormat="1" ht="33" hidden="1">
      <c r="A641" s="153" t="s">
        <v>265</v>
      </c>
      <c r="B641" s="295" t="s">
        <v>656</v>
      </c>
      <c r="C641" s="296" t="s">
        <v>13</v>
      </c>
      <c r="D641" s="127" t="s">
        <v>9</v>
      </c>
      <c r="E641" s="61" t="s">
        <v>383</v>
      </c>
      <c r="F641" s="310"/>
      <c r="G641" s="120">
        <f>G642</f>
        <v>0</v>
      </c>
      <c r="H641" s="120">
        <f t="shared" si="83"/>
        <v>20000</v>
      </c>
      <c r="I641" s="120">
        <f t="shared" si="83"/>
        <v>20000</v>
      </c>
    </row>
    <row r="642" spans="1:9" s="128" customFormat="1" ht="33" hidden="1">
      <c r="A642" s="221" t="s">
        <v>464</v>
      </c>
      <c r="B642" s="297" t="s">
        <v>656</v>
      </c>
      <c r="C642" s="151" t="s">
        <v>13</v>
      </c>
      <c r="D642" s="133" t="s">
        <v>9</v>
      </c>
      <c r="E642" s="42" t="s">
        <v>470</v>
      </c>
      <c r="F642" s="229"/>
      <c r="G642" s="197">
        <f>G643</f>
        <v>0</v>
      </c>
      <c r="H642" s="197">
        <f t="shared" si="83"/>
        <v>20000</v>
      </c>
      <c r="I642" s="197">
        <f t="shared" si="83"/>
        <v>20000</v>
      </c>
    </row>
    <row r="643" spans="1:9" s="128" customFormat="1" ht="66" hidden="1">
      <c r="A643" s="221" t="s">
        <v>286</v>
      </c>
      <c r="B643" s="297" t="s">
        <v>656</v>
      </c>
      <c r="C643" s="151" t="s">
        <v>13</v>
      </c>
      <c r="D643" s="133" t="s">
        <v>9</v>
      </c>
      <c r="E643" s="42" t="s">
        <v>473</v>
      </c>
      <c r="F643" s="229"/>
      <c r="G643" s="197">
        <f>G644</f>
        <v>0</v>
      </c>
      <c r="H643" s="197">
        <f t="shared" si="83"/>
        <v>20000</v>
      </c>
      <c r="I643" s="197">
        <f t="shared" si="83"/>
        <v>20000</v>
      </c>
    </row>
    <row r="644" spans="1:9" s="128" customFormat="1" ht="16.5" hidden="1">
      <c r="A644" s="82" t="s">
        <v>58</v>
      </c>
      <c r="B644" s="297" t="s">
        <v>656</v>
      </c>
      <c r="C644" s="151" t="s">
        <v>13</v>
      </c>
      <c r="D644" s="133" t="s">
        <v>9</v>
      </c>
      <c r="E644" s="42" t="s">
        <v>473</v>
      </c>
      <c r="F644" s="229">
        <v>540</v>
      </c>
      <c r="G644" s="197"/>
      <c r="H644" s="197">
        <v>20000</v>
      </c>
      <c r="I644" s="197">
        <v>20000</v>
      </c>
    </row>
    <row r="645" spans="1:9" ht="16.5" hidden="1">
      <c r="A645" s="44" t="s">
        <v>70</v>
      </c>
      <c r="B645" s="95" t="s">
        <v>656</v>
      </c>
      <c r="C645" s="45" t="s">
        <v>13</v>
      </c>
      <c r="D645" s="45" t="s">
        <v>14</v>
      </c>
      <c r="E645" s="53"/>
      <c r="F645" s="42"/>
      <c r="G645" s="149">
        <f>G646+G650+G661</f>
        <v>0</v>
      </c>
      <c r="H645" s="149">
        <f>H646+H650+H661</f>
        <v>2310000</v>
      </c>
      <c r="I645" s="149">
        <f>I646+I650+I661</f>
        <v>2310000</v>
      </c>
    </row>
    <row r="646" spans="1:9" s="128" customFormat="1" ht="49.5" hidden="1">
      <c r="A646" s="108" t="s">
        <v>220</v>
      </c>
      <c r="B646" s="95" t="s">
        <v>656</v>
      </c>
      <c r="C646" s="45" t="s">
        <v>13</v>
      </c>
      <c r="D646" s="45" t="s">
        <v>14</v>
      </c>
      <c r="E646" s="249" t="s">
        <v>336</v>
      </c>
      <c r="F646" s="229"/>
      <c r="G646" s="149">
        <f aca="true" t="shared" si="84" ref="G646:I648">G647</f>
        <v>0</v>
      </c>
      <c r="H646" s="149">
        <f t="shared" si="84"/>
        <v>70000</v>
      </c>
      <c r="I646" s="149">
        <f t="shared" si="84"/>
        <v>70000</v>
      </c>
    </row>
    <row r="647" spans="1:9" s="128" customFormat="1" ht="35.25" customHeight="1" hidden="1">
      <c r="A647" s="67" t="s">
        <v>428</v>
      </c>
      <c r="B647" s="96" t="s">
        <v>656</v>
      </c>
      <c r="C647" s="41" t="s">
        <v>13</v>
      </c>
      <c r="D647" s="41" t="s">
        <v>14</v>
      </c>
      <c r="E647" s="251" t="s">
        <v>429</v>
      </c>
      <c r="F647" s="229"/>
      <c r="G647" s="197">
        <f t="shared" si="84"/>
        <v>0</v>
      </c>
      <c r="H647" s="197">
        <f t="shared" si="84"/>
        <v>70000</v>
      </c>
      <c r="I647" s="197">
        <f t="shared" si="84"/>
        <v>70000</v>
      </c>
    </row>
    <row r="648" spans="1:9" s="128" customFormat="1" ht="49.5" hidden="1">
      <c r="A648" s="67" t="s">
        <v>284</v>
      </c>
      <c r="B648" s="96" t="s">
        <v>656</v>
      </c>
      <c r="C648" s="41" t="s">
        <v>13</v>
      </c>
      <c r="D648" s="41" t="s">
        <v>14</v>
      </c>
      <c r="E648" s="248" t="s">
        <v>430</v>
      </c>
      <c r="F648" s="229"/>
      <c r="G648" s="197">
        <f t="shared" si="84"/>
        <v>0</v>
      </c>
      <c r="H648" s="197">
        <f t="shared" si="84"/>
        <v>70000</v>
      </c>
      <c r="I648" s="197">
        <f t="shared" si="84"/>
        <v>70000</v>
      </c>
    </row>
    <row r="649" spans="1:9" s="128" customFormat="1" ht="16.5" hidden="1">
      <c r="A649" s="82" t="s">
        <v>58</v>
      </c>
      <c r="B649" s="96" t="s">
        <v>656</v>
      </c>
      <c r="C649" s="41" t="s">
        <v>13</v>
      </c>
      <c r="D649" s="41" t="s">
        <v>14</v>
      </c>
      <c r="E649" s="248" t="s">
        <v>430</v>
      </c>
      <c r="F649" s="229">
        <v>540</v>
      </c>
      <c r="G649" s="197"/>
      <c r="H649" s="197">
        <v>70000</v>
      </c>
      <c r="I649" s="197">
        <v>70000</v>
      </c>
    </row>
    <row r="650" spans="1:9" s="128" customFormat="1" ht="51" customHeight="1" hidden="1">
      <c r="A650" s="108" t="s">
        <v>243</v>
      </c>
      <c r="B650" s="95" t="s">
        <v>656</v>
      </c>
      <c r="C650" s="45" t="s">
        <v>13</v>
      </c>
      <c r="D650" s="45" t="s">
        <v>14</v>
      </c>
      <c r="E650" s="249" t="s">
        <v>337</v>
      </c>
      <c r="F650" s="229"/>
      <c r="G650" s="149">
        <f>G651+G657</f>
        <v>0</v>
      </c>
      <c r="H650" s="149">
        <f>H651+H657</f>
        <v>2230000</v>
      </c>
      <c r="I650" s="149">
        <f>I651+I657</f>
        <v>2230000</v>
      </c>
    </row>
    <row r="651" spans="1:9" s="244" customFormat="1" ht="33" hidden="1">
      <c r="A651" s="108" t="s">
        <v>104</v>
      </c>
      <c r="B651" s="95" t="s">
        <v>656</v>
      </c>
      <c r="C651" s="45" t="s">
        <v>13</v>
      </c>
      <c r="D651" s="45" t="s">
        <v>14</v>
      </c>
      <c r="E651" s="46" t="s">
        <v>382</v>
      </c>
      <c r="F651" s="255"/>
      <c r="G651" s="149">
        <f>G652</f>
        <v>0</v>
      </c>
      <c r="H651" s="149">
        <f>H652</f>
        <v>2200000</v>
      </c>
      <c r="I651" s="149">
        <f>I652</f>
        <v>2200000</v>
      </c>
    </row>
    <row r="652" spans="1:9" s="128" customFormat="1" ht="16.5" hidden="1">
      <c r="A652" s="105" t="s">
        <v>477</v>
      </c>
      <c r="B652" s="96" t="s">
        <v>656</v>
      </c>
      <c r="C652" s="41" t="s">
        <v>13</v>
      </c>
      <c r="D652" s="41" t="s">
        <v>14</v>
      </c>
      <c r="E652" s="42" t="s">
        <v>476</v>
      </c>
      <c r="F652" s="229"/>
      <c r="G652" s="197">
        <f>G653+G655</f>
        <v>0</v>
      </c>
      <c r="H652" s="197">
        <f>H653+H655</f>
        <v>2200000</v>
      </c>
      <c r="I652" s="197">
        <f>I653+I655</f>
        <v>2200000</v>
      </c>
    </row>
    <row r="653" spans="1:9" s="128" customFormat="1" ht="49.5" hidden="1">
      <c r="A653" s="288" t="s">
        <v>475</v>
      </c>
      <c r="B653" s="96" t="s">
        <v>656</v>
      </c>
      <c r="C653" s="41" t="s">
        <v>13</v>
      </c>
      <c r="D653" s="41" t="s">
        <v>14</v>
      </c>
      <c r="E653" s="42" t="s">
        <v>479</v>
      </c>
      <c r="F653" s="229"/>
      <c r="G653" s="197">
        <f>G654</f>
        <v>0</v>
      </c>
      <c r="H653" s="197">
        <f>H654</f>
        <v>200000</v>
      </c>
      <c r="I653" s="197">
        <f>I654</f>
        <v>200000</v>
      </c>
    </row>
    <row r="654" spans="1:9" s="128" customFormat="1" ht="16.5" hidden="1">
      <c r="A654" s="82" t="s">
        <v>58</v>
      </c>
      <c r="B654" s="96" t="s">
        <v>656</v>
      </c>
      <c r="C654" s="41" t="s">
        <v>13</v>
      </c>
      <c r="D654" s="41" t="s">
        <v>14</v>
      </c>
      <c r="E654" s="42" t="s">
        <v>479</v>
      </c>
      <c r="F654" s="229">
        <v>540</v>
      </c>
      <c r="G654" s="197"/>
      <c r="H654" s="197">
        <v>200000</v>
      </c>
      <c r="I654" s="197">
        <v>200000</v>
      </c>
    </row>
    <row r="655" spans="1:9" s="128" customFormat="1" ht="49.5" hidden="1">
      <c r="A655" s="40" t="s">
        <v>478</v>
      </c>
      <c r="B655" s="96" t="s">
        <v>656</v>
      </c>
      <c r="C655" s="41" t="s">
        <v>13</v>
      </c>
      <c r="D655" s="41" t="s">
        <v>14</v>
      </c>
      <c r="E655" s="42" t="s">
        <v>480</v>
      </c>
      <c r="F655" s="229"/>
      <c r="G655" s="197">
        <f>G656</f>
        <v>0</v>
      </c>
      <c r="H655" s="197">
        <f>H656</f>
        <v>2000000</v>
      </c>
      <c r="I655" s="197">
        <f>I656</f>
        <v>2000000</v>
      </c>
    </row>
    <row r="656" spans="1:9" s="128" customFormat="1" ht="16.5" hidden="1">
      <c r="A656" s="82" t="s">
        <v>58</v>
      </c>
      <c r="B656" s="96" t="s">
        <v>656</v>
      </c>
      <c r="C656" s="41" t="s">
        <v>13</v>
      </c>
      <c r="D656" s="41" t="s">
        <v>14</v>
      </c>
      <c r="E656" s="42" t="s">
        <v>480</v>
      </c>
      <c r="F656" s="229">
        <v>540</v>
      </c>
      <c r="G656" s="197"/>
      <c r="H656" s="197">
        <v>2000000</v>
      </c>
      <c r="I656" s="197">
        <v>2000000</v>
      </c>
    </row>
    <row r="657" spans="1:9" s="244" customFormat="1" ht="16.5" hidden="1">
      <c r="A657" s="108" t="s">
        <v>139</v>
      </c>
      <c r="B657" s="95" t="s">
        <v>656</v>
      </c>
      <c r="C657" s="45" t="s">
        <v>13</v>
      </c>
      <c r="D657" s="45" t="s">
        <v>14</v>
      </c>
      <c r="E657" s="46" t="s">
        <v>381</v>
      </c>
      <c r="F657" s="255"/>
      <c r="G657" s="149">
        <f aca="true" t="shared" si="85" ref="G657:I659">G658</f>
        <v>0</v>
      </c>
      <c r="H657" s="149">
        <f t="shared" si="85"/>
        <v>30000</v>
      </c>
      <c r="I657" s="149">
        <f t="shared" si="85"/>
        <v>30000</v>
      </c>
    </row>
    <row r="658" spans="1:9" s="128" customFormat="1" ht="16.5" hidden="1">
      <c r="A658" s="286" t="s">
        <v>431</v>
      </c>
      <c r="B658" s="96" t="s">
        <v>656</v>
      </c>
      <c r="C658" s="41" t="s">
        <v>13</v>
      </c>
      <c r="D658" s="41" t="s">
        <v>14</v>
      </c>
      <c r="E658" s="42" t="s">
        <v>432</v>
      </c>
      <c r="F658" s="229"/>
      <c r="G658" s="197">
        <f t="shared" si="85"/>
        <v>0</v>
      </c>
      <c r="H658" s="197">
        <f t="shared" si="85"/>
        <v>30000</v>
      </c>
      <c r="I658" s="197">
        <f t="shared" si="85"/>
        <v>30000</v>
      </c>
    </row>
    <row r="659" spans="1:9" s="128" customFormat="1" ht="49.5" hidden="1">
      <c r="A659" s="286" t="s">
        <v>287</v>
      </c>
      <c r="B659" s="96" t="s">
        <v>656</v>
      </c>
      <c r="C659" s="41" t="s">
        <v>13</v>
      </c>
      <c r="D659" s="41" t="s">
        <v>14</v>
      </c>
      <c r="E659" s="42" t="s">
        <v>433</v>
      </c>
      <c r="F659" s="229"/>
      <c r="G659" s="197">
        <f t="shared" si="85"/>
        <v>0</v>
      </c>
      <c r="H659" s="197">
        <f t="shared" si="85"/>
        <v>30000</v>
      </c>
      <c r="I659" s="197">
        <f t="shared" si="85"/>
        <v>30000</v>
      </c>
    </row>
    <row r="660" spans="1:9" s="128" customFormat="1" ht="16.5" hidden="1">
      <c r="A660" s="82" t="s">
        <v>58</v>
      </c>
      <c r="B660" s="96" t="s">
        <v>656</v>
      </c>
      <c r="C660" s="41" t="s">
        <v>13</v>
      </c>
      <c r="D660" s="41" t="s">
        <v>14</v>
      </c>
      <c r="E660" s="42" t="s">
        <v>433</v>
      </c>
      <c r="F660" s="229">
        <v>540</v>
      </c>
      <c r="G660" s="197"/>
      <c r="H660" s="197">
        <v>30000</v>
      </c>
      <c r="I660" s="197">
        <v>30000</v>
      </c>
    </row>
    <row r="661" spans="1:9" s="244" customFormat="1" ht="33" hidden="1">
      <c r="A661" s="291" t="s">
        <v>362</v>
      </c>
      <c r="B661" s="95" t="s">
        <v>656</v>
      </c>
      <c r="C661" s="45" t="s">
        <v>13</v>
      </c>
      <c r="D661" s="45" t="s">
        <v>14</v>
      </c>
      <c r="E661" s="308" t="s">
        <v>373</v>
      </c>
      <c r="F661" s="255"/>
      <c r="G661" s="149">
        <f aca="true" t="shared" si="86" ref="G661:I663">G662</f>
        <v>0</v>
      </c>
      <c r="H661" s="149">
        <f t="shared" si="86"/>
        <v>10000</v>
      </c>
      <c r="I661" s="149">
        <f t="shared" si="86"/>
        <v>10000</v>
      </c>
    </row>
    <row r="662" spans="1:9" s="128" customFormat="1" ht="33" hidden="1">
      <c r="A662" s="221" t="s">
        <v>438</v>
      </c>
      <c r="B662" s="96" t="s">
        <v>656</v>
      </c>
      <c r="C662" s="41" t="s">
        <v>13</v>
      </c>
      <c r="D662" s="41" t="s">
        <v>14</v>
      </c>
      <c r="E662" s="309" t="s">
        <v>439</v>
      </c>
      <c r="F662" s="229"/>
      <c r="G662" s="197">
        <f t="shared" si="86"/>
        <v>0</v>
      </c>
      <c r="H662" s="197">
        <f t="shared" si="86"/>
        <v>10000</v>
      </c>
      <c r="I662" s="197">
        <f t="shared" si="86"/>
        <v>10000</v>
      </c>
    </row>
    <row r="663" spans="1:9" s="128" customFormat="1" ht="34.5" customHeight="1" hidden="1">
      <c r="A663" s="221" t="s">
        <v>288</v>
      </c>
      <c r="B663" s="96" t="s">
        <v>656</v>
      </c>
      <c r="C663" s="41" t="s">
        <v>13</v>
      </c>
      <c r="D663" s="41" t="s">
        <v>14</v>
      </c>
      <c r="E663" s="309" t="s">
        <v>440</v>
      </c>
      <c r="F663" s="229"/>
      <c r="G663" s="197">
        <f t="shared" si="86"/>
        <v>0</v>
      </c>
      <c r="H663" s="197">
        <f t="shared" si="86"/>
        <v>10000</v>
      </c>
      <c r="I663" s="197">
        <f t="shared" si="86"/>
        <v>10000</v>
      </c>
    </row>
    <row r="664" spans="1:9" s="128" customFormat="1" ht="18.75" hidden="1">
      <c r="A664" s="82" t="s">
        <v>58</v>
      </c>
      <c r="B664" s="96" t="s">
        <v>656</v>
      </c>
      <c r="C664" s="41" t="s">
        <v>13</v>
      </c>
      <c r="D664" s="41" t="s">
        <v>14</v>
      </c>
      <c r="E664" s="251" t="s">
        <v>440</v>
      </c>
      <c r="F664" s="229">
        <v>540</v>
      </c>
      <c r="G664" s="197"/>
      <c r="H664" s="197">
        <v>10000</v>
      </c>
      <c r="I664" s="197">
        <v>10000</v>
      </c>
    </row>
    <row r="665" spans="1:9" s="1" customFormat="1" ht="16.5" hidden="1">
      <c r="A665" s="44" t="s">
        <v>29</v>
      </c>
      <c r="B665" s="92" t="s">
        <v>656</v>
      </c>
      <c r="C665" s="46" t="s">
        <v>13</v>
      </c>
      <c r="D665" s="46" t="s">
        <v>18</v>
      </c>
      <c r="E665" s="65"/>
      <c r="F665" s="46"/>
      <c r="G665" s="149">
        <f>G666+G671</f>
        <v>0</v>
      </c>
      <c r="H665" s="149">
        <f>H666+H671</f>
        <v>79500</v>
      </c>
      <c r="I665" s="149">
        <f>I666+I671</f>
        <v>57000</v>
      </c>
    </row>
    <row r="666" spans="1:9" s="128" customFormat="1" ht="49.5" hidden="1">
      <c r="A666" s="108" t="s">
        <v>190</v>
      </c>
      <c r="B666" s="92" t="s">
        <v>656</v>
      </c>
      <c r="C666" s="46" t="s">
        <v>13</v>
      </c>
      <c r="D666" s="46" t="s">
        <v>18</v>
      </c>
      <c r="E666" s="249" t="s">
        <v>322</v>
      </c>
      <c r="F666" s="229"/>
      <c r="G666" s="149">
        <f aca="true" t="shared" si="87" ref="G666:I669">G667</f>
        <v>0</v>
      </c>
      <c r="H666" s="149">
        <f t="shared" si="87"/>
        <v>60000</v>
      </c>
      <c r="I666" s="149">
        <f t="shared" si="87"/>
        <v>40000</v>
      </c>
    </row>
    <row r="667" spans="1:9" s="244" customFormat="1" ht="33" hidden="1">
      <c r="A667" s="108" t="s">
        <v>197</v>
      </c>
      <c r="B667" s="92" t="s">
        <v>656</v>
      </c>
      <c r="C667" s="46" t="s">
        <v>13</v>
      </c>
      <c r="D667" s="46" t="s">
        <v>18</v>
      </c>
      <c r="E667" s="46" t="s">
        <v>323</v>
      </c>
      <c r="F667" s="255"/>
      <c r="G667" s="149">
        <f t="shared" si="87"/>
        <v>0</v>
      </c>
      <c r="H667" s="149">
        <f t="shared" si="87"/>
        <v>60000</v>
      </c>
      <c r="I667" s="149">
        <f t="shared" si="87"/>
        <v>40000</v>
      </c>
    </row>
    <row r="668" spans="1:9" s="128" customFormat="1" ht="16.5" hidden="1">
      <c r="A668" s="105" t="s">
        <v>572</v>
      </c>
      <c r="B668" s="93" t="s">
        <v>656</v>
      </c>
      <c r="C668" s="42" t="s">
        <v>13</v>
      </c>
      <c r="D668" s="42" t="s">
        <v>18</v>
      </c>
      <c r="E668" s="42" t="s">
        <v>325</v>
      </c>
      <c r="F668" s="229"/>
      <c r="G668" s="197">
        <f t="shared" si="87"/>
        <v>0</v>
      </c>
      <c r="H668" s="197">
        <f t="shared" si="87"/>
        <v>60000</v>
      </c>
      <c r="I668" s="197">
        <f t="shared" si="87"/>
        <v>40000</v>
      </c>
    </row>
    <row r="669" spans="1:9" s="128" customFormat="1" ht="33" hidden="1">
      <c r="A669" s="105" t="s">
        <v>289</v>
      </c>
      <c r="B669" s="93" t="s">
        <v>656</v>
      </c>
      <c r="C669" s="42" t="s">
        <v>13</v>
      </c>
      <c r="D669" s="42" t="s">
        <v>18</v>
      </c>
      <c r="E669" s="42" t="s">
        <v>573</v>
      </c>
      <c r="F669" s="229"/>
      <c r="G669" s="197">
        <f t="shared" si="87"/>
        <v>0</v>
      </c>
      <c r="H669" s="197">
        <f t="shared" si="87"/>
        <v>60000</v>
      </c>
      <c r="I669" s="197">
        <f t="shared" si="87"/>
        <v>40000</v>
      </c>
    </row>
    <row r="670" spans="1:9" s="128" customFormat="1" ht="16.5" hidden="1">
      <c r="A670" s="105" t="s">
        <v>58</v>
      </c>
      <c r="B670" s="93" t="s">
        <v>656</v>
      </c>
      <c r="C670" s="42" t="s">
        <v>13</v>
      </c>
      <c r="D670" s="42" t="s">
        <v>18</v>
      </c>
      <c r="E670" s="42" t="s">
        <v>573</v>
      </c>
      <c r="F670" s="229">
        <v>540</v>
      </c>
      <c r="G670" s="197"/>
      <c r="H670" s="197">
        <v>60000</v>
      </c>
      <c r="I670" s="197">
        <v>40000</v>
      </c>
    </row>
    <row r="671" spans="1:9" s="244" customFormat="1" ht="33" hidden="1">
      <c r="A671" s="291" t="s">
        <v>362</v>
      </c>
      <c r="B671" s="95" t="s">
        <v>656</v>
      </c>
      <c r="C671" s="45" t="s">
        <v>13</v>
      </c>
      <c r="D671" s="45" t="s">
        <v>18</v>
      </c>
      <c r="E671" s="308" t="s">
        <v>373</v>
      </c>
      <c r="F671" s="255"/>
      <c r="G671" s="149">
        <f aca="true" t="shared" si="88" ref="G671:I673">G672</f>
        <v>0</v>
      </c>
      <c r="H671" s="149">
        <f t="shared" si="88"/>
        <v>19500</v>
      </c>
      <c r="I671" s="149">
        <f t="shared" si="88"/>
        <v>17000</v>
      </c>
    </row>
    <row r="672" spans="1:9" s="128" customFormat="1" ht="33" hidden="1">
      <c r="A672" s="221" t="s">
        <v>438</v>
      </c>
      <c r="B672" s="96" t="s">
        <v>656</v>
      </c>
      <c r="C672" s="41" t="s">
        <v>13</v>
      </c>
      <c r="D672" s="41" t="s">
        <v>18</v>
      </c>
      <c r="E672" s="309" t="s">
        <v>439</v>
      </c>
      <c r="F672" s="229"/>
      <c r="G672" s="197">
        <f t="shared" si="88"/>
        <v>0</v>
      </c>
      <c r="H672" s="197">
        <f t="shared" si="88"/>
        <v>19500</v>
      </c>
      <c r="I672" s="197">
        <f t="shared" si="88"/>
        <v>17000</v>
      </c>
    </row>
    <row r="673" spans="1:9" s="128" customFormat="1" ht="34.5" customHeight="1" hidden="1">
      <c r="A673" s="221" t="s">
        <v>288</v>
      </c>
      <c r="B673" s="96" t="s">
        <v>656</v>
      </c>
      <c r="C673" s="41" t="s">
        <v>13</v>
      </c>
      <c r="D673" s="41" t="s">
        <v>18</v>
      </c>
      <c r="E673" s="309" t="s">
        <v>440</v>
      </c>
      <c r="F673" s="229"/>
      <c r="G673" s="197">
        <f t="shared" si="88"/>
        <v>0</v>
      </c>
      <c r="H673" s="197">
        <f t="shared" si="88"/>
        <v>19500</v>
      </c>
      <c r="I673" s="197">
        <f t="shared" si="88"/>
        <v>17000</v>
      </c>
    </row>
    <row r="674" spans="1:9" s="128" customFormat="1" ht="18.75" hidden="1">
      <c r="A674" s="82" t="s">
        <v>58</v>
      </c>
      <c r="B674" s="96" t="s">
        <v>656</v>
      </c>
      <c r="C674" s="41" t="s">
        <v>13</v>
      </c>
      <c r="D674" s="41" t="s">
        <v>18</v>
      </c>
      <c r="E674" s="251" t="s">
        <v>440</v>
      </c>
      <c r="F674" s="229">
        <v>540</v>
      </c>
      <c r="G674" s="197"/>
      <c r="H674" s="197">
        <v>19500</v>
      </c>
      <c r="I674" s="197">
        <v>17000</v>
      </c>
    </row>
    <row r="675" spans="1:9" s="1" customFormat="1" ht="16.5" hidden="1">
      <c r="A675" s="44" t="s">
        <v>28</v>
      </c>
      <c r="B675" s="95" t="s">
        <v>656</v>
      </c>
      <c r="C675" s="65" t="s">
        <v>8</v>
      </c>
      <c r="D675" s="65"/>
      <c r="E675" s="154"/>
      <c r="F675" s="154"/>
      <c r="G675" s="149">
        <f aca="true" t="shared" si="89" ref="G675:I677">G676</f>
        <v>0</v>
      </c>
      <c r="H675" s="149">
        <f t="shared" si="89"/>
        <v>6800</v>
      </c>
      <c r="I675" s="149">
        <f t="shared" si="89"/>
        <v>6800</v>
      </c>
    </row>
    <row r="676" spans="1:9" ht="33" hidden="1">
      <c r="A676" s="185" t="s">
        <v>164</v>
      </c>
      <c r="B676" s="95" t="s">
        <v>656</v>
      </c>
      <c r="C676" s="46" t="s">
        <v>8</v>
      </c>
      <c r="D676" s="46" t="s">
        <v>13</v>
      </c>
      <c r="E676" s="72"/>
      <c r="F676" s="72"/>
      <c r="G676" s="149">
        <f t="shared" si="89"/>
        <v>0</v>
      </c>
      <c r="H676" s="149">
        <f t="shared" si="89"/>
        <v>6800</v>
      </c>
      <c r="I676" s="149">
        <f t="shared" si="89"/>
        <v>6800</v>
      </c>
    </row>
    <row r="677" spans="1:9" s="128" customFormat="1" ht="49.5" hidden="1">
      <c r="A677" s="292" t="s">
        <v>363</v>
      </c>
      <c r="B677" s="95" t="s">
        <v>656</v>
      </c>
      <c r="C677" s="46" t="s">
        <v>8</v>
      </c>
      <c r="D677" s="46" t="s">
        <v>13</v>
      </c>
      <c r="E677" s="308" t="s">
        <v>339</v>
      </c>
      <c r="F677" s="232"/>
      <c r="G677" s="149">
        <f t="shared" si="89"/>
        <v>0</v>
      </c>
      <c r="H677" s="149">
        <f t="shared" si="89"/>
        <v>6800</v>
      </c>
      <c r="I677" s="149">
        <f t="shared" si="89"/>
        <v>6800</v>
      </c>
    </row>
    <row r="678" spans="1:9" s="128" customFormat="1" ht="18.75" customHeight="1" hidden="1">
      <c r="A678" s="223" t="s">
        <v>609</v>
      </c>
      <c r="B678" s="96" t="s">
        <v>656</v>
      </c>
      <c r="C678" s="42" t="s">
        <v>8</v>
      </c>
      <c r="D678" s="42" t="s">
        <v>13</v>
      </c>
      <c r="E678" s="298" t="s">
        <v>610</v>
      </c>
      <c r="F678" s="250"/>
      <c r="G678" s="197">
        <f>G679+G681</f>
        <v>0</v>
      </c>
      <c r="H678" s="197">
        <f>H679+H681</f>
        <v>6800</v>
      </c>
      <c r="I678" s="197">
        <f>I679+I681</f>
        <v>6800</v>
      </c>
    </row>
    <row r="679" spans="1:9" s="128" customFormat="1" ht="33" hidden="1">
      <c r="A679" s="223" t="s">
        <v>634</v>
      </c>
      <c r="B679" s="96" t="s">
        <v>656</v>
      </c>
      <c r="C679" s="42" t="s">
        <v>8</v>
      </c>
      <c r="D679" s="42" t="s">
        <v>13</v>
      </c>
      <c r="E679" s="298" t="s">
        <v>611</v>
      </c>
      <c r="F679" s="250"/>
      <c r="G679" s="197">
        <f>G680</f>
        <v>0</v>
      </c>
      <c r="H679" s="197">
        <f>H680</f>
        <v>800</v>
      </c>
      <c r="I679" s="197">
        <f>I680</f>
        <v>800</v>
      </c>
    </row>
    <row r="680" spans="1:9" s="128" customFormat="1" ht="33" hidden="1">
      <c r="A680" s="282" t="s">
        <v>176</v>
      </c>
      <c r="B680" s="96" t="s">
        <v>656</v>
      </c>
      <c r="C680" s="42" t="s">
        <v>8</v>
      </c>
      <c r="D680" s="42" t="s">
        <v>13</v>
      </c>
      <c r="E680" s="298" t="s">
        <v>611</v>
      </c>
      <c r="F680" s="250">
        <v>240</v>
      </c>
      <c r="G680" s="197"/>
      <c r="H680" s="197">
        <v>800</v>
      </c>
      <c r="I680" s="197">
        <v>800</v>
      </c>
    </row>
    <row r="681" spans="1:9" s="128" customFormat="1" ht="33" hidden="1">
      <c r="A681" s="223" t="s">
        <v>612</v>
      </c>
      <c r="B681" s="96" t="s">
        <v>656</v>
      </c>
      <c r="C681" s="42" t="s">
        <v>8</v>
      </c>
      <c r="D681" s="42" t="s">
        <v>13</v>
      </c>
      <c r="E681" s="298" t="s">
        <v>613</v>
      </c>
      <c r="F681" s="250"/>
      <c r="G681" s="197">
        <f>G682</f>
        <v>0</v>
      </c>
      <c r="H681" s="197">
        <f>H682</f>
        <v>6000</v>
      </c>
      <c r="I681" s="197">
        <f>I682</f>
        <v>6000</v>
      </c>
    </row>
    <row r="682" spans="1:9" s="128" customFormat="1" ht="16.5" hidden="1">
      <c r="A682" s="223" t="s">
        <v>58</v>
      </c>
      <c r="B682" s="96" t="s">
        <v>656</v>
      </c>
      <c r="C682" s="42" t="s">
        <v>8</v>
      </c>
      <c r="D682" s="42" t="s">
        <v>13</v>
      </c>
      <c r="E682" s="298" t="s">
        <v>613</v>
      </c>
      <c r="F682" s="250">
        <v>540</v>
      </c>
      <c r="G682" s="197"/>
      <c r="H682" s="197">
        <v>6000</v>
      </c>
      <c r="I682" s="197">
        <v>6000</v>
      </c>
    </row>
    <row r="683" spans="1:9" s="1" customFormat="1" ht="16.5" hidden="1">
      <c r="A683" s="44" t="s">
        <v>161</v>
      </c>
      <c r="B683" s="92" t="s">
        <v>656</v>
      </c>
      <c r="C683" s="46" t="s">
        <v>11</v>
      </c>
      <c r="D683" s="46"/>
      <c r="E683" s="46"/>
      <c r="F683" s="46"/>
      <c r="G683" s="149">
        <f aca="true" t="shared" si="90" ref="G683:I688">G684</f>
        <v>0</v>
      </c>
      <c r="H683" s="149">
        <f t="shared" si="90"/>
        <v>12000</v>
      </c>
      <c r="I683" s="149">
        <f t="shared" si="90"/>
        <v>15000</v>
      </c>
    </row>
    <row r="684" spans="1:9" s="1" customFormat="1" ht="16.5" hidden="1">
      <c r="A684" s="59" t="s">
        <v>3</v>
      </c>
      <c r="B684" s="92" t="s">
        <v>656</v>
      </c>
      <c r="C684" s="60" t="s">
        <v>11</v>
      </c>
      <c r="D684" s="60" t="s">
        <v>9</v>
      </c>
      <c r="E684" s="46"/>
      <c r="F684" s="46"/>
      <c r="G684" s="149">
        <f t="shared" si="90"/>
        <v>0</v>
      </c>
      <c r="H684" s="149">
        <f t="shared" si="90"/>
        <v>12000</v>
      </c>
      <c r="I684" s="149">
        <f t="shared" si="90"/>
        <v>15000</v>
      </c>
    </row>
    <row r="685" spans="1:9" s="128" customFormat="1" ht="33" hidden="1">
      <c r="A685" s="108" t="s">
        <v>186</v>
      </c>
      <c r="B685" s="92" t="s">
        <v>656</v>
      </c>
      <c r="C685" s="60" t="s">
        <v>11</v>
      </c>
      <c r="D685" s="60" t="s">
        <v>9</v>
      </c>
      <c r="E685" s="305" t="s">
        <v>321</v>
      </c>
      <c r="F685" s="229"/>
      <c r="G685" s="149">
        <f t="shared" si="90"/>
        <v>0</v>
      </c>
      <c r="H685" s="149">
        <f t="shared" si="90"/>
        <v>12000</v>
      </c>
      <c r="I685" s="149">
        <f t="shared" si="90"/>
        <v>15000</v>
      </c>
    </row>
    <row r="686" spans="1:9" s="244" customFormat="1" ht="16.5" hidden="1">
      <c r="A686" s="280" t="s">
        <v>358</v>
      </c>
      <c r="B686" s="92" t="s">
        <v>656</v>
      </c>
      <c r="C686" s="60" t="s">
        <v>11</v>
      </c>
      <c r="D686" s="60" t="s">
        <v>9</v>
      </c>
      <c r="E686" s="46" t="s">
        <v>380</v>
      </c>
      <c r="F686" s="255"/>
      <c r="G686" s="149">
        <f t="shared" si="90"/>
        <v>0</v>
      </c>
      <c r="H686" s="149">
        <f t="shared" si="90"/>
        <v>12000</v>
      </c>
      <c r="I686" s="149">
        <f t="shared" si="90"/>
        <v>15000</v>
      </c>
    </row>
    <row r="687" spans="1:9" s="128" customFormat="1" ht="33" hidden="1">
      <c r="A687" s="259" t="s">
        <v>627</v>
      </c>
      <c r="B687" s="93" t="s">
        <v>656</v>
      </c>
      <c r="C687" s="112" t="s">
        <v>11</v>
      </c>
      <c r="D687" s="112" t="s">
        <v>9</v>
      </c>
      <c r="E687" s="42" t="s">
        <v>519</v>
      </c>
      <c r="F687" s="229"/>
      <c r="G687" s="197">
        <f t="shared" si="90"/>
        <v>0</v>
      </c>
      <c r="H687" s="197">
        <f t="shared" si="90"/>
        <v>12000</v>
      </c>
      <c r="I687" s="197">
        <f t="shared" si="90"/>
        <v>15000</v>
      </c>
    </row>
    <row r="688" spans="1:9" s="128" customFormat="1" ht="33" hidden="1">
      <c r="A688" s="281" t="s">
        <v>305</v>
      </c>
      <c r="B688" s="93" t="s">
        <v>656</v>
      </c>
      <c r="C688" s="112" t="s">
        <v>11</v>
      </c>
      <c r="D688" s="112" t="s">
        <v>9</v>
      </c>
      <c r="E688" s="42" t="s">
        <v>521</v>
      </c>
      <c r="F688" s="229"/>
      <c r="G688" s="197">
        <f t="shared" si="90"/>
        <v>0</v>
      </c>
      <c r="H688" s="197">
        <f t="shared" si="90"/>
        <v>12000</v>
      </c>
      <c r="I688" s="197">
        <f t="shared" si="90"/>
        <v>15000</v>
      </c>
    </row>
    <row r="689" spans="1:9" s="128" customFormat="1" ht="19.5" customHeight="1" hidden="1">
      <c r="A689" s="105" t="s">
        <v>58</v>
      </c>
      <c r="B689" s="93" t="s">
        <v>656</v>
      </c>
      <c r="C689" s="112" t="s">
        <v>11</v>
      </c>
      <c r="D689" s="112" t="s">
        <v>9</v>
      </c>
      <c r="E689" s="42" t="s">
        <v>521</v>
      </c>
      <c r="F689" s="229">
        <v>540</v>
      </c>
      <c r="G689" s="197"/>
      <c r="H689" s="197">
        <v>12000</v>
      </c>
      <c r="I689" s="197">
        <v>15000</v>
      </c>
    </row>
    <row r="690" spans="1:9" ht="16.5" hidden="1">
      <c r="A690" s="150" t="s">
        <v>105</v>
      </c>
      <c r="B690" s="95" t="s">
        <v>656</v>
      </c>
      <c r="C690" s="72" t="s">
        <v>19</v>
      </c>
      <c r="D690" s="72"/>
      <c r="E690" s="72"/>
      <c r="F690" s="72"/>
      <c r="G690" s="149">
        <f aca="true" t="shared" si="91" ref="G690:I694">G691</f>
        <v>0</v>
      </c>
      <c r="H690" s="149">
        <f t="shared" si="91"/>
        <v>1400000</v>
      </c>
      <c r="I690" s="149">
        <f t="shared" si="91"/>
        <v>1400000</v>
      </c>
    </row>
    <row r="691" spans="1:9" ht="33" hidden="1">
      <c r="A691" s="217" t="s">
        <v>106</v>
      </c>
      <c r="B691" s="95" t="s">
        <v>656</v>
      </c>
      <c r="C691" s="46" t="s">
        <v>19</v>
      </c>
      <c r="D691" s="46" t="s">
        <v>9</v>
      </c>
      <c r="E691" s="70"/>
      <c r="F691" s="70"/>
      <c r="G691" s="73">
        <f t="shared" si="91"/>
        <v>0</v>
      </c>
      <c r="H691" s="73">
        <f t="shared" si="91"/>
        <v>1400000</v>
      </c>
      <c r="I691" s="73">
        <f t="shared" si="91"/>
        <v>1400000</v>
      </c>
    </row>
    <row r="692" spans="1:9" s="128" customFormat="1" ht="49.5" hidden="1">
      <c r="A692" s="292" t="s">
        <v>363</v>
      </c>
      <c r="B692" s="95" t="s">
        <v>656</v>
      </c>
      <c r="C692" s="46" t="s">
        <v>19</v>
      </c>
      <c r="D692" s="46" t="s">
        <v>9</v>
      </c>
      <c r="E692" s="249" t="s">
        <v>339</v>
      </c>
      <c r="F692" s="232"/>
      <c r="G692" s="198">
        <f t="shared" si="91"/>
        <v>0</v>
      </c>
      <c r="H692" s="198">
        <f t="shared" si="91"/>
        <v>1400000</v>
      </c>
      <c r="I692" s="198">
        <f t="shared" si="91"/>
        <v>1400000</v>
      </c>
    </row>
    <row r="693" spans="1:9" s="128" customFormat="1" ht="16.5" hidden="1">
      <c r="A693" s="221" t="s">
        <v>458</v>
      </c>
      <c r="B693" s="96" t="s">
        <v>656</v>
      </c>
      <c r="C693" s="42" t="s">
        <v>19</v>
      </c>
      <c r="D693" s="42" t="s">
        <v>9</v>
      </c>
      <c r="E693" s="298" t="s">
        <v>459</v>
      </c>
      <c r="F693" s="250"/>
      <c r="G693" s="68">
        <f t="shared" si="91"/>
        <v>0</v>
      </c>
      <c r="H693" s="68">
        <f t="shared" si="91"/>
        <v>1400000</v>
      </c>
      <c r="I693" s="68">
        <f t="shared" si="91"/>
        <v>1400000</v>
      </c>
    </row>
    <row r="694" spans="1:9" s="128" customFormat="1" ht="16.5" hidden="1">
      <c r="A694" s="221" t="s">
        <v>244</v>
      </c>
      <c r="B694" s="96" t="s">
        <v>656</v>
      </c>
      <c r="C694" s="42" t="s">
        <v>19</v>
      </c>
      <c r="D694" s="42" t="s">
        <v>9</v>
      </c>
      <c r="E694" s="298" t="s">
        <v>460</v>
      </c>
      <c r="F694" s="250"/>
      <c r="G694" s="68">
        <f t="shared" si="91"/>
        <v>0</v>
      </c>
      <c r="H694" s="68">
        <f t="shared" si="91"/>
        <v>1400000</v>
      </c>
      <c r="I694" s="68">
        <f t="shared" si="91"/>
        <v>1400000</v>
      </c>
    </row>
    <row r="695" spans="1:9" s="128" customFormat="1" ht="16.5" hidden="1">
      <c r="A695" s="190" t="s">
        <v>245</v>
      </c>
      <c r="B695" s="96" t="s">
        <v>656</v>
      </c>
      <c r="C695" s="42" t="s">
        <v>19</v>
      </c>
      <c r="D695" s="42" t="s">
        <v>9</v>
      </c>
      <c r="E695" s="248" t="s">
        <v>460</v>
      </c>
      <c r="F695" s="250">
        <v>730</v>
      </c>
      <c r="G695" s="68"/>
      <c r="H695" s="68">
        <v>1400000</v>
      </c>
      <c r="I695" s="68">
        <v>1400000</v>
      </c>
    </row>
    <row r="696" spans="1:9" ht="37.5" customHeight="1" hidden="1">
      <c r="A696" s="44" t="s">
        <v>146</v>
      </c>
      <c r="B696" s="92" t="s">
        <v>656</v>
      </c>
      <c r="C696" s="46" t="s">
        <v>79</v>
      </c>
      <c r="D696" s="46"/>
      <c r="E696" s="46"/>
      <c r="F696" s="46"/>
      <c r="G696" s="149">
        <f>G697+G702</f>
        <v>0</v>
      </c>
      <c r="H696" s="149">
        <f>H697+H702</f>
        <v>52800300</v>
      </c>
      <c r="I696" s="149">
        <f>I697+I702</f>
        <v>52157200</v>
      </c>
    </row>
    <row r="697" spans="1:9" ht="33" hidden="1">
      <c r="A697" s="59" t="s">
        <v>144</v>
      </c>
      <c r="B697" s="90" t="s">
        <v>656</v>
      </c>
      <c r="C697" s="61" t="s">
        <v>79</v>
      </c>
      <c r="D697" s="61" t="s">
        <v>9</v>
      </c>
      <c r="E697" s="61"/>
      <c r="F697" s="61"/>
      <c r="G697" s="76">
        <f aca="true" t="shared" si="92" ref="G697:I700">G698</f>
        <v>0</v>
      </c>
      <c r="H697" s="76">
        <f t="shared" si="92"/>
        <v>36750000</v>
      </c>
      <c r="I697" s="76">
        <f t="shared" si="92"/>
        <v>36750000</v>
      </c>
    </row>
    <row r="698" spans="1:9" s="128" customFormat="1" ht="49.5" hidden="1">
      <c r="A698" s="292" t="s">
        <v>363</v>
      </c>
      <c r="B698" s="90" t="s">
        <v>656</v>
      </c>
      <c r="C698" s="61" t="s">
        <v>79</v>
      </c>
      <c r="D698" s="61" t="s">
        <v>9</v>
      </c>
      <c r="E698" s="249" t="s">
        <v>339</v>
      </c>
      <c r="F698" s="232"/>
      <c r="G698" s="198">
        <f t="shared" si="92"/>
        <v>0</v>
      </c>
      <c r="H698" s="198">
        <f t="shared" si="92"/>
        <v>36750000</v>
      </c>
      <c r="I698" s="198">
        <f t="shared" si="92"/>
        <v>36750000</v>
      </c>
    </row>
    <row r="699" spans="1:9" s="128" customFormat="1" ht="49.5" hidden="1">
      <c r="A699" s="221" t="s">
        <v>443</v>
      </c>
      <c r="B699" s="111" t="s">
        <v>656</v>
      </c>
      <c r="C699" s="55" t="s">
        <v>79</v>
      </c>
      <c r="D699" s="55" t="s">
        <v>9</v>
      </c>
      <c r="E699" s="299" t="s">
        <v>444</v>
      </c>
      <c r="F699" s="250"/>
      <c r="G699" s="68">
        <f t="shared" si="92"/>
        <v>0</v>
      </c>
      <c r="H699" s="68">
        <f t="shared" si="92"/>
        <v>36750000</v>
      </c>
      <c r="I699" s="68">
        <f t="shared" si="92"/>
        <v>36750000</v>
      </c>
    </row>
    <row r="700" spans="1:9" s="128" customFormat="1" ht="16.5" hidden="1">
      <c r="A700" s="221" t="s">
        <v>246</v>
      </c>
      <c r="B700" s="111" t="s">
        <v>656</v>
      </c>
      <c r="C700" s="55" t="s">
        <v>79</v>
      </c>
      <c r="D700" s="55" t="s">
        <v>9</v>
      </c>
      <c r="E700" s="299" t="s">
        <v>633</v>
      </c>
      <c r="F700" s="250"/>
      <c r="G700" s="68">
        <f t="shared" si="92"/>
        <v>0</v>
      </c>
      <c r="H700" s="68">
        <f t="shared" si="92"/>
        <v>36750000</v>
      </c>
      <c r="I700" s="68">
        <f t="shared" si="92"/>
        <v>36750000</v>
      </c>
    </row>
    <row r="701" spans="1:9" s="128" customFormat="1" ht="16.5" hidden="1">
      <c r="A701" s="82" t="s">
        <v>445</v>
      </c>
      <c r="B701" s="111" t="s">
        <v>656</v>
      </c>
      <c r="C701" s="55" t="s">
        <v>79</v>
      </c>
      <c r="D701" s="55" t="s">
        <v>9</v>
      </c>
      <c r="E701" s="299" t="s">
        <v>633</v>
      </c>
      <c r="F701" s="250">
        <v>510</v>
      </c>
      <c r="G701" s="68"/>
      <c r="H701" s="68">
        <v>36750000</v>
      </c>
      <c r="I701" s="68">
        <v>36750000</v>
      </c>
    </row>
    <row r="702" spans="1:10" ht="16.5" hidden="1">
      <c r="A702" s="81" t="s">
        <v>145</v>
      </c>
      <c r="B702" s="95" t="s">
        <v>656</v>
      </c>
      <c r="C702" s="46" t="s">
        <v>79</v>
      </c>
      <c r="D702" s="46" t="s">
        <v>18</v>
      </c>
      <c r="E702" s="46"/>
      <c r="F702" s="46"/>
      <c r="G702" s="73">
        <f>G703</f>
        <v>0</v>
      </c>
      <c r="H702" s="73">
        <f>H703</f>
        <v>16050300</v>
      </c>
      <c r="I702" s="73">
        <f>I703</f>
        <v>15407200</v>
      </c>
      <c r="J702" s="16"/>
    </row>
    <row r="703" spans="1:9" s="128" customFormat="1" ht="49.5" hidden="1">
      <c r="A703" s="292" t="s">
        <v>363</v>
      </c>
      <c r="B703" s="90" t="s">
        <v>656</v>
      </c>
      <c r="C703" s="46" t="s">
        <v>79</v>
      </c>
      <c r="D703" s="46" t="s">
        <v>18</v>
      </c>
      <c r="E703" s="249" t="s">
        <v>339</v>
      </c>
      <c r="F703" s="232"/>
      <c r="G703" s="198">
        <f>G704+G707</f>
        <v>0</v>
      </c>
      <c r="H703" s="198">
        <f>H704+H707</f>
        <v>16050300</v>
      </c>
      <c r="I703" s="198">
        <f>I704+I707</f>
        <v>15407200</v>
      </c>
    </row>
    <row r="704" spans="1:9" s="128" customFormat="1" ht="49.5" hidden="1">
      <c r="A704" s="221" t="s">
        <v>443</v>
      </c>
      <c r="B704" s="111" t="s">
        <v>656</v>
      </c>
      <c r="C704" s="55" t="s">
        <v>79</v>
      </c>
      <c r="D704" s="55" t="s">
        <v>18</v>
      </c>
      <c r="E704" s="299" t="s">
        <v>444</v>
      </c>
      <c r="F704" s="250"/>
      <c r="G704" s="68">
        <f aca="true" t="shared" si="93" ref="G704:I705">G705</f>
        <v>0</v>
      </c>
      <c r="H704" s="68">
        <f t="shared" si="93"/>
        <v>15850300</v>
      </c>
      <c r="I704" s="68">
        <f t="shared" si="93"/>
        <v>15207200</v>
      </c>
    </row>
    <row r="705" spans="1:9" s="128" customFormat="1" ht="33" hidden="1">
      <c r="A705" s="221" t="s">
        <v>247</v>
      </c>
      <c r="B705" s="111" t="s">
        <v>656</v>
      </c>
      <c r="C705" s="55" t="s">
        <v>79</v>
      </c>
      <c r="D705" s="55" t="s">
        <v>18</v>
      </c>
      <c r="E705" s="299" t="s">
        <v>632</v>
      </c>
      <c r="F705" s="229"/>
      <c r="G705" s="68">
        <f t="shared" si="93"/>
        <v>0</v>
      </c>
      <c r="H705" s="68">
        <f t="shared" si="93"/>
        <v>15850300</v>
      </c>
      <c r="I705" s="68">
        <f t="shared" si="93"/>
        <v>15207200</v>
      </c>
    </row>
    <row r="706" spans="1:9" s="128" customFormat="1" ht="16.5" hidden="1">
      <c r="A706" s="223" t="s">
        <v>58</v>
      </c>
      <c r="B706" s="111" t="s">
        <v>656</v>
      </c>
      <c r="C706" s="55" t="s">
        <v>79</v>
      </c>
      <c r="D706" s="55" t="s">
        <v>18</v>
      </c>
      <c r="E706" s="299" t="s">
        <v>632</v>
      </c>
      <c r="F706" s="250">
        <v>540</v>
      </c>
      <c r="G706" s="68"/>
      <c r="H706" s="68">
        <f>10000000+5850300</f>
        <v>15850300</v>
      </c>
      <c r="I706" s="68">
        <f>10000000+5207200</f>
        <v>15207200</v>
      </c>
    </row>
    <row r="707" spans="1:9" s="128" customFormat="1" ht="16.5" hidden="1">
      <c r="A707" s="221" t="s">
        <v>462</v>
      </c>
      <c r="B707" s="111" t="s">
        <v>656</v>
      </c>
      <c r="C707" s="55" t="s">
        <v>79</v>
      </c>
      <c r="D707" s="55" t="s">
        <v>18</v>
      </c>
      <c r="E707" s="298" t="s">
        <v>461</v>
      </c>
      <c r="F707" s="250"/>
      <c r="G707" s="68">
        <f aca="true" t="shared" si="94" ref="G707:I708">G708</f>
        <v>0</v>
      </c>
      <c r="H707" s="68">
        <f t="shared" si="94"/>
        <v>200000</v>
      </c>
      <c r="I707" s="68">
        <f t="shared" si="94"/>
        <v>200000</v>
      </c>
    </row>
    <row r="708" spans="1:9" s="128" customFormat="1" ht="72" customHeight="1" hidden="1">
      <c r="A708" s="221" t="s">
        <v>85</v>
      </c>
      <c r="B708" s="111" t="s">
        <v>656</v>
      </c>
      <c r="C708" s="55" t="s">
        <v>79</v>
      </c>
      <c r="D708" s="55" t="s">
        <v>18</v>
      </c>
      <c r="E708" s="298" t="s">
        <v>463</v>
      </c>
      <c r="F708" s="250"/>
      <c r="G708" s="68">
        <f t="shared" si="94"/>
        <v>0</v>
      </c>
      <c r="H708" s="68">
        <f t="shared" si="94"/>
        <v>200000</v>
      </c>
      <c r="I708" s="68">
        <f t="shared" si="94"/>
        <v>200000</v>
      </c>
    </row>
    <row r="709" spans="1:9" s="128" customFormat="1" ht="16.5" hidden="1">
      <c r="A709" s="223" t="s">
        <v>58</v>
      </c>
      <c r="B709" s="111" t="s">
        <v>656</v>
      </c>
      <c r="C709" s="55" t="s">
        <v>79</v>
      </c>
      <c r="D709" s="55" t="s">
        <v>18</v>
      </c>
      <c r="E709" s="298" t="s">
        <v>463</v>
      </c>
      <c r="F709" s="250">
        <v>540</v>
      </c>
      <c r="G709" s="68"/>
      <c r="H709" s="68">
        <v>200000</v>
      </c>
      <c r="I709" s="68">
        <v>200000</v>
      </c>
    </row>
    <row r="710" spans="1:9" ht="33.75" hidden="1" thickBot="1">
      <c r="A710" s="86" t="s">
        <v>133</v>
      </c>
      <c r="B710" s="87" t="s">
        <v>656</v>
      </c>
      <c r="C710" s="88"/>
      <c r="D710" s="88"/>
      <c r="E710" s="88"/>
      <c r="F710" s="88"/>
      <c r="G710" s="89">
        <f>G711+G725+G737+G743</f>
        <v>0</v>
      </c>
      <c r="H710" s="89">
        <f>H711+H725+H737+H743</f>
        <v>30333600</v>
      </c>
      <c r="I710" s="89">
        <f>I711+I725+I737+I743</f>
        <v>30383600</v>
      </c>
    </row>
    <row r="711" spans="1:9" ht="16.5" hidden="1">
      <c r="A711" s="59" t="s">
        <v>64</v>
      </c>
      <c r="B711" s="90" t="s">
        <v>656</v>
      </c>
      <c r="C711" s="61" t="s">
        <v>9</v>
      </c>
      <c r="D711" s="61"/>
      <c r="E711" s="61"/>
      <c r="F711" s="61"/>
      <c r="G711" s="120">
        <f>G712</f>
        <v>0</v>
      </c>
      <c r="H711" s="120">
        <f>H712</f>
        <v>5128100</v>
      </c>
      <c r="I711" s="120">
        <f>I712</f>
        <v>5128100</v>
      </c>
    </row>
    <row r="712" spans="1:9" ht="21" customHeight="1" hidden="1">
      <c r="A712" s="44" t="s">
        <v>65</v>
      </c>
      <c r="B712" s="90" t="s">
        <v>656</v>
      </c>
      <c r="C712" s="45" t="s">
        <v>9</v>
      </c>
      <c r="D712" s="45" t="s">
        <v>19</v>
      </c>
      <c r="E712" s="46"/>
      <c r="F712" s="46"/>
      <c r="G712" s="73">
        <f>G713+G722</f>
        <v>0</v>
      </c>
      <c r="H712" s="73">
        <f>H713+H722</f>
        <v>5128100</v>
      </c>
      <c r="I712" s="73">
        <f>I713+I722</f>
        <v>5128100</v>
      </c>
    </row>
    <row r="713" spans="1:9" s="128" customFormat="1" ht="33" hidden="1">
      <c r="A713" s="290" t="s">
        <v>361</v>
      </c>
      <c r="B713" s="92" t="s">
        <v>656</v>
      </c>
      <c r="C713" s="45" t="s">
        <v>9</v>
      </c>
      <c r="D713" s="45" t="s">
        <v>19</v>
      </c>
      <c r="E713" s="308" t="s">
        <v>372</v>
      </c>
      <c r="F713" s="232"/>
      <c r="G713" s="198">
        <f>G714+G719</f>
        <v>0</v>
      </c>
      <c r="H713" s="198">
        <f>H714+H719</f>
        <v>5128100</v>
      </c>
      <c r="I713" s="198">
        <f>I714+I719</f>
        <v>5128100</v>
      </c>
    </row>
    <row r="714" spans="1:9" s="128" customFormat="1" ht="18.75" hidden="1">
      <c r="A714" s="303" t="s">
        <v>616</v>
      </c>
      <c r="B714" s="96" t="s">
        <v>656</v>
      </c>
      <c r="C714" s="41" t="s">
        <v>9</v>
      </c>
      <c r="D714" s="41" t="s">
        <v>19</v>
      </c>
      <c r="E714" s="329" t="s">
        <v>614</v>
      </c>
      <c r="F714" s="232"/>
      <c r="G714" s="352">
        <f>G715</f>
        <v>0</v>
      </c>
      <c r="H714" s="352">
        <f>H715</f>
        <v>4778100</v>
      </c>
      <c r="I714" s="352">
        <f>I715</f>
        <v>4778100</v>
      </c>
    </row>
    <row r="715" spans="1:9" s="128" customFormat="1" ht="18.75" hidden="1">
      <c r="A715" s="221" t="s">
        <v>175</v>
      </c>
      <c r="B715" s="93" t="s">
        <v>656</v>
      </c>
      <c r="C715" s="41" t="s">
        <v>9</v>
      </c>
      <c r="D715" s="41" t="s">
        <v>19</v>
      </c>
      <c r="E715" s="329" t="s">
        <v>617</v>
      </c>
      <c r="F715" s="250"/>
      <c r="G715" s="68">
        <f>G716+G717+G718</f>
        <v>0</v>
      </c>
      <c r="H715" s="68">
        <f>H716+H717+H718</f>
        <v>4778100</v>
      </c>
      <c r="I715" s="68">
        <f>I716+I717+I718</f>
        <v>4778100</v>
      </c>
    </row>
    <row r="716" spans="1:9" s="128" customFormat="1" ht="18.75" hidden="1">
      <c r="A716" s="105" t="s">
        <v>173</v>
      </c>
      <c r="B716" s="93" t="s">
        <v>656</v>
      </c>
      <c r="C716" s="41" t="s">
        <v>9</v>
      </c>
      <c r="D716" s="41" t="s">
        <v>19</v>
      </c>
      <c r="E716" s="329" t="s">
        <v>617</v>
      </c>
      <c r="F716" s="229">
        <v>120</v>
      </c>
      <c r="G716" s="68"/>
      <c r="H716" s="68">
        <f>2927400+10000+884000+262100</f>
        <v>4083500</v>
      </c>
      <c r="I716" s="68">
        <f>2927400+10000+884000+262100</f>
        <v>4083500</v>
      </c>
    </row>
    <row r="717" spans="1:9" s="128" customFormat="1" ht="33" hidden="1">
      <c r="A717" s="105" t="s">
        <v>176</v>
      </c>
      <c r="B717" s="93" t="s">
        <v>656</v>
      </c>
      <c r="C717" s="41" t="s">
        <v>9</v>
      </c>
      <c r="D717" s="41" t="s">
        <v>19</v>
      </c>
      <c r="E717" s="329" t="s">
        <v>617</v>
      </c>
      <c r="F717" s="229">
        <v>240</v>
      </c>
      <c r="G717" s="68"/>
      <c r="H717" s="68">
        <v>644600</v>
      </c>
      <c r="I717" s="68">
        <v>644600</v>
      </c>
    </row>
    <row r="718" spans="1:9" s="128" customFormat="1" ht="18.75" hidden="1">
      <c r="A718" s="105" t="s">
        <v>178</v>
      </c>
      <c r="B718" s="93" t="s">
        <v>656</v>
      </c>
      <c r="C718" s="41" t="s">
        <v>9</v>
      </c>
      <c r="D718" s="41" t="s">
        <v>19</v>
      </c>
      <c r="E718" s="329" t="s">
        <v>617</v>
      </c>
      <c r="F718" s="229">
        <v>850</v>
      </c>
      <c r="G718" s="68"/>
      <c r="H718" s="68">
        <v>50000</v>
      </c>
      <c r="I718" s="68">
        <v>50000</v>
      </c>
    </row>
    <row r="719" spans="1:9" s="128" customFormat="1" ht="33" hidden="1">
      <c r="A719" s="105" t="s">
        <v>618</v>
      </c>
      <c r="B719" s="93" t="s">
        <v>656</v>
      </c>
      <c r="C719" s="41" t="s">
        <v>9</v>
      </c>
      <c r="D719" s="41" t="s">
        <v>19</v>
      </c>
      <c r="E719" s="329" t="s">
        <v>615</v>
      </c>
      <c r="F719" s="232"/>
      <c r="G719" s="63">
        <f aca="true" t="shared" si="95" ref="G719:I720">G720</f>
        <v>0</v>
      </c>
      <c r="H719" s="63">
        <f t="shared" si="95"/>
        <v>350000</v>
      </c>
      <c r="I719" s="63">
        <f t="shared" si="95"/>
        <v>350000</v>
      </c>
    </row>
    <row r="720" spans="1:9" s="128" customFormat="1" ht="33" hidden="1">
      <c r="A720" s="40" t="s">
        <v>78</v>
      </c>
      <c r="B720" s="93" t="s">
        <v>656</v>
      </c>
      <c r="C720" s="41" t="s">
        <v>9</v>
      </c>
      <c r="D720" s="41" t="s">
        <v>19</v>
      </c>
      <c r="E720" s="329" t="s">
        <v>619</v>
      </c>
      <c r="F720" s="232"/>
      <c r="G720" s="352">
        <f t="shared" si="95"/>
        <v>0</v>
      </c>
      <c r="H720" s="352">
        <f t="shared" si="95"/>
        <v>350000</v>
      </c>
      <c r="I720" s="352">
        <f t="shared" si="95"/>
        <v>350000</v>
      </c>
    </row>
    <row r="721" spans="1:9" s="128" customFormat="1" ht="33" hidden="1">
      <c r="A721" s="105" t="s">
        <v>176</v>
      </c>
      <c r="B721" s="93" t="s">
        <v>656</v>
      </c>
      <c r="C721" s="41" t="s">
        <v>9</v>
      </c>
      <c r="D721" s="41" t="s">
        <v>19</v>
      </c>
      <c r="E721" s="329" t="s">
        <v>619</v>
      </c>
      <c r="F721" s="232">
        <v>240</v>
      </c>
      <c r="G721" s="352"/>
      <c r="H721" s="352">
        <v>350000</v>
      </c>
      <c r="I721" s="352">
        <v>350000</v>
      </c>
    </row>
    <row r="722" spans="1:9" s="1" customFormat="1" ht="54.75" customHeight="1" hidden="1">
      <c r="A722" s="44" t="s">
        <v>292</v>
      </c>
      <c r="B722" s="92" t="s">
        <v>656</v>
      </c>
      <c r="C722" s="45" t="s">
        <v>9</v>
      </c>
      <c r="D722" s="45" t="s">
        <v>19</v>
      </c>
      <c r="E722" s="256" t="s">
        <v>310</v>
      </c>
      <c r="F722" s="46"/>
      <c r="G722" s="73">
        <f aca="true" t="shared" si="96" ref="G722:I723">G723</f>
        <v>0</v>
      </c>
      <c r="H722" s="73">
        <f t="shared" si="96"/>
        <v>0</v>
      </c>
      <c r="I722" s="73">
        <f t="shared" si="96"/>
        <v>0</v>
      </c>
    </row>
    <row r="723" spans="1:9" ht="15.75" customHeight="1" hidden="1">
      <c r="A723" s="189" t="s">
        <v>262</v>
      </c>
      <c r="B723" s="93" t="s">
        <v>656</v>
      </c>
      <c r="C723" s="42" t="s">
        <v>9</v>
      </c>
      <c r="D723" s="42" t="s">
        <v>19</v>
      </c>
      <c r="E723" s="42" t="s">
        <v>327</v>
      </c>
      <c r="F723" s="42"/>
      <c r="G723" s="68">
        <f t="shared" si="96"/>
        <v>0</v>
      </c>
      <c r="H723" s="68">
        <f t="shared" si="96"/>
        <v>0</v>
      </c>
      <c r="I723" s="68">
        <f t="shared" si="96"/>
        <v>0</v>
      </c>
    </row>
    <row r="724" spans="1:9" ht="16.5" hidden="1">
      <c r="A724" s="189" t="s">
        <v>282</v>
      </c>
      <c r="B724" s="93" t="s">
        <v>656</v>
      </c>
      <c r="C724" s="42" t="s">
        <v>9</v>
      </c>
      <c r="D724" s="42" t="s">
        <v>19</v>
      </c>
      <c r="E724" s="42" t="s">
        <v>327</v>
      </c>
      <c r="F724" s="42" t="s">
        <v>281</v>
      </c>
      <c r="G724" s="68"/>
      <c r="H724" s="68"/>
      <c r="I724" s="68"/>
    </row>
    <row r="725" spans="1:9" ht="16.5" hidden="1">
      <c r="A725" s="390" t="s">
        <v>66</v>
      </c>
      <c r="B725" s="391" t="s">
        <v>656</v>
      </c>
      <c r="C725" s="392" t="s">
        <v>12</v>
      </c>
      <c r="D725" s="392"/>
      <c r="E725" s="392"/>
      <c r="F725" s="392"/>
      <c r="G725" s="393">
        <f>G726+G732</f>
        <v>0</v>
      </c>
      <c r="H725" s="120">
        <f>H726+H732</f>
        <v>12668100</v>
      </c>
      <c r="I725" s="120">
        <f>I726+I732</f>
        <v>12718100</v>
      </c>
    </row>
    <row r="726" spans="1:9" ht="16.5" hidden="1">
      <c r="A726" s="394" t="s">
        <v>89</v>
      </c>
      <c r="B726" s="395" t="s">
        <v>656</v>
      </c>
      <c r="C726" s="396" t="s">
        <v>12</v>
      </c>
      <c r="D726" s="396" t="s">
        <v>10</v>
      </c>
      <c r="E726" s="396"/>
      <c r="F726" s="397"/>
      <c r="G726" s="398">
        <f aca="true" t="shared" si="97" ref="G726:I730">G727</f>
        <v>0</v>
      </c>
      <c r="H726" s="73">
        <f t="shared" si="97"/>
        <v>12068100</v>
      </c>
      <c r="I726" s="73">
        <f t="shared" si="97"/>
        <v>12068100</v>
      </c>
    </row>
    <row r="727" spans="1:9" s="128" customFormat="1" ht="33" hidden="1">
      <c r="A727" s="394" t="s">
        <v>193</v>
      </c>
      <c r="B727" s="395" t="s">
        <v>656</v>
      </c>
      <c r="C727" s="396" t="s">
        <v>12</v>
      </c>
      <c r="D727" s="396" t="s">
        <v>10</v>
      </c>
      <c r="E727" s="399" t="s">
        <v>334</v>
      </c>
      <c r="F727" s="400"/>
      <c r="G727" s="401">
        <f t="shared" si="97"/>
        <v>0</v>
      </c>
      <c r="H727" s="149">
        <f t="shared" si="97"/>
        <v>12068100</v>
      </c>
      <c r="I727" s="149">
        <f t="shared" si="97"/>
        <v>12068100</v>
      </c>
    </row>
    <row r="728" spans="1:9" s="244" customFormat="1" ht="31.5" customHeight="1" hidden="1">
      <c r="A728" s="394" t="s">
        <v>240</v>
      </c>
      <c r="B728" s="395" t="s">
        <v>656</v>
      </c>
      <c r="C728" s="396" t="s">
        <v>12</v>
      </c>
      <c r="D728" s="396" t="s">
        <v>10</v>
      </c>
      <c r="E728" s="396" t="s">
        <v>386</v>
      </c>
      <c r="F728" s="402"/>
      <c r="G728" s="401">
        <f t="shared" si="97"/>
        <v>0</v>
      </c>
      <c r="H728" s="149">
        <f t="shared" si="97"/>
        <v>12068100</v>
      </c>
      <c r="I728" s="149">
        <f t="shared" si="97"/>
        <v>12068100</v>
      </c>
    </row>
    <row r="729" spans="1:9" s="128" customFormat="1" ht="31.5" customHeight="1" hidden="1">
      <c r="A729" s="403" t="s">
        <v>492</v>
      </c>
      <c r="B729" s="404" t="s">
        <v>656</v>
      </c>
      <c r="C729" s="405" t="s">
        <v>12</v>
      </c>
      <c r="D729" s="405" t="s">
        <v>10</v>
      </c>
      <c r="E729" s="405" t="s">
        <v>493</v>
      </c>
      <c r="F729" s="400"/>
      <c r="G729" s="406">
        <f t="shared" si="97"/>
        <v>0</v>
      </c>
      <c r="H729" s="197">
        <f t="shared" si="97"/>
        <v>12068100</v>
      </c>
      <c r="I729" s="197">
        <f t="shared" si="97"/>
        <v>12068100</v>
      </c>
    </row>
    <row r="730" spans="1:9" s="128" customFormat="1" ht="33.75" customHeight="1" hidden="1">
      <c r="A730" s="403" t="s">
        <v>241</v>
      </c>
      <c r="B730" s="404" t="s">
        <v>656</v>
      </c>
      <c r="C730" s="405" t="s">
        <v>12</v>
      </c>
      <c r="D730" s="405" t="s">
        <v>10</v>
      </c>
      <c r="E730" s="405" t="s">
        <v>494</v>
      </c>
      <c r="F730" s="400"/>
      <c r="G730" s="406">
        <f t="shared" si="97"/>
        <v>0</v>
      </c>
      <c r="H730" s="197">
        <f t="shared" si="97"/>
        <v>12068100</v>
      </c>
      <c r="I730" s="197">
        <f t="shared" si="97"/>
        <v>12068100</v>
      </c>
    </row>
    <row r="731" spans="1:9" s="128" customFormat="1" ht="36.75" customHeight="1" hidden="1">
      <c r="A731" s="48" t="s">
        <v>176</v>
      </c>
      <c r="B731" s="97" t="s">
        <v>656</v>
      </c>
      <c r="C731" s="52" t="s">
        <v>17</v>
      </c>
      <c r="D731" s="52" t="s">
        <v>9</v>
      </c>
      <c r="E731" s="52" t="s">
        <v>494</v>
      </c>
      <c r="F731" s="230">
        <v>240</v>
      </c>
      <c r="G731" s="197"/>
      <c r="H731" s="197">
        <v>12068100</v>
      </c>
      <c r="I731" s="197">
        <v>12068100</v>
      </c>
    </row>
    <row r="732" spans="1:9" ht="1.5" customHeight="1" thickBot="1">
      <c r="A732" s="175" t="s">
        <v>20</v>
      </c>
      <c r="B732" s="95" t="s">
        <v>656</v>
      </c>
      <c r="C732" s="61" t="s">
        <v>12</v>
      </c>
      <c r="D732" s="75" t="s">
        <v>34</v>
      </c>
      <c r="E732" s="75"/>
      <c r="F732" s="75"/>
      <c r="G732" s="120">
        <f aca="true" t="shared" si="98" ref="G732:I735">G733</f>
        <v>0</v>
      </c>
      <c r="H732" s="120">
        <f t="shared" si="98"/>
        <v>600000</v>
      </c>
      <c r="I732" s="120">
        <f t="shared" si="98"/>
        <v>650000</v>
      </c>
    </row>
    <row r="733" spans="1:9" s="128" customFormat="1" ht="33.75" hidden="1" thickBot="1">
      <c r="A733" s="407" t="s">
        <v>361</v>
      </c>
      <c r="B733" s="408" t="s">
        <v>656</v>
      </c>
      <c r="C733" s="409" t="s">
        <v>12</v>
      </c>
      <c r="D733" s="409" t="s">
        <v>34</v>
      </c>
      <c r="E733" s="410" t="s">
        <v>372</v>
      </c>
      <c r="F733" s="411"/>
      <c r="G733" s="412">
        <f t="shared" si="98"/>
        <v>0</v>
      </c>
      <c r="H733" s="149">
        <f t="shared" si="98"/>
        <v>600000</v>
      </c>
      <c r="I733" s="149">
        <f t="shared" si="98"/>
        <v>650000</v>
      </c>
    </row>
    <row r="734" spans="1:9" s="128" customFormat="1" ht="33.75" hidden="1" thickBot="1">
      <c r="A734" s="413" t="s">
        <v>621</v>
      </c>
      <c r="B734" s="414" t="s">
        <v>656</v>
      </c>
      <c r="C734" s="415" t="s">
        <v>12</v>
      </c>
      <c r="D734" s="415" t="s">
        <v>34</v>
      </c>
      <c r="E734" s="416" t="s">
        <v>620</v>
      </c>
      <c r="F734" s="417"/>
      <c r="G734" s="418">
        <f t="shared" si="98"/>
        <v>0</v>
      </c>
      <c r="H734" s="79">
        <f t="shared" si="98"/>
        <v>600000</v>
      </c>
      <c r="I734" s="79">
        <f t="shared" si="98"/>
        <v>650000</v>
      </c>
    </row>
    <row r="735" spans="1:9" s="128" customFormat="1" ht="19.5" hidden="1" thickBot="1">
      <c r="A735" s="413" t="s">
        <v>622</v>
      </c>
      <c r="B735" s="414" t="s">
        <v>656</v>
      </c>
      <c r="C735" s="415" t="s">
        <v>12</v>
      </c>
      <c r="D735" s="415" t="s">
        <v>34</v>
      </c>
      <c r="E735" s="419" t="s">
        <v>623</v>
      </c>
      <c r="F735" s="417"/>
      <c r="G735" s="418">
        <f t="shared" si="98"/>
        <v>0</v>
      </c>
      <c r="H735" s="79">
        <f t="shared" si="98"/>
        <v>600000</v>
      </c>
      <c r="I735" s="79">
        <f t="shared" si="98"/>
        <v>650000</v>
      </c>
    </row>
    <row r="736" spans="1:9" s="128" customFormat="1" ht="34.5" customHeight="1" hidden="1">
      <c r="A736" s="420" t="s">
        <v>176</v>
      </c>
      <c r="B736" s="414" t="s">
        <v>656</v>
      </c>
      <c r="C736" s="415" t="s">
        <v>12</v>
      </c>
      <c r="D736" s="415" t="s">
        <v>34</v>
      </c>
      <c r="E736" s="419" t="s">
        <v>623</v>
      </c>
      <c r="F736" s="411">
        <v>240</v>
      </c>
      <c r="G736" s="418"/>
      <c r="H736" s="79">
        <v>600000</v>
      </c>
      <c r="I736" s="79">
        <v>650000</v>
      </c>
    </row>
    <row r="737" spans="1:9" s="1" customFormat="1" ht="17.25" hidden="1" thickBot="1">
      <c r="A737" s="44" t="s">
        <v>28</v>
      </c>
      <c r="B737" s="95" t="s">
        <v>656</v>
      </c>
      <c r="C737" s="65" t="s">
        <v>8</v>
      </c>
      <c r="D737" s="65"/>
      <c r="E737" s="154"/>
      <c r="F737" s="154"/>
      <c r="G737" s="73">
        <f aca="true" t="shared" si="99" ref="G737:I741">G738</f>
        <v>0</v>
      </c>
      <c r="H737" s="73">
        <f t="shared" si="99"/>
        <v>400</v>
      </c>
      <c r="I737" s="73">
        <f t="shared" si="99"/>
        <v>400</v>
      </c>
    </row>
    <row r="738" spans="1:9" ht="33.75" hidden="1" thickBot="1">
      <c r="A738" s="185" t="s">
        <v>164</v>
      </c>
      <c r="B738" s="95" t="s">
        <v>656</v>
      </c>
      <c r="C738" s="46" t="s">
        <v>8</v>
      </c>
      <c r="D738" s="46" t="s">
        <v>13</v>
      </c>
      <c r="E738" s="72"/>
      <c r="F738" s="72"/>
      <c r="G738" s="73">
        <f t="shared" si="99"/>
        <v>0</v>
      </c>
      <c r="H738" s="73">
        <f t="shared" si="99"/>
        <v>400</v>
      </c>
      <c r="I738" s="73">
        <f t="shared" si="99"/>
        <v>400</v>
      </c>
    </row>
    <row r="739" spans="1:9" s="128" customFormat="1" ht="50.25" hidden="1" thickBot="1">
      <c r="A739" s="292" t="s">
        <v>363</v>
      </c>
      <c r="B739" s="95" t="s">
        <v>656</v>
      </c>
      <c r="C739" s="46" t="s">
        <v>8</v>
      </c>
      <c r="D739" s="46" t="s">
        <v>13</v>
      </c>
      <c r="E739" s="308" t="s">
        <v>339</v>
      </c>
      <c r="F739" s="232"/>
      <c r="G739" s="198">
        <f t="shared" si="99"/>
        <v>0</v>
      </c>
      <c r="H739" s="198">
        <f t="shared" si="99"/>
        <v>400</v>
      </c>
      <c r="I739" s="198">
        <f t="shared" si="99"/>
        <v>400</v>
      </c>
    </row>
    <row r="740" spans="1:9" s="128" customFormat="1" ht="33.75" hidden="1" thickBot="1">
      <c r="A740" s="223" t="s">
        <v>609</v>
      </c>
      <c r="B740" s="96" t="s">
        <v>656</v>
      </c>
      <c r="C740" s="42" t="s">
        <v>8</v>
      </c>
      <c r="D740" s="42" t="s">
        <v>13</v>
      </c>
      <c r="E740" s="298" t="s">
        <v>610</v>
      </c>
      <c r="F740" s="250"/>
      <c r="G740" s="68">
        <f t="shared" si="99"/>
        <v>0</v>
      </c>
      <c r="H740" s="68">
        <f t="shared" si="99"/>
        <v>400</v>
      </c>
      <c r="I740" s="68">
        <f t="shared" si="99"/>
        <v>400</v>
      </c>
    </row>
    <row r="741" spans="1:9" s="128" customFormat="1" ht="33.75" hidden="1" thickBot="1">
      <c r="A741" s="223" t="s">
        <v>634</v>
      </c>
      <c r="B741" s="96" t="s">
        <v>656</v>
      </c>
      <c r="C741" s="42" t="s">
        <v>8</v>
      </c>
      <c r="D741" s="42" t="s">
        <v>13</v>
      </c>
      <c r="E741" s="298" t="s">
        <v>611</v>
      </c>
      <c r="F741" s="250"/>
      <c r="G741" s="68">
        <f t="shared" si="99"/>
        <v>0</v>
      </c>
      <c r="H741" s="68">
        <f t="shared" si="99"/>
        <v>400</v>
      </c>
      <c r="I741" s="68">
        <f t="shared" si="99"/>
        <v>400</v>
      </c>
    </row>
    <row r="742" spans="1:9" s="128" customFormat="1" ht="33.75" hidden="1" thickBot="1">
      <c r="A742" s="282" t="s">
        <v>176</v>
      </c>
      <c r="B742" s="96" t="s">
        <v>656</v>
      </c>
      <c r="C742" s="42" t="s">
        <v>8</v>
      </c>
      <c r="D742" s="42" t="s">
        <v>13</v>
      </c>
      <c r="E742" s="298" t="s">
        <v>611</v>
      </c>
      <c r="F742" s="250">
        <v>240</v>
      </c>
      <c r="G742" s="197"/>
      <c r="H742" s="197">
        <v>400</v>
      </c>
      <c r="I742" s="197">
        <v>400</v>
      </c>
    </row>
    <row r="743" spans="1:9" ht="0.75" customHeight="1" hidden="1">
      <c r="A743" s="44" t="s">
        <v>1</v>
      </c>
      <c r="B743" s="92" t="s">
        <v>656</v>
      </c>
      <c r="C743" s="46" t="s">
        <v>16</v>
      </c>
      <c r="D743" s="46"/>
      <c r="E743" s="46"/>
      <c r="F743" s="46"/>
      <c r="G743" s="149">
        <f aca="true" t="shared" si="100" ref="G743:I746">G744</f>
        <v>0</v>
      </c>
      <c r="H743" s="149">
        <f t="shared" si="100"/>
        <v>12537000</v>
      </c>
      <c r="I743" s="149">
        <f t="shared" si="100"/>
        <v>12537000</v>
      </c>
    </row>
    <row r="744" spans="1:9" s="24" customFormat="1" ht="17.25" hidden="1" thickBot="1">
      <c r="A744" s="69" t="s">
        <v>60</v>
      </c>
      <c r="B744" s="125" t="s">
        <v>656</v>
      </c>
      <c r="C744" s="72" t="s">
        <v>16</v>
      </c>
      <c r="D744" s="72" t="s">
        <v>12</v>
      </c>
      <c r="E744" s="72"/>
      <c r="F744" s="72"/>
      <c r="G744" s="73">
        <f t="shared" si="100"/>
        <v>0</v>
      </c>
      <c r="H744" s="73">
        <f t="shared" si="100"/>
        <v>12537000</v>
      </c>
      <c r="I744" s="73">
        <f t="shared" si="100"/>
        <v>12537000</v>
      </c>
    </row>
    <row r="745" spans="1:9" s="128" customFormat="1" ht="33.75" hidden="1" thickBot="1">
      <c r="A745" s="108" t="s">
        <v>205</v>
      </c>
      <c r="B745" s="125" t="s">
        <v>656</v>
      </c>
      <c r="C745" s="72" t="s">
        <v>16</v>
      </c>
      <c r="D745" s="72" t="s">
        <v>12</v>
      </c>
      <c r="E745" s="305" t="s">
        <v>367</v>
      </c>
      <c r="F745" s="229"/>
      <c r="G745" s="149">
        <f t="shared" si="100"/>
        <v>0</v>
      </c>
      <c r="H745" s="149">
        <f t="shared" si="100"/>
        <v>12537000</v>
      </c>
      <c r="I745" s="149">
        <f t="shared" si="100"/>
        <v>12537000</v>
      </c>
    </row>
    <row r="746" spans="1:9" s="244" customFormat="1" ht="33.75" hidden="1" thickBot="1">
      <c r="A746" s="270" t="s">
        <v>223</v>
      </c>
      <c r="B746" s="125" t="s">
        <v>656</v>
      </c>
      <c r="C746" s="72" t="s">
        <v>16</v>
      </c>
      <c r="D746" s="72" t="s">
        <v>12</v>
      </c>
      <c r="E746" s="46" t="s">
        <v>390</v>
      </c>
      <c r="F746" s="255"/>
      <c r="G746" s="149">
        <f t="shared" si="100"/>
        <v>0</v>
      </c>
      <c r="H746" s="149">
        <f t="shared" si="100"/>
        <v>12537000</v>
      </c>
      <c r="I746" s="149">
        <f t="shared" si="100"/>
        <v>12537000</v>
      </c>
    </row>
    <row r="747" spans="1:9" s="244" customFormat="1" ht="33.75" hidden="1" thickBot="1">
      <c r="A747" s="102" t="s">
        <v>271</v>
      </c>
      <c r="B747" s="125" t="s">
        <v>656</v>
      </c>
      <c r="C747" s="72" t="s">
        <v>16</v>
      </c>
      <c r="D747" s="72" t="s">
        <v>12</v>
      </c>
      <c r="E747" s="46" t="s">
        <v>531</v>
      </c>
      <c r="F747" s="255"/>
      <c r="G747" s="149">
        <f>G748+G750</f>
        <v>0</v>
      </c>
      <c r="H747" s="149">
        <f>H748+H750</f>
        <v>12537000</v>
      </c>
      <c r="I747" s="149">
        <f>I748+I750</f>
        <v>12537000</v>
      </c>
    </row>
    <row r="748" spans="1:9" s="244" customFormat="1" ht="50.25" hidden="1" thickBot="1">
      <c r="A748" s="105" t="s">
        <v>536</v>
      </c>
      <c r="B748" s="97" t="s">
        <v>656</v>
      </c>
      <c r="C748" s="52" t="s">
        <v>16</v>
      </c>
      <c r="D748" s="52" t="s">
        <v>12</v>
      </c>
      <c r="E748" s="42" t="s">
        <v>537</v>
      </c>
      <c r="F748" s="229"/>
      <c r="G748" s="197">
        <f>G749</f>
        <v>0</v>
      </c>
      <c r="H748" s="197">
        <f>H749</f>
        <v>0</v>
      </c>
      <c r="I748" s="197">
        <f>I749</f>
        <v>0</v>
      </c>
    </row>
    <row r="749" spans="1:9" s="244" customFormat="1" ht="17.25" hidden="1" thickBot="1">
      <c r="A749" s="105" t="s">
        <v>200</v>
      </c>
      <c r="B749" s="97" t="s">
        <v>656</v>
      </c>
      <c r="C749" s="52" t="s">
        <v>16</v>
      </c>
      <c r="D749" s="52" t="s">
        <v>12</v>
      </c>
      <c r="E749" s="42" t="s">
        <v>537</v>
      </c>
      <c r="F749" s="229">
        <v>310</v>
      </c>
      <c r="G749" s="197"/>
      <c r="H749" s="197"/>
      <c r="I749" s="197"/>
    </row>
    <row r="750" spans="1:9" s="244" customFormat="1" ht="50.25" hidden="1" thickBot="1">
      <c r="A750" s="105" t="s">
        <v>538</v>
      </c>
      <c r="B750" s="97" t="s">
        <v>656</v>
      </c>
      <c r="C750" s="52" t="s">
        <v>16</v>
      </c>
      <c r="D750" s="52" t="s">
        <v>12</v>
      </c>
      <c r="E750" s="42" t="s">
        <v>539</v>
      </c>
      <c r="F750" s="229"/>
      <c r="G750" s="197">
        <f>G751</f>
        <v>0</v>
      </c>
      <c r="H750" s="197">
        <f>H751</f>
        <v>12537000</v>
      </c>
      <c r="I750" s="197">
        <f>I751</f>
        <v>12537000</v>
      </c>
    </row>
    <row r="751" spans="1:9" s="244" customFormat="1" ht="17.25" hidden="1" thickBot="1">
      <c r="A751" s="105" t="s">
        <v>200</v>
      </c>
      <c r="B751" s="97" t="s">
        <v>656</v>
      </c>
      <c r="C751" s="52" t="s">
        <v>16</v>
      </c>
      <c r="D751" s="52" t="s">
        <v>12</v>
      </c>
      <c r="E751" s="42" t="s">
        <v>539</v>
      </c>
      <c r="F751" s="229">
        <v>310</v>
      </c>
      <c r="G751" s="197"/>
      <c r="H751" s="197">
        <v>12537000</v>
      </c>
      <c r="I751" s="197">
        <v>12537000</v>
      </c>
    </row>
    <row r="752" spans="1:9" ht="50.25" hidden="1" thickBot="1">
      <c r="A752" s="86" t="s">
        <v>134</v>
      </c>
      <c r="B752" s="163" t="s">
        <v>656</v>
      </c>
      <c r="C752" s="88"/>
      <c r="D752" s="88"/>
      <c r="E752" s="88"/>
      <c r="F752" s="88"/>
      <c r="G752" s="328"/>
      <c r="H752" s="328">
        <f>H770+H796+H802</f>
        <v>7160200</v>
      </c>
      <c r="I752" s="328">
        <f>I770+I796+I802</f>
        <v>7160200</v>
      </c>
    </row>
    <row r="753" spans="1:9" ht="17.25" hidden="1" thickBot="1">
      <c r="A753" s="44" t="s">
        <v>64</v>
      </c>
      <c r="B753" s="95" t="s">
        <v>656</v>
      </c>
      <c r="C753" s="46" t="s">
        <v>9</v>
      </c>
      <c r="D753" s="46"/>
      <c r="E753" s="46"/>
      <c r="F753" s="46"/>
      <c r="G753" s="120">
        <f>G754</f>
        <v>0</v>
      </c>
      <c r="H753" s="120">
        <f>H754</f>
        <v>0</v>
      </c>
      <c r="I753" s="120">
        <f>I754</f>
        <v>0</v>
      </c>
    </row>
    <row r="754" spans="1:9" ht="17.25" hidden="1" thickBot="1">
      <c r="A754" s="44" t="s">
        <v>65</v>
      </c>
      <c r="B754" s="95" t="s">
        <v>656</v>
      </c>
      <c r="C754" s="45" t="s">
        <v>9</v>
      </c>
      <c r="D754" s="45" t="s">
        <v>19</v>
      </c>
      <c r="E754" s="46"/>
      <c r="F754" s="46"/>
      <c r="G754" s="73">
        <f>G755+G765</f>
        <v>0</v>
      </c>
      <c r="H754" s="73">
        <f>H755+H765</f>
        <v>0</v>
      </c>
      <c r="I754" s="73">
        <f>I755+I765</f>
        <v>0</v>
      </c>
    </row>
    <row r="755" spans="1:9" ht="33.75" hidden="1" thickBot="1">
      <c r="A755" s="40" t="s">
        <v>186</v>
      </c>
      <c r="B755" s="96" t="s">
        <v>656</v>
      </c>
      <c r="C755" s="42" t="s">
        <v>9</v>
      </c>
      <c r="D755" s="41" t="s">
        <v>19</v>
      </c>
      <c r="E755" s="42" t="s">
        <v>142</v>
      </c>
      <c r="F755" s="41"/>
      <c r="G755" s="68">
        <f aca="true" t="shared" si="101" ref="G755:I757">G756</f>
        <v>0</v>
      </c>
      <c r="H755" s="68">
        <f t="shared" si="101"/>
        <v>0</v>
      </c>
      <c r="I755" s="68">
        <f t="shared" si="101"/>
        <v>0</v>
      </c>
    </row>
    <row r="756" spans="1:9" ht="17.25" hidden="1" thickBot="1">
      <c r="A756" s="102" t="s">
        <v>187</v>
      </c>
      <c r="B756" s="96" t="s">
        <v>656</v>
      </c>
      <c r="C756" s="70" t="s">
        <v>9</v>
      </c>
      <c r="D756" s="52" t="s">
        <v>19</v>
      </c>
      <c r="E756" s="42" t="s">
        <v>188</v>
      </c>
      <c r="F756" s="41"/>
      <c r="G756" s="68">
        <f t="shared" si="101"/>
        <v>0</v>
      </c>
      <c r="H756" s="68">
        <f t="shared" si="101"/>
        <v>0</v>
      </c>
      <c r="I756" s="68">
        <f t="shared" si="101"/>
        <v>0</v>
      </c>
    </row>
    <row r="757" spans="1:9" ht="33.75" hidden="1" thickBot="1">
      <c r="A757" s="159" t="s">
        <v>235</v>
      </c>
      <c r="B757" s="96" t="s">
        <v>656</v>
      </c>
      <c r="C757" s="70" t="s">
        <v>9</v>
      </c>
      <c r="D757" s="52" t="s">
        <v>19</v>
      </c>
      <c r="E757" s="42" t="s">
        <v>252</v>
      </c>
      <c r="F757" s="41"/>
      <c r="G757" s="79">
        <f t="shared" si="101"/>
        <v>0</v>
      </c>
      <c r="H757" s="79">
        <f t="shared" si="101"/>
        <v>0</v>
      </c>
      <c r="I757" s="79">
        <f t="shared" si="101"/>
        <v>0</v>
      </c>
    </row>
    <row r="758" spans="1:9" ht="33.75" hidden="1" thickBot="1">
      <c r="A758" s="188" t="s">
        <v>176</v>
      </c>
      <c r="B758" s="96" t="s">
        <v>656</v>
      </c>
      <c r="C758" s="70" t="s">
        <v>9</v>
      </c>
      <c r="D758" s="52" t="s">
        <v>19</v>
      </c>
      <c r="E758" s="42" t="s">
        <v>252</v>
      </c>
      <c r="F758" s="42" t="s">
        <v>177</v>
      </c>
      <c r="G758" s="68"/>
      <c r="H758" s="68"/>
      <c r="I758" s="68"/>
    </row>
    <row r="759" spans="1:9" ht="17.25" hidden="1" thickBot="1">
      <c r="A759" s="69" t="s">
        <v>41</v>
      </c>
      <c r="B759" s="125" t="s">
        <v>656</v>
      </c>
      <c r="C759" s="72" t="s">
        <v>18</v>
      </c>
      <c r="D759" s="72"/>
      <c r="E759" s="72"/>
      <c r="F759" s="72"/>
      <c r="G759" s="149">
        <f aca="true" t="shared" si="102" ref="G759:I763">G760</f>
        <v>0</v>
      </c>
      <c r="H759" s="149">
        <f t="shared" si="102"/>
        <v>0</v>
      </c>
      <c r="I759" s="149">
        <f t="shared" si="102"/>
        <v>0</v>
      </c>
    </row>
    <row r="760" spans="1:9" ht="17.25" hidden="1" thickBot="1">
      <c r="A760" s="69" t="s">
        <v>42</v>
      </c>
      <c r="B760" s="125" t="s">
        <v>656</v>
      </c>
      <c r="C760" s="71" t="s">
        <v>18</v>
      </c>
      <c r="D760" s="71" t="s">
        <v>14</v>
      </c>
      <c r="E760" s="72"/>
      <c r="F760" s="72"/>
      <c r="G760" s="76">
        <f t="shared" si="102"/>
        <v>0</v>
      </c>
      <c r="H760" s="76">
        <f t="shared" si="102"/>
        <v>0</v>
      </c>
      <c r="I760" s="76">
        <f t="shared" si="102"/>
        <v>0</v>
      </c>
    </row>
    <row r="761" spans="1:9" ht="50.25" hidden="1" thickBot="1">
      <c r="A761" s="105" t="s">
        <v>190</v>
      </c>
      <c r="B761" s="96" t="s">
        <v>656</v>
      </c>
      <c r="C761" s="42" t="s">
        <v>18</v>
      </c>
      <c r="D761" s="41" t="s">
        <v>14</v>
      </c>
      <c r="E761" s="42" t="s">
        <v>191</v>
      </c>
      <c r="F761" s="42"/>
      <c r="G761" s="68">
        <f t="shared" si="102"/>
        <v>0</v>
      </c>
      <c r="H761" s="68">
        <f t="shared" si="102"/>
        <v>0</v>
      </c>
      <c r="I761" s="68">
        <f t="shared" si="102"/>
        <v>0</v>
      </c>
    </row>
    <row r="762" spans="1:9" ht="17.25" hidden="1" thickBot="1">
      <c r="A762" s="189" t="s">
        <v>248</v>
      </c>
      <c r="B762" s="96" t="s">
        <v>656</v>
      </c>
      <c r="C762" s="42" t="s">
        <v>18</v>
      </c>
      <c r="D762" s="41" t="s">
        <v>14</v>
      </c>
      <c r="E762" s="42" t="s">
        <v>249</v>
      </c>
      <c r="F762" s="42"/>
      <c r="G762" s="68">
        <f t="shared" si="102"/>
        <v>0</v>
      </c>
      <c r="H762" s="68">
        <f t="shared" si="102"/>
        <v>0</v>
      </c>
      <c r="I762" s="68">
        <f t="shared" si="102"/>
        <v>0</v>
      </c>
    </row>
    <row r="763" spans="1:9" ht="17.25" hidden="1" thickBot="1">
      <c r="A763" s="189" t="s">
        <v>250</v>
      </c>
      <c r="B763" s="96" t="s">
        <v>656</v>
      </c>
      <c r="C763" s="52" t="s">
        <v>18</v>
      </c>
      <c r="D763" s="70" t="s">
        <v>14</v>
      </c>
      <c r="E763" s="52" t="s">
        <v>251</v>
      </c>
      <c r="F763" s="52"/>
      <c r="G763" s="68">
        <f t="shared" si="102"/>
        <v>0</v>
      </c>
      <c r="H763" s="68">
        <f t="shared" si="102"/>
        <v>0</v>
      </c>
      <c r="I763" s="68">
        <f t="shared" si="102"/>
        <v>0</v>
      </c>
    </row>
    <row r="764" spans="1:9" ht="33.75" hidden="1" thickBot="1">
      <c r="A764" s="188" t="s">
        <v>176</v>
      </c>
      <c r="B764" s="96" t="s">
        <v>656</v>
      </c>
      <c r="C764" s="52" t="s">
        <v>18</v>
      </c>
      <c r="D764" s="70" t="s">
        <v>14</v>
      </c>
      <c r="E764" s="52" t="s">
        <v>251</v>
      </c>
      <c r="F764" s="52" t="s">
        <v>177</v>
      </c>
      <c r="G764" s="68">
        <f>15000-15000</f>
        <v>0</v>
      </c>
      <c r="H764" s="68">
        <f>15000-15000</f>
        <v>0</v>
      </c>
      <c r="I764" s="68">
        <f>15000-15000</f>
        <v>0</v>
      </c>
    </row>
    <row r="765" spans="1:9" ht="34.5" customHeight="1" hidden="1">
      <c r="A765" s="62" t="s">
        <v>181</v>
      </c>
      <c r="B765" s="96" t="s">
        <v>656</v>
      </c>
      <c r="C765" s="41" t="s">
        <v>9</v>
      </c>
      <c r="D765" s="41" t="s">
        <v>19</v>
      </c>
      <c r="E765" s="154" t="s">
        <v>182</v>
      </c>
      <c r="F765" s="154"/>
      <c r="G765" s="63">
        <f>G768+G766</f>
        <v>0</v>
      </c>
      <c r="H765" s="63">
        <f>H768+H766</f>
        <v>0</v>
      </c>
      <c r="I765" s="63">
        <f>I768+I766</f>
        <v>0</v>
      </c>
    </row>
    <row r="766" spans="1:9" ht="17.25" hidden="1" thickBot="1">
      <c r="A766" s="188" t="s">
        <v>299</v>
      </c>
      <c r="B766" s="96" t="s">
        <v>656</v>
      </c>
      <c r="C766" s="41" t="s">
        <v>9</v>
      </c>
      <c r="D766" s="41" t="s">
        <v>19</v>
      </c>
      <c r="E766" s="154" t="s">
        <v>300</v>
      </c>
      <c r="F766" s="42"/>
      <c r="G766" s="68">
        <f>G767</f>
        <v>0</v>
      </c>
      <c r="H766" s="68">
        <f>H767</f>
        <v>0</v>
      </c>
      <c r="I766" s="68">
        <f>I767</f>
        <v>0</v>
      </c>
    </row>
    <row r="767" spans="1:9" ht="33.75" hidden="1" thickBot="1">
      <c r="A767" s="188" t="s">
        <v>176</v>
      </c>
      <c r="B767" s="96" t="s">
        <v>656</v>
      </c>
      <c r="C767" s="41" t="s">
        <v>9</v>
      </c>
      <c r="D767" s="41" t="s">
        <v>19</v>
      </c>
      <c r="E767" s="52" t="s">
        <v>300</v>
      </c>
      <c r="F767" s="42" t="s">
        <v>177</v>
      </c>
      <c r="G767" s="68"/>
      <c r="H767" s="68"/>
      <c r="I767" s="68"/>
    </row>
    <row r="768" spans="1:9" ht="38.25" hidden="1" thickBot="1">
      <c r="A768" s="222" t="s">
        <v>295</v>
      </c>
      <c r="B768" s="96" t="s">
        <v>656</v>
      </c>
      <c r="C768" s="41" t="s">
        <v>9</v>
      </c>
      <c r="D768" s="41" t="s">
        <v>19</v>
      </c>
      <c r="E768" s="154" t="s">
        <v>296</v>
      </c>
      <c r="F768" s="52"/>
      <c r="G768" s="68">
        <f>G769</f>
        <v>0</v>
      </c>
      <c r="H768" s="68">
        <f>H769</f>
        <v>0</v>
      </c>
      <c r="I768" s="68">
        <f>I769</f>
        <v>0</v>
      </c>
    </row>
    <row r="769" spans="1:9" ht="33.75" hidden="1" thickBot="1">
      <c r="A769" s="208" t="s">
        <v>176</v>
      </c>
      <c r="B769" s="96" t="s">
        <v>656</v>
      </c>
      <c r="C769" s="41" t="s">
        <v>9</v>
      </c>
      <c r="D769" s="41" t="s">
        <v>19</v>
      </c>
      <c r="E769" s="52" t="s">
        <v>296</v>
      </c>
      <c r="F769" s="52" t="s">
        <v>177</v>
      </c>
      <c r="G769" s="68"/>
      <c r="H769" s="68"/>
      <c r="I769" s="68"/>
    </row>
    <row r="770" spans="1:9" ht="17.25" hidden="1" thickBot="1">
      <c r="A770" s="59" t="s">
        <v>33</v>
      </c>
      <c r="B770" s="90" t="s">
        <v>656</v>
      </c>
      <c r="C770" s="75" t="s">
        <v>12</v>
      </c>
      <c r="D770" s="75"/>
      <c r="E770" s="75"/>
      <c r="F770" s="75"/>
      <c r="G770" s="120">
        <f>G771+G779+G791</f>
        <v>0</v>
      </c>
      <c r="H770" s="120">
        <f>H771+H779+H791</f>
        <v>6463800</v>
      </c>
      <c r="I770" s="120">
        <f>I771+I779+I791</f>
        <v>6463800</v>
      </c>
    </row>
    <row r="771" spans="1:9" ht="17.25" hidden="1" thickBot="1">
      <c r="A771" s="44" t="s">
        <v>71</v>
      </c>
      <c r="B771" s="90" t="s">
        <v>656</v>
      </c>
      <c r="C771" s="101" t="s">
        <v>12</v>
      </c>
      <c r="D771" s="101" t="s">
        <v>9</v>
      </c>
      <c r="E771" s="75"/>
      <c r="F771" s="75"/>
      <c r="G771" s="76">
        <f aca="true" t="shared" si="103" ref="G771:I774">G772</f>
        <v>0</v>
      </c>
      <c r="H771" s="76">
        <f t="shared" si="103"/>
        <v>5765800</v>
      </c>
      <c r="I771" s="76">
        <f t="shared" si="103"/>
        <v>5765800</v>
      </c>
    </row>
    <row r="772" spans="1:9" s="128" customFormat="1" ht="50.25" hidden="1" thickBot="1">
      <c r="A772" s="153" t="s">
        <v>233</v>
      </c>
      <c r="B772" s="90" t="s">
        <v>656</v>
      </c>
      <c r="C772" s="101" t="s">
        <v>12</v>
      </c>
      <c r="D772" s="101" t="s">
        <v>9</v>
      </c>
      <c r="E772" s="305" t="s">
        <v>331</v>
      </c>
      <c r="F772" s="231"/>
      <c r="G772" s="120">
        <f t="shared" si="103"/>
        <v>0</v>
      </c>
      <c r="H772" s="120">
        <f t="shared" si="103"/>
        <v>5765800</v>
      </c>
      <c r="I772" s="120">
        <f t="shared" si="103"/>
        <v>5765800</v>
      </c>
    </row>
    <row r="773" spans="1:9" s="244" customFormat="1" ht="41.25" customHeight="1" hidden="1">
      <c r="A773" s="108" t="s">
        <v>591</v>
      </c>
      <c r="B773" s="90" t="s">
        <v>656</v>
      </c>
      <c r="C773" s="101" t="s">
        <v>12</v>
      </c>
      <c r="D773" s="101" t="s">
        <v>9</v>
      </c>
      <c r="E773" s="46" t="s">
        <v>332</v>
      </c>
      <c r="F773" s="255"/>
      <c r="G773" s="149">
        <f t="shared" si="103"/>
        <v>0</v>
      </c>
      <c r="H773" s="149">
        <f t="shared" si="103"/>
        <v>5765800</v>
      </c>
      <c r="I773" s="149">
        <f t="shared" si="103"/>
        <v>5765800</v>
      </c>
    </row>
    <row r="774" spans="1:9" s="128" customFormat="1" ht="17.25" hidden="1" thickBot="1">
      <c r="A774" s="105" t="s">
        <v>256</v>
      </c>
      <c r="B774" s="111" t="s">
        <v>656</v>
      </c>
      <c r="C774" s="77" t="s">
        <v>12</v>
      </c>
      <c r="D774" s="77" t="s">
        <v>9</v>
      </c>
      <c r="E774" s="42" t="s">
        <v>594</v>
      </c>
      <c r="F774" s="229"/>
      <c r="G774" s="197">
        <f t="shared" si="103"/>
        <v>0</v>
      </c>
      <c r="H774" s="197">
        <f t="shared" si="103"/>
        <v>5765800</v>
      </c>
      <c r="I774" s="197">
        <f t="shared" si="103"/>
        <v>5765800</v>
      </c>
    </row>
    <row r="775" spans="1:9" s="128" customFormat="1" ht="17.25" hidden="1" thickBot="1">
      <c r="A775" s="105" t="s">
        <v>175</v>
      </c>
      <c r="B775" s="111" t="s">
        <v>656</v>
      </c>
      <c r="C775" s="77" t="s">
        <v>12</v>
      </c>
      <c r="D775" s="77" t="s">
        <v>9</v>
      </c>
      <c r="E775" s="42" t="s">
        <v>595</v>
      </c>
      <c r="F775" s="229"/>
      <c r="G775" s="358">
        <f>G776+G777+G778</f>
        <v>0</v>
      </c>
      <c r="H775" s="358">
        <f>H776+H777+H778</f>
        <v>5765800</v>
      </c>
      <c r="I775" s="358">
        <f>I776+I777+I778</f>
        <v>5765800</v>
      </c>
    </row>
    <row r="776" spans="1:9" s="128" customFormat="1" ht="17.25" hidden="1" thickBot="1">
      <c r="A776" s="105" t="s">
        <v>173</v>
      </c>
      <c r="B776" s="111" t="s">
        <v>656</v>
      </c>
      <c r="C776" s="77" t="s">
        <v>12</v>
      </c>
      <c r="D776" s="77" t="s">
        <v>9</v>
      </c>
      <c r="E776" s="42" t="s">
        <v>595</v>
      </c>
      <c r="F776" s="229">
        <v>120</v>
      </c>
      <c r="G776" s="197"/>
      <c r="H776" s="197">
        <f>3023500+913100+14000+270800</f>
        <v>4221400</v>
      </c>
      <c r="I776" s="197">
        <f>3023500+913100+14000+270800</f>
        <v>4221400</v>
      </c>
    </row>
    <row r="777" spans="1:9" s="128" customFormat="1" ht="33.75" hidden="1" thickBot="1">
      <c r="A777" s="105" t="s">
        <v>176</v>
      </c>
      <c r="B777" s="111" t="s">
        <v>656</v>
      </c>
      <c r="C777" s="77" t="s">
        <v>12</v>
      </c>
      <c r="D777" s="77" t="s">
        <v>9</v>
      </c>
      <c r="E777" s="42" t="s">
        <v>595</v>
      </c>
      <c r="F777" s="229">
        <v>240</v>
      </c>
      <c r="G777" s="197"/>
      <c r="H777" s="197">
        <v>1518500</v>
      </c>
      <c r="I777" s="197">
        <v>1518500</v>
      </c>
    </row>
    <row r="778" spans="1:9" s="128" customFormat="1" ht="17.25" hidden="1" thickBot="1">
      <c r="A778" s="105" t="s">
        <v>178</v>
      </c>
      <c r="B778" s="111" t="s">
        <v>656</v>
      </c>
      <c r="C778" s="77" t="s">
        <v>12</v>
      </c>
      <c r="D778" s="77" t="s">
        <v>9</v>
      </c>
      <c r="E778" s="42" t="s">
        <v>595</v>
      </c>
      <c r="F778" s="229">
        <v>850</v>
      </c>
      <c r="G778" s="197"/>
      <c r="H778" s="197">
        <v>25900</v>
      </c>
      <c r="I778" s="197">
        <v>25900</v>
      </c>
    </row>
    <row r="779" spans="1:9" ht="17.25" hidden="1" thickBot="1">
      <c r="A779" s="44" t="s">
        <v>67</v>
      </c>
      <c r="B779" s="92" t="s">
        <v>656</v>
      </c>
      <c r="C779" s="46" t="s">
        <v>12</v>
      </c>
      <c r="D779" s="46" t="s">
        <v>13</v>
      </c>
      <c r="E779" s="46"/>
      <c r="F779" s="46"/>
      <c r="G779" s="149">
        <f aca="true" t="shared" si="104" ref="G779:I781">G780</f>
        <v>0</v>
      </c>
      <c r="H779" s="149">
        <f t="shared" si="104"/>
        <v>678000</v>
      </c>
      <c r="I779" s="149">
        <f t="shared" si="104"/>
        <v>678000</v>
      </c>
    </row>
    <row r="780" spans="1:9" s="128" customFormat="1" ht="50.25" hidden="1" thickBot="1">
      <c r="A780" s="353" t="s">
        <v>233</v>
      </c>
      <c r="B780" s="95" t="s">
        <v>656</v>
      </c>
      <c r="C780" s="46" t="s">
        <v>12</v>
      </c>
      <c r="D780" s="46" t="s">
        <v>13</v>
      </c>
      <c r="E780" s="305" t="s">
        <v>331</v>
      </c>
      <c r="F780" s="231"/>
      <c r="G780" s="120">
        <f t="shared" si="104"/>
        <v>0</v>
      </c>
      <c r="H780" s="120">
        <f t="shared" si="104"/>
        <v>678000</v>
      </c>
      <c r="I780" s="120">
        <f t="shared" si="104"/>
        <v>678000</v>
      </c>
    </row>
    <row r="781" spans="1:9" s="244" customFormat="1" ht="33.75" hidden="1" thickBot="1">
      <c r="A781" s="306" t="s">
        <v>591</v>
      </c>
      <c r="B781" s="94" t="s">
        <v>656</v>
      </c>
      <c r="C781" s="46" t="s">
        <v>12</v>
      </c>
      <c r="D781" s="46" t="s">
        <v>13</v>
      </c>
      <c r="E781" s="46" t="s">
        <v>332</v>
      </c>
      <c r="F781" s="255"/>
      <c r="G781" s="149">
        <f t="shared" si="104"/>
        <v>0</v>
      </c>
      <c r="H781" s="149">
        <f t="shared" si="104"/>
        <v>678000</v>
      </c>
      <c r="I781" s="149">
        <f t="shared" si="104"/>
        <v>678000</v>
      </c>
    </row>
    <row r="782" spans="1:9" s="128" customFormat="1" ht="33.75" hidden="1" thickBot="1">
      <c r="A782" s="354" t="s">
        <v>592</v>
      </c>
      <c r="B782" s="124" t="s">
        <v>656</v>
      </c>
      <c r="C782" s="42" t="s">
        <v>12</v>
      </c>
      <c r="D782" s="42" t="s">
        <v>13</v>
      </c>
      <c r="E782" s="42" t="s">
        <v>374</v>
      </c>
      <c r="F782" s="229"/>
      <c r="G782" s="197">
        <f>G783+G786+G788</f>
        <v>0</v>
      </c>
      <c r="H782" s="197">
        <f>H783+H786+H788</f>
        <v>678000</v>
      </c>
      <c r="I782" s="197">
        <f>I783+I786+I788</f>
        <v>678000</v>
      </c>
    </row>
    <row r="783" spans="1:9" s="128" customFormat="1" ht="17.25" hidden="1" thickBot="1">
      <c r="A783" s="220" t="s">
        <v>278</v>
      </c>
      <c r="B783" s="124" t="s">
        <v>656</v>
      </c>
      <c r="C783" s="42" t="s">
        <v>12</v>
      </c>
      <c r="D783" s="42" t="s">
        <v>13</v>
      </c>
      <c r="E783" s="42" t="s">
        <v>593</v>
      </c>
      <c r="F783" s="229"/>
      <c r="G783" s="197">
        <f>G784</f>
        <v>0</v>
      </c>
      <c r="H783" s="197">
        <f>H784</f>
        <v>100000</v>
      </c>
      <c r="I783" s="197">
        <f>I784</f>
        <v>100000</v>
      </c>
    </row>
    <row r="784" spans="1:9" s="128" customFormat="1" ht="32.25" customHeight="1" hidden="1">
      <c r="A784" s="224" t="s">
        <v>176</v>
      </c>
      <c r="B784" s="124" t="s">
        <v>656</v>
      </c>
      <c r="C784" s="42" t="s">
        <v>12</v>
      </c>
      <c r="D784" s="42" t="s">
        <v>13</v>
      </c>
      <c r="E784" s="42" t="s">
        <v>593</v>
      </c>
      <c r="F784" s="229">
        <v>240</v>
      </c>
      <c r="G784" s="197"/>
      <c r="H784" s="197">
        <v>100000</v>
      </c>
      <c r="I784" s="197">
        <v>100000</v>
      </c>
    </row>
    <row r="785" spans="1:9" s="128" customFormat="1" ht="17.25" hidden="1" thickBot="1">
      <c r="A785" s="224" t="s">
        <v>394</v>
      </c>
      <c r="B785" s="124" t="s">
        <v>656</v>
      </c>
      <c r="C785" s="42" t="s">
        <v>12</v>
      </c>
      <c r="D785" s="42" t="s">
        <v>13</v>
      </c>
      <c r="E785" s="42" t="s">
        <v>596</v>
      </c>
      <c r="F785" s="229"/>
      <c r="G785" s="197">
        <f>G786+G788</f>
        <v>0</v>
      </c>
      <c r="H785" s="197">
        <f>H786+H788</f>
        <v>578000</v>
      </c>
      <c r="I785" s="197">
        <f>I786+I788</f>
        <v>578000</v>
      </c>
    </row>
    <row r="786" spans="1:9" s="128" customFormat="1" ht="17.25" hidden="1" thickBot="1">
      <c r="A786" s="224" t="s">
        <v>395</v>
      </c>
      <c r="B786" s="124" t="s">
        <v>656</v>
      </c>
      <c r="C786" s="42" t="s">
        <v>12</v>
      </c>
      <c r="D786" s="42" t="s">
        <v>13</v>
      </c>
      <c r="E786" s="42" t="s">
        <v>597</v>
      </c>
      <c r="F786" s="229"/>
      <c r="G786" s="197">
        <f>G787</f>
        <v>0</v>
      </c>
      <c r="H786" s="197">
        <f>H787</f>
        <v>158000</v>
      </c>
      <c r="I786" s="197">
        <f>I787</f>
        <v>158000</v>
      </c>
    </row>
    <row r="787" spans="1:9" s="128" customFormat="1" ht="33.75" hidden="1" thickBot="1">
      <c r="A787" s="224" t="s">
        <v>176</v>
      </c>
      <c r="B787" s="124" t="s">
        <v>656</v>
      </c>
      <c r="C787" s="42" t="s">
        <v>12</v>
      </c>
      <c r="D787" s="42" t="s">
        <v>13</v>
      </c>
      <c r="E787" s="42" t="s">
        <v>597</v>
      </c>
      <c r="F787" s="229">
        <v>240</v>
      </c>
      <c r="G787" s="197"/>
      <c r="H787" s="197">
        <v>158000</v>
      </c>
      <c r="I787" s="197">
        <v>158000</v>
      </c>
    </row>
    <row r="788" spans="1:9" s="128" customFormat="1" ht="33.75" hidden="1" thickBot="1">
      <c r="A788" s="105" t="s">
        <v>272</v>
      </c>
      <c r="B788" s="111" t="s">
        <v>656</v>
      </c>
      <c r="C788" s="42" t="s">
        <v>12</v>
      </c>
      <c r="D788" s="42" t="s">
        <v>13</v>
      </c>
      <c r="E788" s="42" t="s">
        <v>598</v>
      </c>
      <c r="F788" s="229"/>
      <c r="G788" s="197">
        <f>G789+G790</f>
        <v>0</v>
      </c>
      <c r="H788" s="197">
        <f>H789+H790</f>
        <v>420000</v>
      </c>
      <c r="I788" s="197">
        <f>I789+I790</f>
        <v>420000</v>
      </c>
    </row>
    <row r="789" spans="1:9" s="128" customFormat="1" ht="17.25" hidden="1" thickBot="1">
      <c r="A789" s="105" t="s">
        <v>173</v>
      </c>
      <c r="B789" s="111" t="s">
        <v>656</v>
      </c>
      <c r="C789" s="42" t="s">
        <v>12</v>
      </c>
      <c r="D789" s="42" t="s">
        <v>13</v>
      </c>
      <c r="E789" s="42" t="s">
        <v>598</v>
      </c>
      <c r="F789" s="229">
        <v>120</v>
      </c>
      <c r="G789" s="197"/>
      <c r="H789" s="197">
        <v>328600</v>
      </c>
      <c r="I789" s="197">
        <v>328600</v>
      </c>
    </row>
    <row r="790" spans="1:9" s="128" customFormat="1" ht="33.75" hidden="1" thickBot="1">
      <c r="A790" s="105" t="s">
        <v>176</v>
      </c>
      <c r="B790" s="111" t="s">
        <v>656</v>
      </c>
      <c r="C790" s="42" t="s">
        <v>12</v>
      </c>
      <c r="D790" s="42" t="s">
        <v>13</v>
      </c>
      <c r="E790" s="42" t="s">
        <v>598</v>
      </c>
      <c r="F790" s="229">
        <v>240</v>
      </c>
      <c r="G790" s="197"/>
      <c r="H790" s="197">
        <v>91400</v>
      </c>
      <c r="I790" s="197">
        <v>91400</v>
      </c>
    </row>
    <row r="791" spans="1:9" ht="17.25" hidden="1" thickBot="1">
      <c r="A791" s="44" t="s">
        <v>20</v>
      </c>
      <c r="B791" s="95" t="s">
        <v>656</v>
      </c>
      <c r="C791" s="46" t="s">
        <v>12</v>
      </c>
      <c r="D791" s="46" t="s">
        <v>34</v>
      </c>
      <c r="E791" s="46"/>
      <c r="F791" s="46"/>
      <c r="G791" s="120">
        <f>G792</f>
        <v>0</v>
      </c>
      <c r="H791" s="120">
        <f aca="true" t="shared" si="105" ref="H791:I794">H792</f>
        <v>20000</v>
      </c>
      <c r="I791" s="120">
        <f t="shared" si="105"/>
        <v>20000</v>
      </c>
    </row>
    <row r="792" spans="1:9" s="128" customFormat="1" ht="33.75" hidden="1" thickBot="1">
      <c r="A792" s="108" t="s">
        <v>581</v>
      </c>
      <c r="B792" s="94" t="s">
        <v>656</v>
      </c>
      <c r="C792" s="46" t="s">
        <v>12</v>
      </c>
      <c r="D792" s="46" t="s">
        <v>34</v>
      </c>
      <c r="E792" s="249" t="s">
        <v>338</v>
      </c>
      <c r="F792" s="255"/>
      <c r="G792" s="149">
        <f>G793</f>
        <v>0</v>
      </c>
      <c r="H792" s="149">
        <f t="shared" si="105"/>
        <v>20000</v>
      </c>
      <c r="I792" s="149">
        <f t="shared" si="105"/>
        <v>20000</v>
      </c>
    </row>
    <row r="793" spans="1:9" s="128" customFormat="1" ht="17.25" hidden="1" thickBot="1">
      <c r="A793" s="105" t="s">
        <v>582</v>
      </c>
      <c r="B793" s="124" t="s">
        <v>656</v>
      </c>
      <c r="C793" s="42" t="s">
        <v>12</v>
      </c>
      <c r="D793" s="42" t="s">
        <v>34</v>
      </c>
      <c r="E793" s="42" t="s">
        <v>583</v>
      </c>
      <c r="F793" s="229"/>
      <c r="G793" s="197">
        <f>G794</f>
        <v>0</v>
      </c>
      <c r="H793" s="197">
        <f t="shared" si="105"/>
        <v>20000</v>
      </c>
      <c r="I793" s="197">
        <f t="shared" si="105"/>
        <v>20000</v>
      </c>
    </row>
    <row r="794" spans="1:9" s="128" customFormat="1" ht="37.5" customHeight="1" hidden="1">
      <c r="A794" s="105" t="s">
        <v>196</v>
      </c>
      <c r="B794" s="124" t="s">
        <v>656</v>
      </c>
      <c r="C794" s="42" t="s">
        <v>12</v>
      </c>
      <c r="D794" s="42" t="s">
        <v>34</v>
      </c>
      <c r="E794" s="42" t="s">
        <v>585</v>
      </c>
      <c r="F794" s="229"/>
      <c r="G794" s="197">
        <f>G795</f>
        <v>0</v>
      </c>
      <c r="H794" s="197">
        <f t="shared" si="105"/>
        <v>20000</v>
      </c>
      <c r="I794" s="197">
        <f t="shared" si="105"/>
        <v>20000</v>
      </c>
    </row>
    <row r="795" spans="1:9" s="128" customFormat="1" ht="30" customHeight="1" hidden="1">
      <c r="A795" s="105" t="s">
        <v>176</v>
      </c>
      <c r="B795" s="124">
        <v>920</v>
      </c>
      <c r="C795" s="42" t="s">
        <v>12</v>
      </c>
      <c r="D795" s="42" t="s">
        <v>34</v>
      </c>
      <c r="E795" s="42" t="s">
        <v>585</v>
      </c>
      <c r="F795" s="229">
        <v>240</v>
      </c>
      <c r="G795" s="197"/>
      <c r="H795" s="197">
        <v>20000</v>
      </c>
      <c r="I795" s="197">
        <v>20000</v>
      </c>
    </row>
    <row r="796" spans="1:9" s="1" customFormat="1" ht="17.25" hidden="1" thickBot="1">
      <c r="A796" s="44" t="s">
        <v>28</v>
      </c>
      <c r="B796" s="184">
        <v>920</v>
      </c>
      <c r="C796" s="65" t="s">
        <v>8</v>
      </c>
      <c r="D796" s="65"/>
      <c r="E796" s="154"/>
      <c r="F796" s="154"/>
      <c r="G796" s="73">
        <f aca="true" t="shared" si="106" ref="G796:I800">G797</f>
        <v>0</v>
      </c>
      <c r="H796" s="73">
        <f t="shared" si="106"/>
        <v>400</v>
      </c>
      <c r="I796" s="73">
        <f t="shared" si="106"/>
        <v>400</v>
      </c>
    </row>
    <row r="797" spans="1:9" ht="33.75" hidden="1" thickBot="1">
      <c r="A797" s="185" t="s">
        <v>164</v>
      </c>
      <c r="B797" s="95">
        <v>920</v>
      </c>
      <c r="C797" s="46" t="s">
        <v>8</v>
      </c>
      <c r="D797" s="46" t="s">
        <v>13</v>
      </c>
      <c r="E797" s="72"/>
      <c r="F797" s="72"/>
      <c r="G797" s="73">
        <f t="shared" si="106"/>
        <v>0</v>
      </c>
      <c r="H797" s="73">
        <f t="shared" si="106"/>
        <v>400</v>
      </c>
      <c r="I797" s="73">
        <f t="shared" si="106"/>
        <v>400</v>
      </c>
    </row>
    <row r="798" spans="1:9" s="128" customFormat="1" ht="50.25" hidden="1" thickBot="1">
      <c r="A798" s="292" t="s">
        <v>363</v>
      </c>
      <c r="B798" s="95">
        <v>920</v>
      </c>
      <c r="C798" s="46" t="s">
        <v>8</v>
      </c>
      <c r="D798" s="46" t="s">
        <v>13</v>
      </c>
      <c r="E798" s="308" t="s">
        <v>339</v>
      </c>
      <c r="F798" s="232"/>
      <c r="G798" s="352">
        <f t="shared" si="106"/>
        <v>0</v>
      </c>
      <c r="H798" s="352">
        <f t="shared" si="106"/>
        <v>400</v>
      </c>
      <c r="I798" s="352">
        <f t="shared" si="106"/>
        <v>400</v>
      </c>
    </row>
    <row r="799" spans="1:9" s="128" customFormat="1" ht="33.75" hidden="1" thickBot="1">
      <c r="A799" s="223" t="s">
        <v>609</v>
      </c>
      <c r="B799" s="96">
        <v>920</v>
      </c>
      <c r="C799" s="42" t="s">
        <v>8</v>
      </c>
      <c r="D799" s="42" t="s">
        <v>13</v>
      </c>
      <c r="E799" s="298" t="s">
        <v>610</v>
      </c>
      <c r="F799" s="250"/>
      <c r="G799" s="68">
        <f t="shared" si="106"/>
        <v>0</v>
      </c>
      <c r="H799" s="68">
        <f t="shared" si="106"/>
        <v>400</v>
      </c>
      <c r="I799" s="68">
        <f t="shared" si="106"/>
        <v>400</v>
      </c>
    </row>
    <row r="800" spans="1:9" s="128" customFormat="1" ht="33.75" hidden="1" thickBot="1">
      <c r="A800" s="223" t="s">
        <v>634</v>
      </c>
      <c r="B800" s="96">
        <v>920</v>
      </c>
      <c r="C800" s="42" t="s">
        <v>8</v>
      </c>
      <c r="D800" s="42" t="s">
        <v>13</v>
      </c>
      <c r="E800" s="298" t="s">
        <v>611</v>
      </c>
      <c r="F800" s="250"/>
      <c r="G800" s="68">
        <f t="shared" si="106"/>
        <v>0</v>
      </c>
      <c r="H800" s="68">
        <f t="shared" si="106"/>
        <v>400</v>
      </c>
      <c r="I800" s="68">
        <f t="shared" si="106"/>
        <v>400</v>
      </c>
    </row>
    <row r="801" spans="1:9" s="128" customFormat="1" ht="33.75" hidden="1" thickBot="1">
      <c r="A801" s="282" t="s">
        <v>176</v>
      </c>
      <c r="B801" s="96">
        <v>920</v>
      </c>
      <c r="C801" s="42" t="s">
        <v>8</v>
      </c>
      <c r="D801" s="42" t="s">
        <v>13</v>
      </c>
      <c r="E801" s="298" t="s">
        <v>611</v>
      </c>
      <c r="F801" s="250">
        <v>240</v>
      </c>
      <c r="G801" s="197"/>
      <c r="H801" s="197">
        <v>400</v>
      </c>
      <c r="I801" s="197">
        <v>400</v>
      </c>
    </row>
    <row r="802" spans="1:9" ht="17.25" hidden="1" thickBot="1">
      <c r="A802" s="44" t="s">
        <v>1</v>
      </c>
      <c r="B802" s="92">
        <v>920</v>
      </c>
      <c r="C802" s="46" t="s">
        <v>16</v>
      </c>
      <c r="D802" s="46"/>
      <c r="E802" s="46"/>
      <c r="F802" s="46"/>
      <c r="G802" s="149">
        <f aca="true" t="shared" si="107" ref="G802:I807">G803</f>
        <v>0</v>
      </c>
      <c r="H802" s="149">
        <f t="shared" si="107"/>
        <v>696000</v>
      </c>
      <c r="I802" s="149">
        <f t="shared" si="107"/>
        <v>696000</v>
      </c>
    </row>
    <row r="803" spans="1:9" ht="17.25" hidden="1" thickBot="1">
      <c r="A803" s="44" t="s">
        <v>87</v>
      </c>
      <c r="B803" s="95">
        <v>920</v>
      </c>
      <c r="C803" s="46" t="s">
        <v>16</v>
      </c>
      <c r="D803" s="46" t="s">
        <v>18</v>
      </c>
      <c r="E803" s="46"/>
      <c r="F803" s="72"/>
      <c r="G803" s="149">
        <f t="shared" si="107"/>
        <v>0</v>
      </c>
      <c r="H803" s="149">
        <f t="shared" si="107"/>
        <v>696000</v>
      </c>
      <c r="I803" s="149">
        <f t="shared" si="107"/>
        <v>696000</v>
      </c>
    </row>
    <row r="804" spans="1:9" s="128" customFormat="1" ht="50.25" hidden="1" thickBot="1">
      <c r="A804" s="153" t="s">
        <v>233</v>
      </c>
      <c r="B804" s="95">
        <v>920</v>
      </c>
      <c r="C804" s="46" t="s">
        <v>16</v>
      </c>
      <c r="D804" s="46" t="s">
        <v>18</v>
      </c>
      <c r="E804" s="305" t="s">
        <v>331</v>
      </c>
      <c r="F804" s="231"/>
      <c r="G804" s="120">
        <f>G805</f>
        <v>0</v>
      </c>
      <c r="H804" s="120">
        <f t="shared" si="107"/>
        <v>696000</v>
      </c>
      <c r="I804" s="120">
        <f t="shared" si="107"/>
        <v>696000</v>
      </c>
    </row>
    <row r="805" spans="1:9" s="128" customFormat="1" ht="17.25" hidden="1" thickBot="1">
      <c r="A805" s="108" t="s">
        <v>234</v>
      </c>
      <c r="B805" s="95">
        <v>920</v>
      </c>
      <c r="C805" s="46" t="s">
        <v>16</v>
      </c>
      <c r="D805" s="46" t="s">
        <v>18</v>
      </c>
      <c r="E805" s="46" t="s">
        <v>333</v>
      </c>
      <c r="F805" s="229"/>
      <c r="G805" s="149">
        <f>G806</f>
        <v>0</v>
      </c>
      <c r="H805" s="149">
        <f t="shared" si="107"/>
        <v>696000</v>
      </c>
      <c r="I805" s="149">
        <f t="shared" si="107"/>
        <v>696000</v>
      </c>
    </row>
    <row r="806" spans="1:9" s="128" customFormat="1" ht="33.75" hidden="1" thickBot="1">
      <c r="A806" s="105" t="s">
        <v>351</v>
      </c>
      <c r="B806" s="96">
        <v>920</v>
      </c>
      <c r="C806" s="42" t="s">
        <v>16</v>
      </c>
      <c r="D806" s="42" t="s">
        <v>18</v>
      </c>
      <c r="E806" s="42" t="s">
        <v>392</v>
      </c>
      <c r="F806" s="229"/>
      <c r="G806" s="197">
        <f>G807</f>
        <v>0</v>
      </c>
      <c r="H806" s="197">
        <f t="shared" si="107"/>
        <v>696000</v>
      </c>
      <c r="I806" s="197">
        <f t="shared" si="107"/>
        <v>696000</v>
      </c>
    </row>
    <row r="807" spans="1:9" s="128" customFormat="1" ht="36.75" customHeight="1" hidden="1">
      <c r="A807" s="105" t="s">
        <v>280</v>
      </c>
      <c r="B807" s="96">
        <v>920</v>
      </c>
      <c r="C807" s="42" t="s">
        <v>16</v>
      </c>
      <c r="D807" s="42" t="s">
        <v>18</v>
      </c>
      <c r="E807" s="42" t="s">
        <v>599</v>
      </c>
      <c r="F807" s="229"/>
      <c r="G807" s="197">
        <f>G808</f>
        <v>0</v>
      </c>
      <c r="H807" s="197">
        <f t="shared" si="107"/>
        <v>696000</v>
      </c>
      <c r="I807" s="197">
        <f t="shared" si="107"/>
        <v>696000</v>
      </c>
    </row>
    <row r="808" spans="1:9" s="128" customFormat="1" ht="36.75" customHeight="1" hidden="1">
      <c r="A808" s="105" t="s">
        <v>279</v>
      </c>
      <c r="B808" s="96">
        <v>920</v>
      </c>
      <c r="C808" s="42" t="s">
        <v>16</v>
      </c>
      <c r="D808" s="42" t="s">
        <v>18</v>
      </c>
      <c r="E808" s="42" t="s">
        <v>599</v>
      </c>
      <c r="F808" s="229">
        <v>320</v>
      </c>
      <c r="G808" s="197"/>
      <c r="H808" s="197">
        <v>696000</v>
      </c>
      <c r="I808" s="197">
        <v>696000</v>
      </c>
    </row>
    <row r="809" spans="1:9" ht="17.25" thickBot="1">
      <c r="A809" s="86" t="s">
        <v>7</v>
      </c>
      <c r="B809" s="163"/>
      <c r="C809" s="193"/>
      <c r="D809" s="193"/>
      <c r="E809" s="193"/>
      <c r="F809" s="193"/>
      <c r="G809" s="89">
        <f>G46+G104+G111+G123+G146+G172+G436+G521+G535</f>
        <v>12984209.24</v>
      </c>
      <c r="H809" s="89" t="e">
        <f>H21+H45+H237+H373+H552+H606+H710+H752</f>
        <v>#REF!</v>
      </c>
      <c r="I809" s="89" t="e">
        <f>I21+I45+I237+I373+I552+I606+I710+I752</f>
        <v>#REF!</v>
      </c>
    </row>
    <row r="810" spans="1:2" ht="18.75" customHeight="1">
      <c r="A810" s="128"/>
      <c r="B810" s="14"/>
    </row>
    <row r="811" spans="7:11" ht="16.5" hidden="1">
      <c r="G811" s="19">
        <v>288892000</v>
      </c>
      <c r="H811" s="19" t="e">
        <f>303335200+#REF!</f>
        <v>#REF!</v>
      </c>
      <c r="I811" s="19" t="e">
        <f>314147600+#REF!</f>
        <v>#REF!</v>
      </c>
      <c r="J811" s="16"/>
      <c r="K811" s="16"/>
    </row>
    <row r="812" spans="5:9" ht="16.5" hidden="1">
      <c r="E812" s="477" t="s">
        <v>635</v>
      </c>
      <c r="F812" s="477"/>
      <c r="G812" s="478"/>
      <c r="H812" s="355" t="e">
        <f>(H811-#REF!)*2.5%</f>
        <v>#REF!</v>
      </c>
      <c r="I812" s="355" t="e">
        <f>(I811-#REF!)*5%</f>
        <v>#REF!</v>
      </c>
    </row>
    <row r="813" spans="7:9" ht="16.5" hidden="1">
      <c r="G813" s="356"/>
      <c r="H813" s="357">
        <v>7583000</v>
      </c>
      <c r="I813" s="357">
        <v>15707000</v>
      </c>
    </row>
    <row r="814" spans="7:10" ht="16.5" hidden="1">
      <c r="G814" s="19" t="e">
        <f>G809-G816</f>
        <v>#REF!</v>
      </c>
      <c r="H814" s="19" t="e">
        <f>H811-H813-H809</f>
        <v>#REF!</v>
      </c>
      <c r="I814" s="19" t="e">
        <f>I811-I813-I809</f>
        <v>#REF!</v>
      </c>
      <c r="J814" s="16"/>
    </row>
    <row r="815" ht="16.5" hidden="1">
      <c r="G815" s="19" t="e">
        <f>#REF!+#REF!</f>
        <v>#REF!</v>
      </c>
    </row>
    <row r="816" ht="16.5" hidden="1">
      <c r="G816" s="19" t="e">
        <f>G811+G815</f>
        <v>#REF!</v>
      </c>
    </row>
    <row r="817" ht="16.5" hidden="1"/>
    <row r="818" ht="16.5" hidden="1"/>
  </sheetData>
  <sheetProtection/>
  <mergeCells count="4">
    <mergeCell ref="A16:I16"/>
    <mergeCell ref="A17:I17"/>
    <mergeCell ref="A18:I18"/>
    <mergeCell ref="E812:G812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007</cp:lastModifiedBy>
  <cp:lastPrinted>2016-03-03T01:28:41Z</cp:lastPrinted>
  <dcterms:created xsi:type="dcterms:W3CDTF">2007-02-13T14:32:46Z</dcterms:created>
  <dcterms:modified xsi:type="dcterms:W3CDTF">2016-03-03T01:49:03Z</dcterms:modified>
  <cp:category/>
  <cp:version/>
  <cp:contentType/>
  <cp:contentStatus/>
</cp:coreProperties>
</file>