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20" windowWidth="11355" windowHeight="5580" tabRatio="953" firstSheet="3" activeTab="3"/>
  </bookViews>
  <sheets>
    <sheet name="Функц.2014" sheetId="1" state="hidden" r:id="rId1"/>
    <sheet name="Функц. 2015-2016" sheetId="2" state="hidden" r:id="rId2"/>
    <sheet name="кредиты" sheetId="3" state="hidden" r:id="rId3"/>
    <sheet name="пр.1" sheetId="4" r:id="rId4"/>
    <sheet name="пр.2" sheetId="5" r:id="rId5"/>
    <sheet name="пр.3" sheetId="6" r:id="rId6"/>
    <sheet name="пр.4" sheetId="7" r:id="rId7"/>
    <sheet name="пр.5" sheetId="8" r:id="rId8"/>
  </sheets>
  <definedNames>
    <definedName name="_xlnm.Print_Area" localSheetId="1">'Функц. 2015-2016'!$A$1:$H$69</definedName>
    <definedName name="_xlnm.Print_Area" localSheetId="0">'Функц.2014'!$A$1:$I$68</definedName>
  </definedNames>
  <calcPr fullCalcOnLoad="1"/>
</workbook>
</file>

<file path=xl/sharedStrings.xml><?xml version="1.0" encoding="utf-8"?>
<sst xmlns="http://schemas.openxmlformats.org/spreadsheetml/2006/main" count="4722" uniqueCount="1168">
  <si>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</si>
  <si>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районов на развитие социальной и инженерной инфраструктуры   муниципальных образований</t>
  </si>
  <si>
    <t>руб.</t>
  </si>
  <si>
    <t>Социальная политика</t>
  </si>
  <si>
    <t>Общее образование</t>
  </si>
  <si>
    <t>Культура</t>
  </si>
  <si>
    <t>Субсидии бюджетам на осуществление мероприятий по обеспечению жильем граждан Российской Федерации , проживающих  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</si>
  <si>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 , проживающих   в сельской местности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</si>
  <si>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</si>
  <si>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</si>
  <si>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000 2 02 03000 00 0000 151</t>
  </si>
  <si>
    <t>000 2 02 03015 00 0000 151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</si>
  <si>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</si>
  <si>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</si>
  <si>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</si>
  <si>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</si>
  <si>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</si>
  <si>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</si>
  <si>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</si>
  <si>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</si>
  <si>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</si>
  <si>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</si>
  <si>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</si>
  <si>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</si>
  <si>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</si>
  <si>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</si>
  <si>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</si>
  <si>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</si>
  <si>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</si>
  <si>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</si>
  <si>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</si>
  <si>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</si>
  <si>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</si>
  <si>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</si>
  <si>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</si>
  <si>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</si>
  <si>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</si>
  <si>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</si>
  <si>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</si>
  <si>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</si>
  <si>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</si>
  <si>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</si>
  <si>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</si>
  <si>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000 2 02 01000 00 0000 151</t>
  </si>
  <si>
    <t>ДОТАЦИИ БЮДЖЕТАМ СУБЪЕКТОВ РОССИЙСКОЙ ФЕДЕРАЦИИ И МУНИЦИПАЛЬНЫХ ОБРАЗОВАНИЙ</t>
  </si>
  <si>
    <t>000 2 02 02008 00 0000 151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</si>
  <si>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</si>
  <si>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</si>
  <si>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>000 2 02 02036 00 0000 151</t>
  </si>
  <si>
    <t>000 2 02 02036 05 0000 151</t>
  </si>
  <si>
    <t>000 2 02 02008 05 0000 151</t>
  </si>
  <si>
    <t>000 2 02 02999 05 0000 151</t>
  </si>
  <si>
    <t>000 2 02 02999 00 0000 151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</si>
  <si>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</si>
  <si>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</si>
  <si>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000 2 02 02000 00 0000 151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</si>
  <si>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</si>
  <si>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</si>
  <si>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</si>
  <si>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</si>
  <si>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</si>
  <si>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</si>
  <si>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</si>
  <si>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000 1 08 07140 01 0000 110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</si>
  <si>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</si>
  <si>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</si>
  <si>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</si>
  <si>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</si>
  <si>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</si>
  <si>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</si>
  <si>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</si>
  <si>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</si>
  <si>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</si>
  <si>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</si>
  <si>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</si>
  <si>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</si>
  <si>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</si>
  <si>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</si>
  <si>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</si>
  <si>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</si>
  <si>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</t>
  </si>
  <si>
    <t>Функционирование высшего должностного лица  субъекта Российской Федерации и муниципального образования</t>
  </si>
  <si>
    <t>000 118 05000 05 0000 000</t>
  </si>
  <si>
    <t>000 118 00000 00 0000 000</t>
  </si>
  <si>
    <t>000 118 05030 05 0000 151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</si>
  <si>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</si>
  <si>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</si>
  <si>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</si>
  <si>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</si>
  <si>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</si>
  <si>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</si>
  <si>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</si>
  <si>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</si>
  <si>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</si>
  <si>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</si>
  <si>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</si>
  <si>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</si>
  <si>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</si>
  <si>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</si>
  <si>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</si>
  <si>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</si>
  <si>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</si>
  <si>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</si>
  <si>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</si>
  <si>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</si>
  <si>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</si>
  <si>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</si>
  <si>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</si>
  <si>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</si>
  <si>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</si>
  <si>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</si>
  <si>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</si>
  <si>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</si>
  <si>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Субсидии бюджетам на внедрение инновационных образовательных программ</t>
  </si>
  <si>
    <t>Субсидии бюджетам муниципальных районов на на внедрение инновационных образовательных программ</t>
  </si>
  <si>
    <t>000 2 02 02009 00 0000 151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</si>
  <si>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</si>
  <si>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</si>
  <si>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</si>
  <si>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000 2 02 02080 00 0000 151</t>
  </si>
  <si>
    <t>000 2 02 02080 05 0000 151</t>
  </si>
  <si>
    <t>Субсидии бюджетам  для обеспечения земельных участков коммунальной инфраструктурой в целях жилищного строительства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</si>
  <si>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</si>
  <si>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000 2 02 02102 00 0000 151</t>
  </si>
  <si>
    <t>Субсидии бюджетам  на закупку автотранспортных средств и коммунальной техники</t>
  </si>
  <si>
    <t>000 2 02 02102 05 0000 151</t>
  </si>
  <si>
    <t>Субсидии бюджетам муниципальных районов  на закупку автотранспортных средств и коммунальной техники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</si>
  <si>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</si>
  <si>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</si>
  <si>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000 116 30000 01 0000 140</t>
  </si>
  <si>
    <t>000 116 90000 00 0000 140</t>
  </si>
  <si>
    <t>Прочие поступления от денежных взысканий (штрафов) и иных сумм в возмещение ущерба</t>
  </si>
  <si>
    <t>000 116 90050 05 0000 140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</si>
  <si>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</si>
  <si>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</si>
  <si>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</si>
  <si>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</si>
  <si>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</si>
  <si>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</si>
  <si>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</si>
  <si>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</si>
  <si>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</si>
  <si>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</si>
  <si>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</si>
  <si>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</si>
  <si>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</si>
  <si>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</si>
  <si>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000 2 02 02024 00 0000 151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</si>
  <si>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</si>
  <si>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 скорой  медицинской помощи</t>
  </si>
  <si>
    <t>000 2 02 02089 00 0000 151</t>
  </si>
  <si>
    <t>000 2 02 02089 05 0000 151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</si>
  <si>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</si>
  <si>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</si>
  <si>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</si>
  <si>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</si>
  <si>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</si>
  <si>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Охрана окружающей среды</t>
  </si>
  <si>
    <t>000 116 00000 00 0000 000</t>
  </si>
  <si>
    <t>000 116 28000 01 0000 140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</si>
  <si>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</si>
  <si>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</si>
  <si>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</si>
  <si>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</si>
  <si>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</si>
  <si>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000 2 07 05000 05 0000 180</t>
  </si>
  <si>
    <t>ПРОЧИЕ БЕЗВОЗМЕЗДНЫЕ ПОСТУПЛЕНИЯ</t>
  </si>
  <si>
    <t xml:space="preserve">Прочие безвозмездные поступления в бюджеты муниципальных районов </t>
  </si>
  <si>
    <t>000 1 01 02020 01 0000 110</t>
  </si>
  <si>
    <t>000 2 02 04999 00 0000 151</t>
  </si>
  <si>
    <t>000 2 02 04999 05 0000 151</t>
  </si>
  <si>
    <t>Прочие субсидии</t>
  </si>
  <si>
    <t>Прочие субсидии бюджетам муниципальных районов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</si>
  <si>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</si>
  <si>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</si>
  <si>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</si>
  <si>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</si>
  <si>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000 2 02 02074 00 0000 151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</si>
  <si>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</si>
  <si>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</si>
  <si>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</si>
  <si>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</si>
  <si>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</si>
  <si>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</si>
  <si>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</si>
  <si>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000 1 09 07000 00 0000 110</t>
  </si>
  <si>
    <t>000 1 09 07030 00 0000 110</t>
  </si>
  <si>
    <t xml:space="preserve">000 1 09 07030 05 0000 110 </t>
  </si>
  <si>
    <t>Задолженность и перерасчеты по отмененным налогам , сборам и иным обязательным платежам</t>
  </si>
  <si>
    <t>Прочие налоги и сборы (по отмененным местным налогам и сборам)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</si>
  <si>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</si>
  <si>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</si>
  <si>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000 116 25060 01 0000 140</t>
  </si>
  <si>
    <t xml:space="preserve">Денежные взыскания (штрафы) за нарушение земельного законодательства </t>
  </si>
  <si>
    <t>000 116 25000 01 0000 140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</si>
  <si>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</si>
  <si>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</si>
  <si>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000 1 08 00000 00 0000 000</t>
  </si>
  <si>
    <t>000 1 11 00000 00 0000 000</t>
  </si>
  <si>
    <t>000 1 11 05000 00 0000 120</t>
  </si>
  <si>
    <t>000 1 11 05010 00 0000 120</t>
  </si>
  <si>
    <t>000 1 11 05030 00 0000 120</t>
  </si>
  <si>
    <t>000 1 11 05035 05 0000 120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</si>
  <si>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</si>
  <si>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 МЕЖБЮДЖЕТНЫЕ СУБСИДИИ)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</si>
  <si>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</si>
  <si>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</si>
  <si>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</si>
  <si>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</si>
  <si>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</si>
  <si>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</si>
  <si>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</si>
  <si>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</si>
  <si>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</si>
  <si>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</si>
  <si>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</si>
  <si>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</si>
  <si>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</si>
  <si>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</si>
  <si>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000 2 02 01003 00 0000 151</t>
  </si>
  <si>
    <t>Дотации бюджетам на поддержку мер по обеспечению сбалансированности бюджетов</t>
  </si>
  <si>
    <t>000 1 14 06000 00 0000 430</t>
  </si>
  <si>
    <t>000 1 14 06010 00 0000 430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</si>
  <si>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</si>
  <si>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</si>
  <si>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Наименование доходов </t>
  </si>
  <si>
    <t>000 1 00 00000 00 0000 000</t>
  </si>
  <si>
    <t>000 1 08 07000 01 0000 110</t>
  </si>
  <si>
    <t>000 1 12 00000 00 0000 000</t>
  </si>
  <si>
    <t>000 1 12 01000 01 0000 120</t>
  </si>
  <si>
    <t>000 2 02 02041 00 0000 151</t>
  </si>
  <si>
    <t>Субсидии бюджетам на строительство, модернизацию, ремонт и содержание автомобильных дорог в поселениях(за исключением автомобильных дорог федерального значения)</t>
  </si>
  <si>
    <t>000 2 02 02041 05 0000 151</t>
  </si>
  <si>
    <t>Межбюджетные трансферты, передаваемые бюджетам муниципальных районов на комплектование книжных фондов и библиотек муниципальных образований</t>
  </si>
  <si>
    <t>000 2 02 04025 05 0000 151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</si>
  <si>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</si>
  <si>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</si>
  <si>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</si>
  <si>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000 1 14 06025 05 0000 430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</si>
  <si>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</si>
  <si>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000 2 02 02105 00 0000 151</t>
  </si>
  <si>
    <t>Субвенции  бюджетам  на осуществление  первичного воинского учета на территориях, где отсутствуют военные комиссариаты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</si>
  <si>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</si>
  <si>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</si>
  <si>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</si>
  <si>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</si>
  <si>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</si>
  <si>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</si>
  <si>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000 116 21050 05 0000 140</t>
  </si>
  <si>
    <t>Другие вопросы в области образования</t>
  </si>
  <si>
    <t>000 1 14 00000 00 0000 000</t>
  </si>
  <si>
    <t>000 2 02 02022 00 0000 151</t>
  </si>
  <si>
    <t>000 2 02 02022 05 0000 151</t>
  </si>
  <si>
    <t>000 2 02 02085 00 0000 151</t>
  </si>
  <si>
    <t>000 2 02 02085 05 0000 151</t>
  </si>
  <si>
    <t>Прочие безвозмездные поступления от бюджетов субъектов Российской Федерации</t>
  </si>
  <si>
    <t>000 2 02 02074 05 0000 151</t>
  </si>
  <si>
    <t>Субсидии бюджетам на совершенствование организации питания учащихся в общеобразовательных учреждениях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</si>
  <si>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</si>
  <si>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Глава муниципального образования</t>
  </si>
  <si>
    <t>000 2 02 02078 00 0000 151</t>
  </si>
  <si>
    <t>Субсидии бюджетам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</si>
  <si>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</si>
  <si>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</si>
  <si>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</si>
  <si>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</si>
  <si>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 xml:space="preserve">000 2 00 00000 00 0000 000 </t>
  </si>
  <si>
    <t>000 2 02 00000 00 0000 000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</si>
  <si>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</si>
  <si>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</si>
  <si>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000 2 02 04012 00 0000 151</t>
  </si>
  <si>
    <t>000 2 02 04012 05 0000 151</t>
  </si>
  <si>
    <t>000 2 02 02004 00 0000 151</t>
  </si>
  <si>
    <t>000 2 02 02004 05 0000 151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</si>
  <si>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</si>
  <si>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</si>
  <si>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</si>
  <si>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</si>
  <si>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>000 1 08 07150 01 0000 110</t>
  </si>
  <si>
    <t>Государственная пошлина за выдачу разрешения на установку рекламной контрукции</t>
  </si>
  <si>
    <t xml:space="preserve"> 000 114 02000 00 0000 000</t>
  </si>
  <si>
    <t xml:space="preserve">Доходы для дефицита </t>
  </si>
  <si>
    <t>000 2 02 02088 05 0001 151</t>
  </si>
  <si>
    <t>000 2 02 02088 05 0002 151</t>
  </si>
  <si>
    <t>000 2 02 02088 05 0000 151</t>
  </si>
  <si>
    <t>000 2 02 02088 00 0000 151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</si>
  <si>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</si>
  <si>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</si>
  <si>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</si>
  <si>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</si>
  <si>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БЕЗВОЗМЕЗДНЫЕ ПОСТУПЛЕНИЯ ОТ ДРУГИХ БЮДЖЕТОВ БЮДЖЕТНОЙ СИСИТЕМЫ РОССИЙСКОЙ ФЕДЕРАЦИИ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</si>
  <si>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</si>
  <si>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</si>
  <si>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</si>
  <si>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</si>
  <si>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</si>
  <si>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</si>
  <si>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</si>
  <si>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000 2 02 01001 00 0000 151</t>
  </si>
  <si>
    <t>000 116 06000 01 0000 140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</si>
  <si>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</si>
  <si>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911 01 06 00 00 00 0000 000</t>
  </si>
  <si>
    <t>911 01 06 00 00 05 0000 000</t>
  </si>
  <si>
    <t xml:space="preserve">Распределение бюджетных ассигнований </t>
  </si>
  <si>
    <t>000 2 02 03002 00 0000 151</t>
  </si>
  <si>
    <t>Субвенции бюджетам на осуществление полномочий по подготовке проведения статистический переписей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</si>
  <si>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</si>
  <si>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статистический переписей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</si>
  <si>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</si>
  <si>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</si>
  <si>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</si>
  <si>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</si>
  <si>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</si>
  <si>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</si>
  <si>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автономных учреждений)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</si>
  <si>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</si>
  <si>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</si>
  <si>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</si>
  <si>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</si>
  <si>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</si>
  <si>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</si>
  <si>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</si>
  <si>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</si>
  <si>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</si>
  <si>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</si>
  <si>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</si>
  <si>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</si>
  <si>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</si>
  <si>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</si>
  <si>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</si>
  <si>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</si>
  <si>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</si>
  <si>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</si>
  <si>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</si>
  <si>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</si>
  <si>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</si>
  <si>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</si>
  <si>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</si>
  <si>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</si>
  <si>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</si>
  <si>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</si>
  <si>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</si>
  <si>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</si>
  <si>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000 2 02 02077 00 0000 151</t>
  </si>
  <si>
    <t>000 2 02 02077 05 0000 151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</si>
  <si>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</si>
  <si>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</si>
  <si>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</si>
  <si>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</si>
  <si>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</si>
  <si>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</si>
  <si>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</si>
  <si>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</si>
  <si>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</si>
  <si>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</si>
  <si>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</si>
  <si>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</si>
  <si>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</si>
  <si>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</si>
  <si>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</si>
  <si>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</si>
  <si>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</si>
  <si>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</si>
  <si>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</si>
  <si>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</si>
  <si>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</si>
  <si>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</si>
  <si>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</si>
  <si>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</si>
  <si>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</si>
  <si>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</si>
  <si>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</si>
  <si>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</si>
  <si>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</si>
  <si>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</si>
  <si>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</si>
  <si>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</si>
  <si>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</si>
  <si>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</si>
  <si>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</si>
  <si>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</si>
  <si>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</si>
  <si>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</si>
  <si>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</si>
  <si>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</si>
  <si>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</si>
  <si>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</si>
  <si>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</si>
  <si>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</si>
  <si>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</si>
  <si>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</si>
  <si>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</si>
  <si>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</si>
  <si>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</si>
  <si>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</si>
  <si>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</si>
  <si>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</si>
  <si>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</si>
  <si>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</si>
  <si>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</si>
  <si>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</si>
  <si>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бюджетых и автономных учреждений)</t>
  </si>
  <si>
    <t xml:space="preserve"> 000 114 02050 05 0000 410</t>
  </si>
  <si>
    <t xml:space="preserve"> 000 114 02053 05 0000 410</t>
  </si>
  <si>
    <t>000 1 14 06013 10 0000 430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</si>
  <si>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</si>
  <si>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000 1 12 01010 01 0000 120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</si>
  <si>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</si>
  <si>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</si>
  <si>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Другие расходы в области охраны окружающей среды</t>
  </si>
  <si>
    <t>000 2 02 02088 05 0004 151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</si>
  <si>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</si>
  <si>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</si>
  <si>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</si>
  <si>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000 1 12 01030 01 0000 120</t>
  </si>
  <si>
    <t>000 1 12 01040 01 0000 120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</si>
  <si>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</si>
  <si>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</si>
  <si>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000 2 02 02145 00 0000 151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</si>
  <si>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</si>
  <si>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</si>
  <si>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</si>
  <si>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</si>
  <si>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</si>
  <si>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</si>
  <si>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</si>
  <si>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</si>
  <si>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</si>
  <si>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000 1 12 01020 01 0000 120</t>
  </si>
  <si>
    <t xml:space="preserve">000 116 33000 00 0000 140 </t>
  </si>
  <si>
    <t xml:space="preserve">000 116 33050 05 0000 140 </t>
  </si>
  <si>
    <t xml:space="preserve">000 116 43000 01 0000 140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</si>
  <si>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</si>
  <si>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</si>
  <si>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Усть-Абаканского района Республики Хакасия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</si>
  <si>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</si>
  <si>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</si>
  <si>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</si>
  <si>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</si>
  <si>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</si>
  <si>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правонорушения в области дорожного движения </t>
  </si>
  <si>
    <t>000 116 30030 01 0000 140</t>
  </si>
  <si>
    <t xml:space="preserve">Прочие денежные взыскания (штрафы) за правонорушения в области дорожного движения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</si>
  <si>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статей 20.25 Кодекса Российской Федерации об административных правонорушениях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</si>
  <si>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</si>
  <si>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3400000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</si>
  <si>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</si>
  <si>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</si>
  <si>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</si>
  <si>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</si>
  <si>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</si>
  <si>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</si>
  <si>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</si>
  <si>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</si>
  <si>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</si>
  <si>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</si>
  <si>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</si>
  <si>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</si>
  <si>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</si>
  <si>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</si>
  <si>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</si>
  <si>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</si>
  <si>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</si>
  <si>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</si>
  <si>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</si>
  <si>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</si>
  <si>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</si>
  <si>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000 2 07 05030 05 0000 180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</si>
  <si>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</si>
  <si>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</si>
  <si>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</si>
  <si>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</si>
  <si>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</si>
  <si>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</si>
  <si>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</si>
  <si>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</si>
  <si>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</si>
  <si>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000 1 13 02000 00 0000 000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</si>
  <si>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</si>
  <si>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</si>
  <si>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</si>
  <si>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</si>
  <si>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</si>
  <si>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000 2 02 02204 00 0000 151</t>
  </si>
  <si>
    <t>000 2 02 02204 05 0000 151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</si>
  <si>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</si>
  <si>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субъектов Российской Федерации муниципальных образований на модернизацию региональных систем дошкольного образования</t>
  </si>
  <si>
    <t xml:space="preserve">Межбюджетные  трансферты,   передаваемые  бюджетам  на  государственную  поддержку муниципальных    учреждений    культуры,  находящихся  на   территориях   сельских поселений
</t>
  </si>
  <si>
    <t>000 2 02 04052 00 0000 151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</si>
  <si>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</si>
  <si>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</si>
  <si>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</si>
  <si>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</si>
  <si>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</si>
  <si>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</si>
  <si>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</si>
  <si>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</si>
  <si>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</si>
  <si>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</si>
  <si>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</si>
  <si>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</si>
  <si>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</si>
  <si>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</si>
  <si>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</si>
  <si>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000 1 03 02000 00 0000 110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</si>
  <si>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</si>
  <si>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</si>
  <si>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</si>
  <si>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</si>
  <si>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</si>
  <si>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</si>
  <si>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</si>
  <si>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</si>
  <si>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</si>
  <si>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</si>
  <si>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</si>
  <si>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</si>
  <si>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</si>
  <si>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</si>
  <si>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</si>
  <si>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4800000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</si>
  <si>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</si>
  <si>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</si>
  <si>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</si>
  <si>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</si>
  <si>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</si>
  <si>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3460000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</si>
  <si>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</si>
  <si>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</si>
  <si>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3900000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</si>
  <si>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</si>
  <si>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</si>
  <si>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</si>
  <si>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</si>
  <si>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</si>
  <si>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</si>
  <si>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</si>
  <si>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</si>
  <si>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</si>
  <si>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</si>
  <si>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</si>
  <si>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</si>
  <si>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</si>
  <si>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</si>
  <si>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</si>
  <si>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</si>
  <si>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</si>
  <si>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</si>
  <si>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</si>
  <si>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</si>
  <si>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</si>
  <si>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</si>
  <si>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</si>
  <si>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</si>
  <si>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</si>
  <si>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</si>
  <si>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</si>
  <si>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</si>
  <si>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</si>
  <si>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</si>
  <si>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</si>
  <si>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</si>
  <si>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</si>
  <si>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</si>
  <si>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</si>
  <si>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</si>
  <si>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</si>
  <si>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</si>
  <si>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</si>
  <si>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</si>
  <si>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</si>
  <si>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</si>
  <si>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</si>
  <si>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</si>
  <si>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</si>
  <si>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</si>
  <si>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</si>
  <si>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</si>
  <si>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</si>
  <si>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</si>
  <si>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</si>
  <si>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</si>
  <si>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</si>
  <si>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</si>
  <si>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</si>
  <si>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</si>
  <si>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</si>
  <si>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>3920000</t>
  </si>
  <si>
    <t xml:space="preserve">Мероприятия по повышению безопасности дорожного движения </t>
  </si>
  <si>
    <t>3922225</t>
  </si>
  <si>
    <t>3462218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</si>
  <si>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</si>
  <si>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</si>
  <si>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</si>
  <si>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</si>
  <si>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</si>
  <si>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</si>
  <si>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</si>
  <si>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</si>
  <si>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</si>
  <si>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</si>
  <si>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</si>
  <si>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</si>
  <si>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</si>
  <si>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</si>
  <si>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на 2016 год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</si>
  <si>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</si>
  <si>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</si>
  <si>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</si>
  <si>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</si>
  <si>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</si>
  <si>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</si>
  <si>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</si>
  <si>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</si>
  <si>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</si>
  <si>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</si>
  <si>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</si>
  <si>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</si>
  <si>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Улучшение жилищных условий граждан, молодых семей и молодых специалистов, проживающих в сельской местности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</si>
  <si>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</si>
  <si>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</si>
  <si>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</si>
  <si>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</si>
  <si>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</si>
  <si>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</si>
  <si>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</si>
  <si>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</si>
  <si>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</si>
  <si>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</si>
  <si>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</si>
  <si>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000 2 02 02051 00 0000 151</t>
  </si>
  <si>
    <t>000 2 02 02051 05 0000 151</t>
  </si>
  <si>
    <t>Субсидии бюджетам муниципальных районов на реализацию федеральных целевых программ</t>
  </si>
  <si>
    <t>Субсидии  бюджетам на реализацию федеральных целевых программ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</si>
  <si>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</si>
  <si>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</si>
  <si>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Проведение  выборов глав муниципальных образований</t>
  </si>
  <si>
    <t>000 2 02 02150 00 0000 151</t>
  </si>
  <si>
    <t>000 2 02 02150 05 0000 151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</si>
  <si>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</si>
  <si>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</si>
  <si>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000 2 02 02136 05 0000 151</t>
  </si>
  <si>
    <t>000 2 02 02136 00 0000 151</t>
  </si>
  <si>
    <t>Субсидии бюджетам муниципальных районов на реализацию программ повышения эффективности бюджетных расходов</t>
  </si>
  <si>
    <t>Субсидии бюджетам на реализацию программ повышения эффективности бюджетных расходов</t>
  </si>
  <si>
    <t>000 2 02 02215 00 0000 151</t>
  </si>
  <si>
    <t>000 2 02 02215 05 0000 151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</si>
  <si>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</si>
  <si>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</si>
  <si>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</si>
  <si>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</si>
  <si>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</si>
  <si>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</si>
  <si>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</si>
  <si>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4805089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</si>
  <si>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</si>
  <si>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</si>
  <si>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</si>
  <si>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4802245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</si>
  <si>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</si>
  <si>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</si>
  <si>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</si>
  <si>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000 116 08000 01 0000 140</t>
  </si>
  <si>
    <t>000 116 08010 01 0000 100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</si>
  <si>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</si>
  <si>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</si>
  <si>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000 116 28000 01 0000 140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</si>
  <si>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</si>
  <si>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</si>
  <si>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</si>
  <si>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областе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</si>
  <si>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Изменение остатков средств на счетах по учету средств бюджетов</t>
  </si>
  <si>
    <t>000 1 11 05013 13 0000 120</t>
  </si>
  <si>
    <t>000 1 14 06013 13 0000 430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</si>
  <si>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</si>
  <si>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</si>
  <si>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</si>
  <si>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</si>
  <si>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</si>
  <si>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</si>
  <si>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</si>
  <si>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</si>
  <si>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</si>
  <si>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</si>
  <si>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</si>
  <si>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</si>
  <si>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</si>
  <si>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</si>
  <si>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</si>
  <si>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</si>
  <si>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</si>
  <si>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</si>
  <si>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</si>
  <si>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</si>
  <si>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</si>
  <si>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</si>
  <si>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70300 01900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</si>
  <si>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</si>
  <si>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</si>
  <si>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</si>
  <si>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</si>
  <si>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</si>
  <si>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</si>
  <si>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</si>
  <si>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</si>
  <si>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</si>
  <si>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</si>
  <si>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30000 00000</t>
  </si>
  <si>
    <t>30100 00000</t>
  </si>
  <si>
    <t>30200 00000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</si>
  <si>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</si>
  <si>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</si>
  <si>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</si>
  <si>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</si>
  <si>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</si>
  <si>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</si>
  <si>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</si>
  <si>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</si>
  <si>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</si>
  <si>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</si>
  <si>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</si>
  <si>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</si>
  <si>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</si>
  <si>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</si>
  <si>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</si>
  <si>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</si>
  <si>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</si>
  <si>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>Обеспечение благоустроенным жильем молодых семей и молодых специалистов, проживающих в сельской местности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</si>
  <si>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</si>
  <si>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</si>
  <si>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</si>
  <si>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</si>
  <si>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</si>
  <si>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</si>
  <si>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</si>
  <si>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</si>
  <si>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</si>
  <si>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</si>
  <si>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</si>
  <si>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</si>
  <si>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</si>
  <si>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</si>
  <si>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</si>
  <si>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</si>
  <si>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</si>
  <si>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</si>
  <si>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</si>
  <si>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</si>
  <si>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</si>
  <si>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</si>
  <si>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30101 00000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</si>
  <si>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</si>
  <si>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</si>
  <si>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</si>
  <si>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</si>
  <si>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</si>
  <si>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</si>
  <si>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</si>
  <si>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</si>
  <si>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</si>
  <si>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</si>
  <si>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</si>
  <si>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</si>
  <si>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</si>
  <si>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</si>
  <si>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</si>
  <si>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</si>
  <si>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</si>
  <si>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30201 00000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</si>
  <si>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</si>
  <si>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</si>
  <si>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</si>
  <si>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</si>
  <si>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</si>
  <si>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</si>
  <si>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</si>
  <si>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</si>
  <si>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</si>
  <si>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</si>
  <si>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</si>
  <si>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</si>
  <si>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</si>
  <si>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</si>
  <si>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</si>
  <si>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</si>
  <si>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</si>
  <si>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</si>
  <si>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</si>
  <si>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</si>
  <si>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</si>
  <si>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</si>
  <si>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</si>
  <si>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</si>
  <si>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</si>
  <si>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</si>
  <si>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</si>
  <si>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</si>
  <si>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</si>
  <si>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</si>
  <si>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</si>
  <si>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</si>
  <si>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</si>
  <si>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</si>
  <si>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</si>
  <si>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</si>
  <si>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</si>
  <si>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</si>
  <si>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</si>
  <si>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</si>
  <si>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</si>
  <si>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</si>
  <si>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</si>
  <si>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</si>
  <si>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</si>
  <si>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</si>
  <si>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</si>
  <si>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</si>
  <si>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</si>
  <si>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</si>
  <si>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</si>
  <si>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</si>
  <si>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</si>
  <si>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</si>
  <si>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</si>
  <si>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</si>
  <si>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</si>
  <si>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</si>
  <si>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</si>
  <si>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</si>
  <si>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</si>
  <si>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</si>
  <si>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</si>
  <si>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</si>
  <si>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</si>
  <si>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</si>
  <si>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</si>
  <si>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</si>
  <si>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</si>
  <si>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</si>
  <si>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</si>
  <si>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</si>
  <si>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</si>
  <si>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</si>
  <si>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</si>
  <si>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</si>
  <si>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</si>
  <si>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</si>
  <si>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</si>
  <si>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</si>
  <si>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</si>
  <si>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</si>
  <si>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</si>
  <si>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</si>
  <si>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</si>
  <si>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</si>
  <si>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</si>
  <si>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</si>
  <si>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</si>
  <si>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</si>
  <si>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</si>
  <si>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</si>
  <si>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</si>
  <si>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</si>
  <si>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</si>
  <si>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</si>
  <si>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</si>
  <si>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</si>
  <si>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</si>
  <si>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</si>
  <si>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</si>
  <si>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</si>
  <si>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</si>
  <si>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</si>
  <si>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</si>
  <si>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</si>
  <si>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</si>
  <si>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</si>
  <si>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</si>
  <si>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</si>
  <si>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</si>
  <si>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</si>
  <si>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</si>
  <si>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</si>
  <si>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</si>
  <si>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</si>
  <si>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</si>
  <si>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</si>
  <si>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</si>
  <si>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</si>
  <si>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</si>
  <si>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</si>
  <si>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</si>
  <si>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</si>
  <si>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</si>
  <si>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</si>
  <si>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</si>
  <si>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</si>
  <si>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</si>
  <si>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</si>
  <si>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</si>
  <si>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</si>
  <si>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</si>
  <si>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</si>
  <si>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</si>
  <si>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</si>
  <si>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</si>
  <si>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</si>
  <si>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</si>
  <si>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</si>
  <si>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</si>
  <si>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</si>
  <si>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</si>
  <si>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</si>
  <si>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36201 50820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</si>
  <si>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</si>
  <si>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36201 R0820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</si>
  <si>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</si>
  <si>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</si>
  <si>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</si>
  <si>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</si>
  <si>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</si>
  <si>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</si>
  <si>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</si>
  <si>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</si>
  <si>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</si>
  <si>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</si>
  <si>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</si>
  <si>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</si>
  <si>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</si>
  <si>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Обеспечение мер социальной поддержки специалистов культуры, проживающих в сельской местности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</si>
  <si>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</si>
  <si>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</si>
  <si>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</si>
  <si>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</si>
  <si>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</si>
  <si>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</si>
  <si>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</si>
  <si>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</si>
  <si>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</si>
  <si>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</si>
  <si>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</si>
  <si>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</si>
  <si>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</si>
  <si>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</si>
  <si>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</si>
  <si>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</si>
  <si>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</si>
  <si>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</si>
  <si>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</si>
  <si>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</si>
  <si>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</si>
  <si>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</si>
  <si>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</si>
  <si>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</si>
  <si>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Содействие формирования туристической инфраструктуры и материально-технической базы</t>
  </si>
  <si>
    <t>40002 00000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</si>
  <si>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</si>
  <si>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</si>
  <si>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</si>
  <si>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</si>
  <si>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</si>
  <si>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46001 22190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</si>
  <si>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</si>
  <si>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</si>
  <si>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</si>
  <si>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</si>
  <si>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</si>
  <si>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</si>
  <si>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</si>
  <si>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30101 22150</t>
  </si>
  <si>
    <t>30102 00000</t>
  </si>
  <si>
    <t>30102 03500</t>
  </si>
  <si>
    <t>30103 00000</t>
  </si>
  <si>
    <t>30103 22110</t>
  </si>
  <si>
    <t>30103 70240</t>
  </si>
  <si>
    <t>30201 14950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</si>
  <si>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</si>
  <si>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</si>
  <si>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</si>
  <si>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</si>
  <si>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</si>
  <si>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</si>
  <si>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</si>
  <si>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</si>
  <si>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000 116 30014 01 0000 140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</si>
  <si>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райнов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</si>
  <si>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</si>
  <si>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</si>
  <si>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</si>
  <si>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</si>
  <si>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</si>
  <si>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</si>
  <si>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</si>
  <si>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</si>
  <si>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</si>
  <si>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</si>
  <si>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</si>
  <si>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</si>
  <si>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47003 00000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</si>
  <si>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</si>
  <si>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</si>
  <si>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47003 22140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</si>
  <si>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</si>
  <si>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</si>
  <si>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</si>
  <si>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</si>
  <si>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</si>
  <si>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</si>
  <si>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</si>
  <si>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</si>
  <si>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</si>
  <si>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</si>
  <si>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</si>
  <si>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</si>
  <si>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</si>
  <si>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</si>
  <si>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</si>
  <si>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</si>
  <si>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</si>
  <si>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</si>
  <si>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</si>
  <si>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</si>
  <si>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</si>
  <si>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</si>
  <si>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</si>
  <si>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уполномоченныи в соответствии с законодательнми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</si>
  <si>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</si>
  <si>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</si>
  <si>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</si>
  <si>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</si>
  <si>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</si>
  <si>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</si>
  <si>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</si>
  <si>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</si>
  <si>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</si>
  <si>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</si>
  <si>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</si>
  <si>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</si>
  <si>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</si>
  <si>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</si>
  <si>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</si>
  <si>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000 1 06 06040 10 0000 110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</si>
  <si>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</si>
  <si>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>ГОСУДАРСТВЕННАЯ ПОШЛИНА, СБОРЫ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</si>
  <si>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</si>
  <si>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000 2 02 01001 10 0000 151</t>
  </si>
  <si>
    <t>000 2 02 03015 10 0000 151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</si>
  <si>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</si>
  <si>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Приложение 1</t>
  </si>
  <si>
    <t>Увеличение прочих остатков  денежных средств бюджетов поселений</t>
  </si>
  <si>
    <t>Уменьшение прочих остатков  денежных средств бюджетов поселений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</si>
  <si>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</si>
  <si>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</si>
  <si>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</si>
  <si>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</si>
  <si>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</si>
  <si>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</si>
  <si>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</si>
  <si>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</si>
  <si>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</si>
  <si>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</si>
  <si>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</si>
  <si>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</si>
  <si>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</si>
  <si>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</si>
  <si>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</si>
  <si>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Обеспечение  деятельности подведомственных учреждений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</si>
  <si>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</si>
  <si>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</si>
  <si>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</si>
  <si>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</si>
  <si>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</si>
  <si>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</si>
  <si>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</si>
  <si>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</si>
  <si>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</si>
  <si>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</si>
  <si>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</si>
  <si>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</si>
  <si>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</si>
  <si>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</si>
  <si>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</si>
  <si>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</si>
  <si>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</si>
  <si>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</si>
  <si>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</si>
  <si>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</si>
  <si>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</si>
  <si>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</si>
  <si>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</si>
  <si>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</si>
  <si>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</si>
  <si>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</si>
  <si>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</si>
  <si>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</si>
  <si>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Муниципальная программа "Развитие мер соцподдержки отдельных категорий граждан в Калининском сельсовете (2016-2020 годы)"</t>
  </si>
  <si>
    <t>58000 00000</t>
  </si>
  <si>
    <t>58001 00000</t>
  </si>
  <si>
    <t>57000 00000</t>
  </si>
  <si>
    <t>55000 00000</t>
  </si>
  <si>
    <t>55001 00000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</si>
  <si>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</si>
  <si>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</si>
  <si>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</si>
  <si>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Муниципальная программа «Устойчивое развитие территории Калининского сельсовета  (2016-2020 годы)»</t>
  </si>
  <si>
    <t>54101 00000</t>
  </si>
  <si>
    <t>54201 00000</t>
  </si>
  <si>
    <t>55001 22030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</si>
  <si>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</si>
  <si>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</si>
  <si>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</si>
  <si>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</si>
  <si>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54201 22050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</si>
  <si>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</si>
  <si>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</si>
  <si>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</si>
  <si>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</si>
  <si>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</si>
  <si>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</si>
  <si>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</si>
  <si>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</si>
  <si>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</si>
  <si>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</si>
  <si>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57001 14940</t>
  </si>
  <si>
    <t>57001 14930</t>
  </si>
  <si>
    <t>58001 22070</t>
  </si>
  <si>
    <t>Подпрограмма «Комплексное освоение и развитие Калининской территории (2016-2020 годы)»</t>
  </si>
  <si>
    <t>Подпрограмма "Энергосбережение и повышение энергетической эффективности в Калининском сельсовете  (2016 - 2020 годы)"</t>
  </si>
  <si>
    <t>Подпрограмма "Благоустройство территории Калининского сельсовета  (2016 - 2020 годы)"</t>
  </si>
  <si>
    <t>Муниципальная программа  «Устойчивое развитие территории Калининского сельсовета (2016-2020 годы)</t>
  </si>
  <si>
    <t>57001 00000</t>
  </si>
  <si>
    <t>56101 00000</t>
  </si>
  <si>
    <t>54200 00000</t>
  </si>
  <si>
    <t>Подпрограмма «Благоустройство территории Калининского сельсовета  (2016-2020 годы)»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</si>
  <si>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</si>
  <si>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</si>
  <si>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</si>
  <si>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</si>
  <si>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«Обеспечение общественного порядка и противодействие преступности в Калининском сельсовете  (2016-2020 годы)» </t>
  </si>
  <si>
    <t>Муниципальная программа "Дорожное хозяйство»  (2016-2020 годы)"</t>
  </si>
  <si>
    <t>Муниципальная программа«Развитие субъектов малого и среднего предпринимательства в Калининском сельсовете на (2016-2020 годы)»</t>
  </si>
  <si>
    <t>Муниципальная программа "Повышение квалификации специалистов и работников администрации Калининского сельсовета на 2016-2018 годы"</t>
  </si>
  <si>
    <t>Муниципальная программа «Культура Калининского сельсовета (2016-2020 годы)»</t>
  </si>
  <si>
    <t>Муниципальная программа  "Развитие физической культуры и спорта в Калининском сельсовете  (2016 - 2020 годы)"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</si>
  <si>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</si>
  <si>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«Дорожное хозяйство (2016-2020 годы)» </t>
  </si>
  <si>
    <t>Муниципальная программа«Развитие субъектов малого и среднего предпринимательства в Калининском сельсовете на 2016-2020 годы»</t>
  </si>
  <si>
    <t>Приложение 4</t>
  </si>
  <si>
    <t>Приложение 2</t>
  </si>
  <si>
    <t>Приложение 3</t>
  </si>
  <si>
    <t>Исполнение за 1 квартал 2016г.</t>
  </si>
  <si>
    <t>% исполнения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</si>
  <si>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</si>
  <si>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по группам,  подгруппам и статьям кодов классификации доходов за 1 квартал 2016 года</t>
  </si>
  <si>
    <t xml:space="preserve">         (руб.)</t>
  </si>
  <si>
    <t>Администрация Калининского сельсовета Усть-Абаканского района Республики Хакасия</t>
  </si>
  <si>
    <t>% исполне-ния</t>
  </si>
  <si>
    <t>56101 02212</t>
  </si>
  <si>
    <t>(руб.)</t>
  </si>
  <si>
    <t xml:space="preserve"> бюджета муниципального образования Калининский сельсовет Усть-Абаканского района Республики Хакасия</t>
  </si>
  <si>
    <t xml:space="preserve">за 1 квартал 2016 года 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</si>
  <si>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за 1 квартал 2016 года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</si>
  <si>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за 1 квартал 2016 года</t>
  </si>
  <si>
    <t>муниципального образования  Калининский сельсовет Усть-Абаканского района Республики Хакасия за 1 квартал 2016 года</t>
  </si>
  <si>
    <t>"Об  утверждении  отчета об исполнении бюджета      
муниципального образования Калининский сельсовет     
Усть-Абаканского района  Республики Хакасия      
за 1 квартал 2016 года"</t>
  </si>
  <si>
    <t>к решению Совета депутатов Калининского сельсовета</t>
  </si>
  <si>
    <t>от 25.04.2016 г. № 14</t>
  </si>
  <si>
    <t>от  25.04.2016 г. № 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</si>
</sst>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  <numFmt numFmtId="178" formatCode="0.00000000"/>
    <numFmt numFmtId="179" formatCode="[$-FC19]d\ mmmm\ yyyy\ &quot;г.&quot;"/>
  </numFmts>
  <fonts count="74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indexed="64"/>
      </patternFill>
    </fill>
  </fills>
  <borders count="65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1" fillId="0" borderId="1">
      <alignment horizontal="left" wrapText="1" indent="1"/>
      <protection/>
    </xf>
    <xf numFmtId="49" fontId="21" fillId="0" borderId="2">
      <alignment horizontal="center" shrinkToFit="1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3" applyNumberFormat="0" applyAlignment="0" applyProtection="0"/>
    <xf numFmtId="0" fontId="51" fillId="27" borderId="4" applyNumberFormat="0" applyAlignment="0" applyProtection="0"/>
    <xf numFmtId="0" fontId="52" fillId="27" borderId="3" applyNumberFormat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8" borderId="9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57" applyFont="1" applyBorder="1" applyAlignment="1">
      <alignment vertical="top" wrapText="1"/>
      <protection/>
    </xf>
    <xf numFmtId="0" fontId="11" fillId="0" borderId="14" xfId="60" applyFont="1" applyBorder="1" applyAlignment="1">
      <alignment wrapText="1"/>
      <protection/>
    </xf>
    <xf numFmtId="0" fontId="11" fillId="0" borderId="14" xfId="62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7" fillId="0" borderId="12" xfId="0" applyFont="1" applyBorder="1" applyAlignment="1">
      <alignment vertical="top" wrapText="1"/>
    </xf>
    <xf numFmtId="49" fontId="17" fillId="0" borderId="17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top" wrapText="1"/>
    </xf>
    <xf numFmtId="49" fontId="16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wrapText="1"/>
    </xf>
    <xf numFmtId="49" fontId="15" fillId="0" borderId="17" xfId="0" applyNumberFormat="1" applyFont="1" applyFill="1" applyBorder="1" applyAlignment="1">
      <alignment horizontal="center"/>
    </xf>
    <xf numFmtId="4" fontId="15" fillId="0" borderId="18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7" fillId="33" borderId="17" xfId="0" applyFont="1" applyFill="1" applyBorder="1" applyAlignment="1">
      <alignment vertical="top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vertical="top" wrapText="1"/>
    </xf>
    <xf numFmtId="49" fontId="16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vertical="top" wrapText="1"/>
    </xf>
    <xf numFmtId="4" fontId="15" fillId="0" borderId="23" xfId="0" applyNumberFormat="1" applyFont="1" applyFill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4" fontId="15" fillId="0" borderId="18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vertical="top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49" fontId="14" fillId="33" borderId="24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wrapText="1"/>
    </xf>
    <xf numFmtId="0" fontId="17" fillId="0" borderId="12" xfId="0" applyFont="1" applyBorder="1" applyAlignment="1">
      <alignment wrapText="1"/>
    </xf>
    <xf numFmtId="2" fontId="14" fillId="34" borderId="25" xfId="0" applyNumberFormat="1" applyFont="1" applyFill="1" applyBorder="1" applyAlignment="1">
      <alignment horizontal="center" vertical="center" wrapText="1"/>
    </xf>
    <xf numFmtId="2" fontId="14" fillId="34" borderId="26" xfId="0" applyNumberFormat="1" applyFont="1" applyFill="1" applyBorder="1" applyAlignment="1">
      <alignment horizontal="center" vertical="center" wrapText="1"/>
    </xf>
    <xf numFmtId="2" fontId="14" fillId="34" borderId="27" xfId="0" applyNumberFormat="1" applyFont="1" applyFill="1" applyBorder="1" applyAlignment="1">
      <alignment horizontal="center" vertical="center" wrapText="1"/>
    </xf>
    <xf numFmtId="0" fontId="16" fillId="35" borderId="28" xfId="0" applyFont="1" applyFill="1" applyBorder="1" applyAlignment="1">
      <alignment vertical="top" wrapText="1"/>
    </xf>
    <xf numFmtId="0" fontId="16" fillId="35" borderId="29" xfId="0" applyFont="1" applyFill="1" applyBorder="1" applyAlignment="1">
      <alignment horizontal="center" vertical="center" wrapText="1"/>
    </xf>
    <xf numFmtId="49" fontId="15" fillId="35" borderId="30" xfId="0" applyNumberFormat="1" applyFont="1" applyFill="1" applyBorder="1" applyAlignment="1">
      <alignment horizontal="center" vertical="center" wrapText="1"/>
    </xf>
    <xf numFmtId="4" fontId="14" fillId="35" borderId="31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0" fontId="14" fillId="0" borderId="32" xfId="0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7" fillId="0" borderId="3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top" wrapText="1"/>
    </xf>
    <xf numFmtId="0" fontId="17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4" fillId="0" borderId="33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vertical="top" wrapText="1"/>
    </xf>
    <xf numFmtId="0" fontId="17" fillId="0" borderId="32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14" fillId="35" borderId="36" xfId="0" applyFont="1" applyFill="1" applyBorder="1" applyAlignment="1">
      <alignment vertical="center" wrapText="1"/>
    </xf>
    <xf numFmtId="0" fontId="14" fillId="35" borderId="30" xfId="0" applyFont="1" applyFill="1" applyBorder="1" applyAlignment="1">
      <alignment horizontal="center" vertical="center" wrapText="1"/>
    </xf>
    <xf numFmtId="49" fontId="15" fillId="35" borderId="29" xfId="0" applyNumberFormat="1" applyFont="1" applyFill="1" applyBorder="1" applyAlignment="1">
      <alignment horizontal="center" vertical="center" wrapText="1"/>
    </xf>
    <xf numFmtId="49" fontId="15" fillId="36" borderId="20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wrapText="1"/>
    </xf>
    <xf numFmtId="0" fontId="16" fillId="0" borderId="32" xfId="0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" fontId="14" fillId="33" borderId="18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14" fillId="37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13" xfId="57" applyFont="1" applyBorder="1" applyAlignment="1">
      <alignment horizontal="left" vertical="center" wrapText="1"/>
      <protection/>
    </xf>
    <xf numFmtId="49" fontId="11" fillId="0" borderId="13" xfId="61" applyNumberFormat="1" applyFont="1" applyBorder="1" applyAlignment="1">
      <alignment horizontal="left" vertical="center"/>
      <protection/>
    </xf>
    <xf numFmtId="49" fontId="11" fillId="0" borderId="13" xfId="63" applyNumberFormat="1" applyFont="1" applyBorder="1" applyAlignment="1">
      <alignment horizontal="left" vertical="center"/>
      <protection/>
    </xf>
    <xf numFmtId="0" fontId="6" fillId="0" borderId="37" xfId="57" applyFont="1" applyBorder="1" applyAlignment="1">
      <alignment horizontal="left" vertical="center" wrapText="1"/>
      <protection/>
    </xf>
    <xf numFmtId="49" fontId="15" fillId="37" borderId="17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7" fillId="37" borderId="17" xfId="0" applyNumberFormat="1" applyFont="1" applyFill="1" applyBorder="1" applyAlignment="1">
      <alignment horizontal="center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top" wrapText="1"/>
    </xf>
    <xf numFmtId="4" fontId="4" fillId="0" borderId="4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41" xfId="0" applyFont="1" applyBorder="1" applyAlignment="1">
      <alignment wrapText="1"/>
    </xf>
    <xf numFmtId="0" fontId="17" fillId="0" borderId="0" xfId="0" applyFont="1" applyAlignment="1">
      <alignment/>
    </xf>
    <xf numFmtId="0" fontId="14" fillId="0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16" fillId="35" borderId="30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2" fontId="15" fillId="0" borderId="12" xfId="0" applyNumberFormat="1" applyFont="1" applyBorder="1" applyAlignment="1">
      <alignment wrapText="1"/>
    </xf>
    <xf numFmtId="4" fontId="4" fillId="0" borderId="42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center" wrapText="1"/>
    </xf>
    <xf numFmtId="0" fontId="16" fillId="0" borderId="39" xfId="0" applyFont="1" applyBorder="1" applyAlignment="1">
      <alignment vertical="top" wrapText="1"/>
    </xf>
    <xf numFmtId="0" fontId="15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49" fontId="14" fillId="38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wrapText="1"/>
    </xf>
    <xf numFmtId="0" fontId="16" fillId="38" borderId="17" xfId="0" applyFont="1" applyFill="1" applyBorder="1" applyAlignment="1">
      <alignment horizontal="left" vertical="top" wrapText="1"/>
    </xf>
    <xf numFmtId="4" fontId="14" fillId="38" borderId="17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wrapText="1"/>
    </xf>
    <xf numFmtId="0" fontId="67" fillId="0" borderId="12" xfId="0" applyFont="1" applyBorder="1" applyAlignment="1">
      <alignment/>
    </xf>
    <xf numFmtId="0" fontId="67" fillId="0" borderId="41" xfId="0" applyFont="1" applyBorder="1" applyAlignment="1">
      <alignment/>
    </xf>
    <xf numFmtId="0" fontId="15" fillId="0" borderId="22" xfId="0" applyFont="1" applyBorder="1" applyAlignment="1">
      <alignment wrapText="1"/>
    </xf>
    <xf numFmtId="4" fontId="15" fillId="37" borderId="48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center" wrapText="1"/>
    </xf>
    <xf numFmtId="4" fontId="14" fillId="0" borderId="23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0" fontId="68" fillId="0" borderId="22" xfId="0" applyFont="1" applyBorder="1" applyAlignment="1">
      <alignment vertical="top" wrapText="1"/>
    </xf>
    <xf numFmtId="0" fontId="68" fillId="0" borderId="32" xfId="0" applyFont="1" applyBorder="1" applyAlignment="1">
      <alignment horizontal="center" vertical="center" wrapText="1"/>
    </xf>
    <xf numFmtId="49" fontId="68" fillId="0" borderId="20" xfId="0" applyNumberFormat="1" applyFont="1" applyBorder="1" applyAlignment="1">
      <alignment horizontal="center" vertical="center" wrapText="1"/>
    </xf>
    <xf numFmtId="4" fontId="19" fillId="38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vertical="top" wrapText="1"/>
    </xf>
    <xf numFmtId="0" fontId="67" fillId="0" borderId="12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wrapText="1"/>
    </xf>
    <xf numFmtId="49" fontId="14" fillId="0" borderId="17" xfId="0" applyNumberFormat="1" applyFont="1" applyFill="1" applyBorder="1" applyAlignment="1">
      <alignment horizontal="left" vertical="center" wrapText="1"/>
    </xf>
    <xf numFmtId="2" fontId="14" fillId="34" borderId="28" xfId="0" applyNumberFormat="1" applyFont="1" applyFill="1" applyBorder="1" applyAlignment="1">
      <alignment horizontal="center" vertical="center" wrapText="1"/>
    </xf>
    <xf numFmtId="2" fontId="14" fillId="34" borderId="3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14" fillId="0" borderId="12" xfId="0" applyFont="1" applyBorder="1" applyAlignment="1">
      <alignment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67" fillId="0" borderId="22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12" xfId="0" applyFont="1" applyBorder="1" applyAlignment="1">
      <alignment vertical="center" wrapText="1"/>
    </xf>
    <xf numFmtId="0" fontId="6" fillId="0" borderId="41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0" fontId="17" fillId="33" borderId="13" xfId="0" applyFont="1" applyFill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0" fontId="15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5" fillId="33" borderId="17" xfId="0" applyFont="1" applyFill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4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wrapText="1"/>
    </xf>
    <xf numFmtId="0" fontId="15" fillId="0" borderId="33" xfId="0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/>
    </xf>
    <xf numFmtId="4" fontId="14" fillId="0" borderId="33" xfId="0" applyNumberFormat="1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 wrapText="1"/>
    </xf>
    <xf numFmtId="4" fontId="14" fillId="0" borderId="33" xfId="0" applyNumberFormat="1" applyFont="1" applyBorder="1" applyAlignment="1">
      <alignment horizontal="center" wrapText="1"/>
    </xf>
    <xf numFmtId="4" fontId="15" fillId="0" borderId="33" xfId="0" applyNumberFormat="1" applyFont="1" applyBorder="1" applyAlignment="1">
      <alignment horizontal="center" wrapText="1"/>
    </xf>
    <xf numFmtId="4" fontId="14" fillId="0" borderId="32" xfId="0" applyNumberFormat="1" applyFont="1" applyBorder="1" applyAlignment="1">
      <alignment horizontal="center" wrapText="1"/>
    </xf>
    <xf numFmtId="4" fontId="15" fillId="0" borderId="18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0" fontId="14" fillId="33" borderId="12" xfId="0" applyFont="1" applyFill="1" applyBorder="1" applyAlignment="1">
      <alignment wrapText="1"/>
    </xf>
    <xf numFmtId="0" fontId="14" fillId="0" borderId="12" xfId="0" applyFont="1" applyBorder="1" applyAlignment="1">
      <alignment vertical="center"/>
    </xf>
    <xf numFmtId="4" fontId="14" fillId="0" borderId="18" xfId="0" applyNumberFormat="1" applyFont="1" applyBorder="1" applyAlignment="1">
      <alignment horizontal="center" wrapText="1"/>
    </xf>
    <xf numFmtId="4" fontId="15" fillId="0" borderId="18" xfId="0" applyNumberFormat="1" applyFont="1" applyBorder="1" applyAlignment="1">
      <alignment horizontal="center" wrapText="1"/>
    </xf>
    <xf numFmtId="0" fontId="16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vertical="top" wrapText="1"/>
    </xf>
    <xf numFmtId="0" fontId="69" fillId="0" borderId="12" xfId="0" applyFont="1" applyBorder="1" applyAlignment="1">
      <alignment vertical="top" wrapText="1"/>
    </xf>
    <xf numFmtId="0" fontId="15" fillId="0" borderId="12" xfId="0" applyFont="1" applyBorder="1" applyAlignment="1">
      <alignment/>
    </xf>
    <xf numFmtId="4" fontId="14" fillId="0" borderId="21" xfId="0" applyNumberFormat="1" applyFont="1" applyBorder="1" applyAlignment="1">
      <alignment horizontal="center" wrapText="1"/>
    </xf>
    <xf numFmtId="0" fontId="14" fillId="33" borderId="12" xfId="0" applyFont="1" applyFill="1" applyBorder="1" applyAlignment="1">
      <alignment horizontal="left" wrapText="1"/>
    </xf>
    <xf numFmtId="49" fontId="15" fillId="0" borderId="12" xfId="0" applyNumberFormat="1" applyFont="1" applyBorder="1" applyAlignment="1">
      <alignment horizontal="left" wrapText="1"/>
    </xf>
    <xf numFmtId="0" fontId="17" fillId="33" borderId="35" xfId="0" applyFont="1" applyFill="1" applyBorder="1" applyAlignment="1">
      <alignment vertical="top" wrapText="1"/>
    </xf>
    <xf numFmtId="0" fontId="14" fillId="33" borderId="41" xfId="0" applyFont="1" applyFill="1" applyBorder="1" applyAlignment="1">
      <alignment wrapText="1"/>
    </xf>
    <xf numFmtId="0" fontId="14" fillId="33" borderId="41" xfId="0" applyFont="1" applyFill="1" applyBorder="1" applyAlignment="1">
      <alignment horizontal="left" wrapText="1"/>
    </xf>
    <xf numFmtId="0" fontId="15" fillId="33" borderId="22" xfId="0" applyFont="1" applyFill="1" applyBorder="1" applyAlignment="1">
      <alignment wrapText="1"/>
    </xf>
    <xf numFmtId="0" fontId="69" fillId="0" borderId="12" xfId="56" applyFont="1" applyBorder="1" applyAlignment="1">
      <alignment vertical="top" wrapText="1"/>
      <protection/>
    </xf>
    <xf numFmtId="0" fontId="17" fillId="0" borderId="12" xfId="56" applyFont="1" applyFill="1" applyBorder="1" applyAlignment="1">
      <alignment vertical="top" wrapText="1"/>
      <protection/>
    </xf>
    <xf numFmtId="0" fontId="17" fillId="0" borderId="12" xfId="56" applyFont="1" applyBorder="1" applyAlignment="1">
      <alignment vertical="top" wrapText="1"/>
      <protection/>
    </xf>
    <xf numFmtId="0" fontId="70" fillId="0" borderId="12" xfId="0" applyFont="1" applyBorder="1" applyAlignment="1">
      <alignment vertical="top" wrapText="1"/>
    </xf>
    <xf numFmtId="0" fontId="16" fillId="33" borderId="12" xfId="0" applyFont="1" applyFill="1" applyBorder="1" applyAlignment="1">
      <alignment wrapText="1"/>
    </xf>
    <xf numFmtId="0" fontId="16" fillId="33" borderId="35" xfId="0" applyFont="1" applyFill="1" applyBorder="1" applyAlignment="1">
      <alignment wrapText="1"/>
    </xf>
    <xf numFmtId="0" fontId="14" fillId="33" borderId="24" xfId="0" applyFont="1" applyFill="1" applyBorder="1" applyAlignment="1">
      <alignment wrapText="1"/>
    </xf>
    <xf numFmtId="0" fontId="67" fillId="0" borderId="32" xfId="0" applyFont="1" applyBorder="1" applyAlignment="1">
      <alignment horizontal="center" vertical="center" wrapText="1"/>
    </xf>
    <xf numFmtId="49" fontId="67" fillId="0" borderId="20" xfId="0" applyNumberFormat="1" applyFont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49" fontId="16" fillId="37" borderId="17" xfId="0" applyNumberFormat="1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/>
    </xf>
    <xf numFmtId="4" fontId="15" fillId="0" borderId="50" xfId="0" applyNumberFormat="1" applyFont="1" applyBorder="1" applyAlignment="1">
      <alignment horizontal="center"/>
    </xf>
    <xf numFmtId="0" fontId="6" fillId="0" borderId="41" xfId="0" applyFont="1" applyBorder="1" applyAlignment="1">
      <alignment/>
    </xf>
    <xf numFmtId="0" fontId="15" fillId="33" borderId="13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0" fontId="16" fillId="33" borderId="13" xfId="0" applyFont="1" applyFill="1" applyBorder="1" applyAlignment="1">
      <alignment vertical="top" wrapText="1"/>
    </xf>
    <xf numFmtId="49" fontId="15" fillId="0" borderId="13" xfId="0" applyNumberFormat="1" applyFont="1" applyBorder="1" applyAlignment="1">
      <alignment horizontal="left" wrapText="1"/>
    </xf>
    <xf numFmtId="0" fontId="14" fillId="0" borderId="20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15" fillId="33" borderId="24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wrapText="1"/>
    </xf>
    <xf numFmtId="2" fontId="15" fillId="0" borderId="41" xfId="0" applyNumberFormat="1" applyFont="1" applyBorder="1" applyAlignment="1">
      <alignment wrapText="1"/>
    </xf>
    <xf numFmtId="0" fontId="17" fillId="37" borderId="12" xfId="0" applyFont="1" applyFill="1" applyBorder="1" applyAlignment="1">
      <alignment vertical="top" wrapText="1"/>
    </xf>
    <xf numFmtId="49" fontId="17" fillId="37" borderId="51" xfId="0" applyNumberFormat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vertical="top" wrapText="1"/>
    </xf>
    <xf numFmtId="0" fontId="17" fillId="0" borderId="3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vertical="center"/>
    </xf>
    <xf numFmtId="0" fontId="67" fillId="0" borderId="22" xfId="0" applyFont="1" applyBorder="1" applyAlignment="1">
      <alignment vertical="top" wrapText="1"/>
    </xf>
    <xf numFmtId="49" fontId="15" fillId="0" borderId="52" xfId="0" applyNumberFormat="1" applyFont="1" applyFill="1" applyBorder="1" applyAlignment="1">
      <alignment horizontal="left" wrapText="1"/>
    </xf>
    <xf numFmtId="0" fontId="14" fillId="33" borderId="13" xfId="0" applyFont="1" applyFill="1" applyBorder="1" applyAlignment="1">
      <alignment wrapText="1"/>
    </xf>
    <xf numFmtId="0" fontId="15" fillId="0" borderId="13" xfId="0" applyFont="1" applyFill="1" applyBorder="1" applyAlignment="1">
      <alignment/>
    </xf>
    <xf numFmtId="0" fontId="14" fillId="33" borderId="13" xfId="0" applyFont="1" applyFill="1" applyBorder="1" applyAlignment="1">
      <alignment horizontal="left" wrapText="1"/>
    </xf>
    <xf numFmtId="49" fontId="15" fillId="0" borderId="52" xfId="0" applyNumberFormat="1" applyFont="1" applyBorder="1" applyAlignment="1">
      <alignment horizontal="left" wrapText="1"/>
    </xf>
    <xf numFmtId="4" fontId="14" fillId="39" borderId="31" xfId="0" applyNumberFormat="1" applyFont="1" applyFill="1" applyBorder="1" applyAlignment="1">
      <alignment horizontal="center" vertical="center" wrapText="1"/>
    </xf>
    <xf numFmtId="0" fontId="16" fillId="39" borderId="12" xfId="0" applyFont="1" applyFill="1" applyBorder="1" applyAlignment="1">
      <alignment vertical="top" wrapText="1"/>
    </xf>
    <xf numFmtId="49" fontId="14" fillId="39" borderId="33" xfId="0" applyNumberFormat="1" applyFont="1" applyFill="1" applyBorder="1" applyAlignment="1">
      <alignment horizontal="center"/>
    </xf>
    <xf numFmtId="0" fontId="15" fillId="39" borderId="17" xfId="0" applyFont="1" applyFill="1" applyBorder="1" applyAlignment="1">
      <alignment horizontal="center"/>
    </xf>
    <xf numFmtId="4" fontId="14" fillId="39" borderId="33" xfId="0" applyNumberFormat="1" applyFont="1" applyFill="1" applyBorder="1" applyAlignment="1">
      <alignment horizontal="center"/>
    </xf>
    <xf numFmtId="4" fontId="14" fillId="0" borderId="33" xfId="0" applyNumberFormat="1" applyFont="1" applyBorder="1" applyAlignment="1">
      <alignment horizontal="center"/>
    </xf>
    <xf numFmtId="49" fontId="15" fillId="0" borderId="12" xfId="0" applyNumberFormat="1" applyFont="1" applyFill="1" applyBorder="1" applyAlignment="1">
      <alignment horizontal="left" wrapText="1"/>
    </xf>
    <xf numFmtId="4" fontId="14" fillId="39" borderId="18" xfId="0" applyNumberFormat="1" applyFont="1" applyFill="1" applyBorder="1" applyAlignment="1">
      <alignment horizontal="center"/>
    </xf>
    <xf numFmtId="0" fontId="14" fillId="40" borderId="25" xfId="0" applyFont="1" applyFill="1" applyBorder="1" applyAlignment="1">
      <alignment horizontal="center" wrapText="1"/>
    </xf>
    <xf numFmtId="49" fontId="14" fillId="40" borderId="27" xfId="0" applyNumberFormat="1" applyFont="1" applyFill="1" applyBorder="1" applyAlignment="1">
      <alignment horizontal="center" wrapText="1"/>
    </xf>
    <xf numFmtId="0" fontId="14" fillId="40" borderId="27" xfId="0" applyFont="1" applyFill="1" applyBorder="1" applyAlignment="1">
      <alignment horizontal="center" wrapText="1"/>
    </xf>
    <xf numFmtId="0" fontId="14" fillId="39" borderId="28" xfId="0" applyFont="1" applyFill="1" applyBorder="1" applyAlignment="1">
      <alignment wrapText="1"/>
    </xf>
    <xf numFmtId="49" fontId="15" fillId="39" borderId="30" xfId="0" applyNumberFormat="1" applyFont="1" applyFill="1" applyBorder="1" applyAlignment="1">
      <alignment horizontal="center" wrapText="1"/>
    </xf>
    <xf numFmtId="0" fontId="15" fillId="39" borderId="30" xfId="0" applyFont="1" applyFill="1" applyBorder="1" applyAlignment="1">
      <alignment horizontal="center" wrapText="1"/>
    </xf>
    <xf numFmtId="4" fontId="14" fillId="39" borderId="31" xfId="0" applyNumberFormat="1" applyFont="1" applyFill="1" applyBorder="1" applyAlignment="1">
      <alignment horizontal="center" wrapText="1"/>
    </xf>
    <xf numFmtId="4" fontId="14" fillId="39" borderId="29" xfId="0" applyNumberFormat="1" applyFont="1" applyFill="1" applyBorder="1" applyAlignment="1">
      <alignment horizontal="center" wrapText="1"/>
    </xf>
    <xf numFmtId="4" fontId="15" fillId="0" borderId="0" xfId="0" applyNumberFormat="1" applyFont="1" applyBorder="1" applyAlignment="1">
      <alignment horizontal="center"/>
    </xf>
    <xf numFmtId="0" fontId="15" fillId="0" borderId="35" xfId="0" applyFont="1" applyBorder="1" applyAlignment="1">
      <alignment vertical="top" wrapText="1"/>
    </xf>
    <xf numFmtId="4" fontId="15" fillId="0" borderId="34" xfId="0" applyNumberFormat="1" applyFont="1" applyBorder="1" applyAlignment="1">
      <alignment horizontal="center"/>
    </xf>
    <xf numFmtId="0" fontId="14" fillId="39" borderId="28" xfId="0" applyFont="1" applyFill="1" applyBorder="1" applyAlignment="1">
      <alignment/>
    </xf>
    <xf numFmtId="49" fontId="14" fillId="39" borderId="30" xfId="0" applyNumberFormat="1" applyFont="1" applyFill="1" applyBorder="1" applyAlignment="1">
      <alignment horizontal="center"/>
    </xf>
    <xf numFmtId="0" fontId="14" fillId="39" borderId="30" xfId="0" applyFont="1" applyFill="1" applyBorder="1" applyAlignment="1">
      <alignment horizontal="center"/>
    </xf>
    <xf numFmtId="4" fontId="14" fillId="39" borderId="31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vertical="top" wrapText="1"/>
    </xf>
    <xf numFmtId="0" fontId="15" fillId="0" borderId="13" xfId="0" applyFont="1" applyBorder="1" applyAlignment="1">
      <alignment wrapText="1"/>
    </xf>
    <xf numFmtId="4" fontId="0" fillId="0" borderId="17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5" fillId="0" borderId="50" xfId="0" applyNumberFormat="1" applyFont="1" applyFill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/>
    </xf>
    <xf numFmtId="49" fontId="15" fillId="0" borderId="13" xfId="0" applyNumberFormat="1" applyFont="1" applyFill="1" applyBorder="1" applyAlignment="1">
      <alignment horizontal="left" wrapText="1"/>
    </xf>
    <xf numFmtId="0" fontId="15" fillId="33" borderId="53" xfId="0" applyFont="1" applyFill="1" applyBorder="1" applyAlignment="1">
      <alignment wrapText="1"/>
    </xf>
    <xf numFmtId="0" fontId="17" fillId="0" borderId="54" xfId="0" applyFont="1" applyFill="1" applyBorder="1" applyAlignment="1">
      <alignment horizontal="center" vertical="center" wrapText="1"/>
    </xf>
    <xf numFmtId="49" fontId="15" fillId="0" borderId="55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Border="1" applyAlignment="1">
      <alignment horizontal="center" vertical="center" wrapText="1"/>
    </xf>
    <xf numFmtId="4" fontId="15" fillId="0" borderId="56" xfId="0" applyNumberFormat="1" applyFont="1" applyFill="1" applyBorder="1" applyAlignment="1">
      <alignment horizontal="center" vertical="center" wrapText="1"/>
    </xf>
    <xf numFmtId="4" fontId="15" fillId="41" borderId="18" xfId="0" applyNumberFormat="1" applyFont="1" applyFill="1" applyBorder="1" applyAlignment="1">
      <alignment horizontal="center" vertical="center" wrapText="1"/>
    </xf>
    <xf numFmtId="4" fontId="14" fillId="38" borderId="40" xfId="0" applyNumberFormat="1" applyFont="1" applyFill="1" applyBorder="1" applyAlignment="1">
      <alignment horizontal="center" vertical="center" wrapText="1"/>
    </xf>
    <xf numFmtId="0" fontId="16" fillId="19" borderId="12" xfId="0" applyFont="1" applyFill="1" applyBorder="1" applyAlignment="1">
      <alignment vertical="top" wrapText="1"/>
    </xf>
    <xf numFmtId="49" fontId="14" fillId="19" borderId="33" xfId="0" applyNumberFormat="1" applyFont="1" applyFill="1" applyBorder="1" applyAlignment="1">
      <alignment horizontal="center" vertical="center" wrapText="1"/>
    </xf>
    <xf numFmtId="49" fontId="16" fillId="19" borderId="17" xfId="0" applyNumberFormat="1" applyFont="1" applyFill="1" applyBorder="1" applyAlignment="1">
      <alignment horizontal="center" vertical="center" wrapText="1"/>
    </xf>
    <xf numFmtId="49" fontId="14" fillId="19" borderId="17" xfId="0" applyNumberFormat="1" applyFont="1" applyFill="1" applyBorder="1" applyAlignment="1">
      <alignment horizontal="center" vertical="center" wrapText="1"/>
    </xf>
    <xf numFmtId="4" fontId="14" fillId="19" borderId="18" xfId="0" applyNumberFormat="1" applyFont="1" applyFill="1" applyBorder="1" applyAlignment="1">
      <alignment horizontal="center" vertical="center" wrapText="1"/>
    </xf>
    <xf numFmtId="0" fontId="16" fillId="19" borderId="22" xfId="0" applyFont="1" applyFill="1" applyBorder="1" applyAlignment="1">
      <alignment vertical="top" wrapText="1"/>
    </xf>
    <xf numFmtId="0" fontId="16" fillId="19" borderId="32" xfId="0" applyFont="1" applyFill="1" applyBorder="1" applyAlignment="1">
      <alignment horizontal="center" vertical="center" wrapText="1"/>
    </xf>
    <xf numFmtId="49" fontId="16" fillId="19" borderId="20" xfId="0" applyNumberFormat="1" applyFont="1" applyFill="1" applyBorder="1" applyAlignment="1">
      <alignment horizontal="center" vertical="center" wrapText="1"/>
    </xf>
    <xf numFmtId="49" fontId="14" fillId="19" borderId="20" xfId="0" applyNumberFormat="1" applyFont="1" applyFill="1" applyBorder="1" applyAlignment="1">
      <alignment horizontal="center" vertical="center" wrapText="1"/>
    </xf>
    <xf numFmtId="4" fontId="14" fillId="19" borderId="21" xfId="0" applyNumberFormat="1" applyFont="1" applyFill="1" applyBorder="1" applyAlignment="1">
      <alignment horizontal="center" vertical="center" wrapText="1"/>
    </xf>
    <xf numFmtId="0" fontId="16" fillId="19" borderId="33" xfId="0" applyFont="1" applyFill="1" applyBorder="1" applyAlignment="1">
      <alignment horizontal="center" vertical="center" wrapText="1"/>
    </xf>
    <xf numFmtId="49" fontId="14" fillId="19" borderId="17" xfId="0" applyNumberFormat="1" applyFont="1" applyFill="1" applyBorder="1" applyAlignment="1">
      <alignment horizontal="center" vertical="center"/>
    </xf>
    <xf numFmtId="4" fontId="14" fillId="19" borderId="18" xfId="0" applyNumberFormat="1" applyFont="1" applyFill="1" applyBorder="1" applyAlignment="1">
      <alignment horizontal="center" vertical="center"/>
    </xf>
    <xf numFmtId="0" fontId="15" fillId="19" borderId="17" xfId="0" applyFont="1" applyFill="1" applyBorder="1" applyAlignment="1">
      <alignment horizontal="center" vertical="center" wrapText="1"/>
    </xf>
    <xf numFmtId="0" fontId="67" fillId="19" borderId="12" xfId="0" applyFont="1" applyFill="1" applyBorder="1" applyAlignment="1">
      <alignment wrapText="1"/>
    </xf>
    <xf numFmtId="0" fontId="17" fillId="19" borderId="33" xfId="0" applyFont="1" applyFill="1" applyBorder="1" applyAlignment="1">
      <alignment horizontal="center" vertical="center" wrapText="1"/>
    </xf>
    <xf numFmtId="49" fontId="17" fillId="19" borderId="20" xfId="0" applyNumberFormat="1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 wrapText="1"/>
    </xf>
    <xf numFmtId="49" fontId="15" fillId="19" borderId="17" xfId="0" applyNumberFormat="1" applyFont="1" applyFill="1" applyBorder="1" applyAlignment="1">
      <alignment horizontal="center" vertical="center" wrapText="1"/>
    </xf>
    <xf numFmtId="4" fontId="15" fillId="19" borderId="21" xfId="0" applyNumberFormat="1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vertical="top" wrapText="1"/>
    </xf>
    <xf numFmtId="49" fontId="16" fillId="35" borderId="29" xfId="0" applyNumberFormat="1" applyFont="1" applyFill="1" applyBorder="1" applyAlignment="1">
      <alignment horizontal="center" vertical="center" wrapText="1"/>
    </xf>
    <xf numFmtId="0" fontId="14" fillId="42" borderId="22" xfId="0" applyFont="1" applyFill="1" applyBorder="1" applyAlignment="1">
      <alignment wrapText="1"/>
    </xf>
    <xf numFmtId="0" fontId="16" fillId="42" borderId="33" xfId="0" applyFont="1" applyFill="1" applyBorder="1" applyAlignment="1">
      <alignment horizontal="center" vertical="center" wrapText="1"/>
    </xf>
    <xf numFmtId="49" fontId="14" fillId="42" borderId="20" xfId="0" applyNumberFormat="1" applyFont="1" applyFill="1" applyBorder="1" applyAlignment="1">
      <alignment horizontal="center" vertical="center" wrapText="1"/>
    </xf>
    <xf numFmtId="4" fontId="14" fillId="42" borderId="21" xfId="0" applyNumberFormat="1" applyFont="1" applyFill="1" applyBorder="1" applyAlignment="1">
      <alignment horizontal="center" vertical="center" wrapText="1"/>
    </xf>
    <xf numFmtId="0" fontId="16" fillId="42" borderId="12" xfId="0" applyFont="1" applyFill="1" applyBorder="1" applyAlignment="1">
      <alignment vertical="top" wrapText="1"/>
    </xf>
    <xf numFmtId="0" fontId="16" fillId="42" borderId="17" xfId="0" applyFont="1" applyFill="1" applyBorder="1" applyAlignment="1">
      <alignment horizontal="center" vertical="center" wrapText="1"/>
    </xf>
    <xf numFmtId="49" fontId="14" fillId="42" borderId="17" xfId="0" applyNumberFormat="1" applyFont="1" applyFill="1" applyBorder="1" applyAlignment="1">
      <alignment horizontal="center" vertical="center" wrapText="1"/>
    </xf>
    <xf numFmtId="49" fontId="14" fillId="42" borderId="33" xfId="0" applyNumberFormat="1" applyFont="1" applyFill="1" applyBorder="1" applyAlignment="1">
      <alignment horizontal="center" vertical="center" wrapText="1"/>
    </xf>
    <xf numFmtId="4" fontId="14" fillId="42" borderId="18" xfId="0" applyNumberFormat="1" applyFont="1" applyFill="1" applyBorder="1" applyAlignment="1">
      <alignment horizontal="center" vertical="center"/>
    </xf>
    <xf numFmtId="0" fontId="15" fillId="42" borderId="17" xfId="0" applyFont="1" applyFill="1" applyBorder="1" applyAlignment="1">
      <alignment horizontal="center" vertical="center" wrapText="1"/>
    </xf>
    <xf numFmtId="4" fontId="14" fillId="42" borderId="18" xfId="0" applyNumberFormat="1" applyFont="1" applyFill="1" applyBorder="1" applyAlignment="1">
      <alignment horizontal="center" vertical="center" wrapText="1"/>
    </xf>
    <xf numFmtId="0" fontId="14" fillId="42" borderId="17" xfId="0" applyFont="1" applyFill="1" applyBorder="1" applyAlignment="1">
      <alignment horizontal="center" vertical="center" wrapText="1"/>
    </xf>
    <xf numFmtId="0" fontId="69" fillId="42" borderId="12" xfId="56" applyFont="1" applyFill="1" applyBorder="1" applyAlignment="1">
      <alignment vertical="top" wrapText="1"/>
      <protection/>
    </xf>
    <xf numFmtId="0" fontId="17" fillId="42" borderId="17" xfId="0" applyFont="1" applyFill="1" applyBorder="1" applyAlignment="1">
      <alignment horizontal="center" vertical="center" wrapText="1"/>
    </xf>
    <xf numFmtId="49" fontId="15" fillId="42" borderId="17" xfId="0" applyNumberFormat="1" applyFont="1" applyFill="1" applyBorder="1" applyAlignment="1">
      <alignment horizontal="center" vertical="center" wrapText="1"/>
    </xf>
    <xf numFmtId="4" fontId="15" fillId="42" borderId="18" xfId="0" applyNumberFormat="1" applyFont="1" applyFill="1" applyBorder="1" applyAlignment="1">
      <alignment horizontal="center" vertical="center" wrapText="1"/>
    </xf>
    <xf numFmtId="0" fontId="16" fillId="43" borderId="12" xfId="0" applyFont="1" applyFill="1" applyBorder="1" applyAlignment="1">
      <alignment wrapText="1"/>
    </xf>
    <xf numFmtId="1" fontId="16" fillId="43" borderId="33" xfId="0" applyNumberFormat="1" applyFont="1" applyFill="1" applyBorder="1" applyAlignment="1">
      <alignment horizontal="center" vertical="center" wrapText="1"/>
    </xf>
    <xf numFmtId="2" fontId="16" fillId="43" borderId="17" xfId="0" applyNumberFormat="1" applyFont="1" applyFill="1" applyBorder="1" applyAlignment="1">
      <alignment horizontal="center" vertical="center" wrapText="1"/>
    </xf>
    <xf numFmtId="0" fontId="15" fillId="43" borderId="17" xfId="0" applyFont="1" applyFill="1" applyBorder="1" applyAlignment="1">
      <alignment horizontal="center" vertical="center" wrapText="1"/>
    </xf>
    <xf numFmtId="4" fontId="14" fillId="43" borderId="18" xfId="0" applyNumberFormat="1" applyFont="1" applyFill="1" applyBorder="1" applyAlignment="1">
      <alignment horizontal="center" vertical="center" wrapText="1"/>
    </xf>
    <xf numFmtId="0" fontId="17" fillId="43" borderId="22" xfId="0" applyFont="1" applyFill="1" applyBorder="1" applyAlignment="1">
      <alignment horizontal="left" vertical="center" wrapText="1"/>
    </xf>
    <xf numFmtId="1" fontId="17" fillId="43" borderId="33" xfId="0" applyNumberFormat="1" applyFont="1" applyFill="1" applyBorder="1" applyAlignment="1">
      <alignment horizontal="center" vertical="center" wrapText="1"/>
    </xf>
    <xf numFmtId="2" fontId="17" fillId="43" borderId="17" xfId="0" applyNumberFormat="1" applyFont="1" applyFill="1" applyBorder="1" applyAlignment="1">
      <alignment horizontal="center" vertical="center" wrapText="1"/>
    </xf>
    <xf numFmtId="0" fontId="15" fillId="43" borderId="20" xfId="0" applyFont="1" applyFill="1" applyBorder="1" applyAlignment="1">
      <alignment horizontal="center" vertical="center" wrapText="1"/>
    </xf>
    <xf numFmtId="4" fontId="15" fillId="43" borderId="21" xfId="0" applyNumberFormat="1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vertical="top" wrapText="1"/>
    </xf>
    <xf numFmtId="49" fontId="14" fillId="44" borderId="17" xfId="0" applyNumberFormat="1" applyFont="1" applyFill="1" applyBorder="1" applyAlignment="1">
      <alignment horizontal="center" vertical="center" wrapText="1"/>
    </xf>
    <xf numFmtId="49" fontId="15" fillId="44" borderId="17" xfId="0" applyNumberFormat="1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wrapText="1"/>
    </xf>
    <xf numFmtId="0" fontId="14" fillId="33" borderId="20" xfId="0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24" fillId="33" borderId="12" xfId="0" applyFont="1" applyFill="1" applyBorder="1" applyAlignment="1">
      <alignment vertical="top" wrapText="1"/>
    </xf>
    <xf numFmtId="4" fontId="15" fillId="0" borderId="18" xfId="0" applyNumberFormat="1" applyFont="1" applyFill="1" applyBorder="1" applyAlignment="1">
      <alignment horizontal="center" wrapText="1"/>
    </xf>
    <xf numFmtId="0" fontId="14" fillId="0" borderId="41" xfId="0" applyFont="1" applyFill="1" applyBorder="1" applyAlignment="1">
      <alignment wrapText="1"/>
    </xf>
    <xf numFmtId="0" fontId="24" fillId="0" borderId="12" xfId="0" applyFont="1" applyFill="1" applyBorder="1" applyAlignment="1">
      <alignment vertical="top" wrapText="1"/>
    </xf>
    <xf numFmtId="4" fontId="14" fillId="0" borderId="18" xfId="0" applyNumberFormat="1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67" fillId="0" borderId="35" xfId="0" applyFont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4" fontId="13" fillId="0" borderId="18" xfId="0" applyNumberFormat="1" applyFont="1" applyFill="1" applyBorder="1" applyAlignment="1">
      <alignment horizontal="center" wrapText="1"/>
    </xf>
    <xf numFmtId="0" fontId="14" fillId="0" borderId="17" xfId="0" applyFont="1" applyBorder="1" applyAlignment="1">
      <alignment wrapText="1"/>
    </xf>
    <xf numFmtId="0" fontId="67" fillId="0" borderId="12" xfId="0" applyFont="1" applyFill="1" applyBorder="1" applyAlignment="1">
      <alignment/>
    </xf>
    <xf numFmtId="0" fontId="16" fillId="45" borderId="12" xfId="0" applyFont="1" applyFill="1" applyBorder="1" applyAlignment="1">
      <alignment vertical="top" wrapText="1"/>
    </xf>
    <xf numFmtId="0" fontId="16" fillId="45" borderId="17" xfId="0" applyFont="1" applyFill="1" applyBorder="1" applyAlignment="1">
      <alignment horizontal="center" vertical="center" wrapText="1"/>
    </xf>
    <xf numFmtId="4" fontId="14" fillId="45" borderId="18" xfId="0" applyNumberFormat="1" applyFont="1" applyFill="1" applyBorder="1" applyAlignment="1">
      <alignment horizontal="center" vertical="center" wrapText="1"/>
    </xf>
    <xf numFmtId="49" fontId="16" fillId="45" borderId="17" xfId="0" applyNumberFormat="1" applyFont="1" applyFill="1" applyBorder="1" applyAlignment="1">
      <alignment horizontal="center" vertical="center" wrapText="1"/>
    </xf>
    <xf numFmtId="0" fontId="15" fillId="45" borderId="17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wrapText="1"/>
    </xf>
    <xf numFmtId="49" fontId="25" fillId="0" borderId="13" xfId="0" applyNumberFormat="1" applyFont="1" applyBorder="1" applyAlignment="1">
      <alignment horizontal="left" wrapText="1"/>
    </xf>
    <xf numFmtId="0" fontId="68" fillId="0" borderId="12" xfId="0" applyFont="1" applyFill="1" applyBorder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wrapText="1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/>
    </xf>
    <xf numFmtId="0" fontId="67" fillId="2" borderId="12" xfId="0" applyFont="1" applyFill="1" applyBorder="1" applyAlignment="1">
      <alignment wrapText="1"/>
    </xf>
    <xf numFmtId="0" fontId="17" fillId="2" borderId="17" xfId="0" applyFont="1" applyFill="1" applyBorder="1" applyAlignment="1">
      <alignment horizontal="center" vertical="center" wrapText="1"/>
    </xf>
    <xf numFmtId="49" fontId="17" fillId="2" borderId="17" xfId="0" applyNumberFormat="1" applyFont="1" applyFill="1" applyBorder="1" applyAlignment="1">
      <alignment horizontal="center" vertical="center" wrapText="1"/>
    </xf>
    <xf numFmtId="49" fontId="15" fillId="2" borderId="17" xfId="0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4" fontId="15" fillId="2" borderId="1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0" fontId="26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4" fontId="6" fillId="0" borderId="5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4" fontId="6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4" fillId="0" borderId="59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6" fillId="0" borderId="39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72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49" fontId="10" fillId="46" borderId="17" xfId="0" applyNumberFormat="1" applyFont="1" applyFill="1" applyBorder="1" applyAlignment="1">
      <alignment/>
    </xf>
    <xf numFmtId="49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 wrapText="1"/>
    </xf>
    <xf numFmtId="0" fontId="13" fillId="35" borderId="28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4" fontId="14" fillId="0" borderId="60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4" fontId="14" fillId="0" borderId="52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4" fontId="15" fillId="0" borderId="52" xfId="0" applyNumberFormat="1" applyFont="1" applyFill="1" applyBorder="1" applyAlignment="1">
      <alignment horizontal="center" vertical="center" wrapText="1"/>
    </xf>
    <xf numFmtId="4" fontId="15" fillId="33" borderId="18" xfId="0" applyNumberFormat="1" applyFont="1" applyFill="1" applyBorder="1" applyAlignment="1">
      <alignment horizontal="center" vertical="center" wrapText="1"/>
    </xf>
    <xf numFmtId="4" fontId="15" fillId="33" borderId="52" xfId="0" applyNumberFormat="1" applyFont="1" applyFill="1" applyBorder="1" applyAlignment="1">
      <alignment horizontal="center" vertical="center" wrapText="1"/>
    </xf>
    <xf numFmtId="4" fontId="14" fillId="33" borderId="52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2" fontId="15" fillId="0" borderId="17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 wrapText="1"/>
    </xf>
    <xf numFmtId="0" fontId="15" fillId="0" borderId="59" xfId="0" applyFont="1" applyBorder="1" applyAlignment="1">
      <alignment vertical="center" wrapText="1"/>
    </xf>
    <xf numFmtId="0" fontId="15" fillId="0" borderId="59" xfId="0" applyFont="1" applyFill="1" applyBorder="1" applyAlignment="1">
      <alignment vertical="center" wrapText="1"/>
    </xf>
    <xf numFmtId="0" fontId="15" fillId="33" borderId="59" xfId="0" applyFont="1" applyFill="1" applyBorder="1" applyAlignment="1">
      <alignment vertical="center" wrapText="1"/>
    </xf>
    <xf numFmtId="0" fontId="14" fillId="33" borderId="59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33" xfId="0" applyFont="1" applyFill="1" applyBorder="1" applyAlignment="1">
      <alignment vertical="center" wrapText="1"/>
    </xf>
    <xf numFmtId="2" fontId="15" fillId="0" borderId="17" xfId="0" applyNumberFormat="1" applyFont="1" applyFill="1" applyBorder="1" applyAlignment="1">
      <alignment horizontal="center" vertical="center"/>
    </xf>
    <xf numFmtId="0" fontId="15" fillId="0" borderId="33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49" fontId="15" fillId="46" borderId="17" xfId="0" applyNumberFormat="1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2" fontId="73" fillId="0" borderId="17" xfId="0" applyNumberFormat="1" applyFont="1" applyBorder="1" applyAlignment="1">
      <alignment horizontal="center" vertical="center"/>
    </xf>
    <xf numFmtId="0" fontId="15" fillId="0" borderId="60" xfId="0" applyFont="1" applyBorder="1" applyAlignment="1">
      <alignment vertical="center" wrapText="1"/>
    </xf>
    <xf numFmtId="4" fontId="15" fillId="0" borderId="17" xfId="0" applyNumberFormat="1" applyFont="1" applyBorder="1" applyAlignment="1">
      <alignment wrapText="1"/>
    </xf>
    <xf numFmtId="4" fontId="15" fillId="0" borderId="0" xfId="0" applyNumberFormat="1" applyFont="1" applyAlignment="1">
      <alignment wrapText="1"/>
    </xf>
    <xf numFmtId="0" fontId="15" fillId="0" borderId="52" xfId="0" applyFont="1" applyBorder="1" applyAlignment="1">
      <alignment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wrapText="1"/>
    </xf>
    <xf numFmtId="2" fontId="15" fillId="0" borderId="17" xfId="0" applyNumberFormat="1" applyFont="1" applyBorder="1" applyAlignment="1">
      <alignment wrapText="1"/>
    </xf>
    <xf numFmtId="4" fontId="15" fillId="0" borderId="60" xfId="0" applyNumberFormat="1" applyFont="1" applyFill="1" applyBorder="1" applyAlignment="1">
      <alignment horizontal="center" vertical="center" wrapText="1"/>
    </xf>
    <xf numFmtId="2" fontId="15" fillId="0" borderId="33" xfId="0" applyNumberFormat="1" applyFont="1" applyBorder="1" applyAlignment="1">
      <alignment wrapText="1"/>
    </xf>
    <xf numFmtId="0" fontId="15" fillId="0" borderId="17" xfId="0" applyFont="1" applyFill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" fontId="15" fillId="0" borderId="48" xfId="0" applyNumberFormat="1" applyFont="1" applyFill="1" applyBorder="1" applyAlignment="1">
      <alignment horizontal="center" vertical="center" wrapText="1"/>
    </xf>
    <xf numFmtId="4" fontId="15" fillId="0" borderId="61" xfId="0" applyNumberFormat="1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vertical="center" wrapText="1"/>
    </xf>
    <xf numFmtId="4" fontId="14" fillId="35" borderId="6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45" borderId="17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44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4" fillId="42" borderId="17" xfId="0" applyNumberFormat="1" applyFont="1" applyFill="1" applyBorder="1" applyAlignment="1">
      <alignment horizontal="center" vertical="center"/>
    </xf>
    <xf numFmtId="2" fontId="14" fillId="43" borderId="17" xfId="0" applyNumberFormat="1" applyFont="1" applyFill="1" applyBorder="1" applyAlignment="1">
      <alignment horizontal="center" vertical="center"/>
    </xf>
    <xf numFmtId="2" fontId="15" fillId="43" borderId="17" xfId="0" applyNumberFormat="1" applyFont="1" applyFill="1" applyBorder="1" applyAlignment="1">
      <alignment horizontal="center" vertical="center"/>
    </xf>
    <xf numFmtId="49" fontId="15" fillId="43" borderId="17" xfId="0" applyNumberFormat="1" applyFont="1" applyFill="1" applyBorder="1" applyAlignment="1">
      <alignment horizontal="center" vertical="center"/>
    </xf>
    <xf numFmtId="4" fontId="14" fillId="38" borderId="63" xfId="0" applyNumberFormat="1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/>
    </xf>
    <xf numFmtId="4" fontId="14" fillId="38" borderId="36" xfId="0" applyNumberFormat="1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14" fillId="40" borderId="36" xfId="0" applyFont="1" applyFill="1" applyBorder="1" applyAlignment="1">
      <alignment horizontal="center" vertical="center" wrapText="1"/>
    </xf>
    <xf numFmtId="0" fontId="14" fillId="40" borderId="40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4" fillId="40" borderId="40" xfId="0" applyFont="1" applyFill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168" fontId="6" fillId="0" borderId="47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174" fontId="14" fillId="39" borderId="31" xfId="0" applyNumberFormat="1" applyFont="1" applyFill="1" applyBorder="1" applyAlignment="1">
      <alignment horizontal="center" wrapText="1"/>
    </xf>
    <xf numFmtId="174" fontId="14" fillId="0" borderId="21" xfId="0" applyNumberFormat="1" applyFont="1" applyBorder="1" applyAlignment="1">
      <alignment horizontal="center" wrapText="1"/>
    </xf>
    <xf numFmtId="174" fontId="14" fillId="0" borderId="18" xfId="0" applyNumberFormat="1" applyFont="1" applyBorder="1" applyAlignment="1">
      <alignment horizontal="center" wrapText="1"/>
    </xf>
    <xf numFmtId="174" fontId="15" fillId="0" borderId="18" xfId="0" applyNumberFormat="1" applyFont="1" applyBorder="1" applyAlignment="1">
      <alignment horizontal="center" wrapText="1"/>
    </xf>
    <xf numFmtId="174" fontId="15" fillId="0" borderId="50" xfId="0" applyNumberFormat="1" applyFont="1" applyBorder="1" applyAlignment="1">
      <alignment horizontal="center"/>
    </xf>
    <xf numFmtId="174" fontId="14" fillId="39" borderId="18" xfId="0" applyNumberFormat="1" applyFont="1" applyFill="1" applyBorder="1" applyAlignment="1">
      <alignment horizontal="center"/>
    </xf>
    <xf numFmtId="174" fontId="14" fillId="0" borderId="18" xfId="0" applyNumberFormat="1" applyFont="1" applyBorder="1" applyAlignment="1">
      <alignment horizontal="center"/>
    </xf>
    <xf numFmtId="174" fontId="15" fillId="0" borderId="18" xfId="0" applyNumberFormat="1" applyFont="1" applyBorder="1" applyAlignment="1">
      <alignment horizontal="center"/>
    </xf>
    <xf numFmtId="174" fontId="14" fillId="0" borderId="18" xfId="0" applyNumberFormat="1" applyFont="1" applyBorder="1" applyAlignment="1">
      <alignment horizontal="center" vertical="center" wrapText="1"/>
    </xf>
    <xf numFmtId="174" fontId="15" fillId="0" borderId="18" xfId="0" applyNumberFormat="1" applyFont="1" applyBorder="1" applyAlignment="1">
      <alignment horizontal="center" vertical="center" wrapText="1"/>
    </xf>
    <xf numFmtId="174" fontId="15" fillId="0" borderId="23" xfId="0" applyNumberFormat="1" applyFont="1" applyBorder="1" applyAlignment="1">
      <alignment horizontal="center"/>
    </xf>
    <xf numFmtId="174" fontId="14" fillId="39" borderId="31" xfId="0" applyNumberFormat="1" applyFont="1" applyFill="1" applyBorder="1" applyAlignment="1">
      <alignment horizontal="center"/>
    </xf>
    <xf numFmtId="49" fontId="15" fillId="2" borderId="17" xfId="0" applyNumberFormat="1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4" fontId="15" fillId="2" borderId="18" xfId="0" applyNumberFormat="1" applyFont="1" applyFill="1" applyBorder="1" applyAlignment="1">
      <alignment horizontal="center" wrapText="1"/>
    </xf>
    <xf numFmtId="4" fontId="15" fillId="2" borderId="33" xfId="0" applyNumberFormat="1" applyFont="1" applyFill="1" applyBorder="1" applyAlignment="1">
      <alignment horizontal="center" wrapText="1"/>
    </xf>
    <xf numFmtId="174" fontId="15" fillId="2" borderId="18" xfId="0" applyNumberFormat="1" applyFont="1" applyFill="1" applyBorder="1" applyAlignment="1">
      <alignment horizontal="center" wrapText="1"/>
    </xf>
    <xf numFmtId="174" fontId="14" fillId="0" borderId="21" xfId="0" applyNumberFormat="1" applyFont="1" applyBorder="1" applyAlignment="1">
      <alignment horizontal="center" vertical="center" wrapText="1"/>
    </xf>
    <xf numFmtId="174" fontId="15" fillId="0" borderId="18" xfId="0" applyNumberFormat="1" applyFont="1" applyFill="1" applyBorder="1" applyAlignment="1">
      <alignment horizontal="center" vertical="center"/>
    </xf>
    <xf numFmtId="174" fontId="15" fillId="0" borderId="18" xfId="0" applyNumberFormat="1" applyFont="1" applyBorder="1" applyAlignment="1">
      <alignment horizontal="center" vertical="center"/>
    </xf>
    <xf numFmtId="174" fontId="15" fillId="0" borderId="18" xfId="0" applyNumberFormat="1" applyFont="1" applyFill="1" applyBorder="1" applyAlignment="1">
      <alignment horizontal="center" vertical="center" wrapText="1"/>
    </xf>
    <xf numFmtId="174" fontId="14" fillId="33" borderId="18" xfId="0" applyNumberFormat="1" applyFont="1" applyFill="1" applyBorder="1" applyAlignment="1">
      <alignment horizontal="center" vertical="center" wrapText="1"/>
    </xf>
    <xf numFmtId="174" fontId="15" fillId="0" borderId="21" xfId="0" applyNumberFormat="1" applyFont="1" applyBorder="1" applyAlignment="1">
      <alignment horizontal="center" vertical="center" wrapText="1"/>
    </xf>
    <xf numFmtId="174" fontId="15" fillId="0" borderId="21" xfId="0" applyNumberFormat="1" applyFont="1" applyBorder="1" applyAlignment="1">
      <alignment horizontal="center" vertical="center"/>
    </xf>
    <xf numFmtId="174" fontId="15" fillId="0" borderId="23" xfId="0" applyNumberFormat="1" applyFont="1" applyFill="1" applyBorder="1" applyAlignment="1">
      <alignment horizontal="center" vertical="center"/>
    </xf>
    <xf numFmtId="174" fontId="14" fillId="0" borderId="18" xfId="0" applyNumberFormat="1" applyFont="1" applyFill="1" applyBorder="1" applyAlignment="1">
      <alignment horizontal="center" vertical="center" wrapText="1"/>
    </xf>
    <xf numFmtId="174" fontId="15" fillId="0" borderId="21" xfId="0" applyNumberFormat="1" applyFont="1" applyFill="1" applyBorder="1" applyAlignment="1">
      <alignment horizontal="center" vertical="center"/>
    </xf>
    <xf numFmtId="174" fontId="15" fillId="0" borderId="21" xfId="0" applyNumberFormat="1" applyFont="1" applyFill="1" applyBorder="1" applyAlignment="1">
      <alignment horizontal="center" vertical="center" wrapText="1"/>
    </xf>
    <xf numFmtId="174" fontId="15" fillId="37" borderId="48" xfId="0" applyNumberFormat="1" applyFont="1" applyFill="1" applyBorder="1" applyAlignment="1">
      <alignment horizontal="center" vertical="center"/>
    </xf>
    <xf numFmtId="174" fontId="14" fillId="0" borderId="18" xfId="0" applyNumberFormat="1" applyFont="1" applyFill="1" applyBorder="1" applyAlignment="1">
      <alignment horizontal="center" vertical="center"/>
    </xf>
    <xf numFmtId="174" fontId="14" fillId="35" borderId="31" xfId="0" applyNumberFormat="1" applyFont="1" applyFill="1" applyBorder="1" applyAlignment="1">
      <alignment horizontal="center" vertical="center" wrapText="1"/>
    </xf>
    <xf numFmtId="174" fontId="14" fillId="0" borderId="21" xfId="0" applyNumberFormat="1" applyFont="1" applyFill="1" applyBorder="1" applyAlignment="1">
      <alignment horizontal="center" vertical="center" wrapText="1"/>
    </xf>
    <xf numFmtId="174" fontId="14" fillId="0" borderId="21" xfId="0" applyNumberFormat="1" applyFont="1" applyFill="1" applyBorder="1" applyAlignment="1">
      <alignment horizontal="center" vertical="center"/>
    </xf>
    <xf numFmtId="174" fontId="14" fillId="0" borderId="23" xfId="0" applyNumberFormat="1" applyFont="1" applyFill="1" applyBorder="1" applyAlignment="1">
      <alignment horizontal="center" vertical="center"/>
    </xf>
    <xf numFmtId="174" fontId="15" fillId="2" borderId="18" xfId="0" applyNumberFormat="1" applyFont="1" applyFill="1" applyBorder="1" applyAlignment="1">
      <alignment horizontal="center" vertical="center" wrapText="1"/>
    </xf>
    <xf numFmtId="174" fontId="15" fillId="41" borderId="18" xfId="0" applyNumberFormat="1" applyFont="1" applyFill="1" applyBorder="1" applyAlignment="1">
      <alignment horizontal="center" vertical="center" wrapText="1"/>
    </xf>
    <xf numFmtId="174" fontId="16" fillId="0" borderId="18" xfId="0" applyNumberFormat="1" applyFont="1" applyFill="1" applyBorder="1" applyAlignment="1">
      <alignment horizontal="center" vertical="center" wrapText="1"/>
    </xf>
    <xf numFmtId="174" fontId="15" fillId="0" borderId="56" xfId="0" applyNumberFormat="1" applyFont="1" applyFill="1" applyBorder="1" applyAlignment="1">
      <alignment horizontal="center" vertical="center" wrapText="1"/>
    </xf>
    <xf numFmtId="174" fontId="14" fillId="0" borderId="23" xfId="0" applyNumberFormat="1" applyFont="1" applyFill="1" applyBorder="1" applyAlignment="1">
      <alignment horizontal="center" vertical="center" wrapText="1"/>
    </xf>
    <xf numFmtId="174" fontId="15" fillId="0" borderId="23" xfId="0" applyNumberFormat="1" applyFont="1" applyFill="1" applyBorder="1" applyAlignment="1">
      <alignment horizontal="center" vertical="center" wrapText="1"/>
    </xf>
    <xf numFmtId="174" fontId="14" fillId="39" borderId="31" xfId="0" applyNumberFormat="1" applyFont="1" applyFill="1" applyBorder="1" applyAlignment="1">
      <alignment horizontal="center" vertical="center" wrapText="1"/>
    </xf>
    <xf numFmtId="174" fontId="15" fillId="0" borderId="50" xfId="0" applyNumberFormat="1" applyFont="1" applyFill="1" applyBorder="1" applyAlignment="1">
      <alignment horizontal="center" vertical="center"/>
    </xf>
    <xf numFmtId="168" fontId="15" fillId="0" borderId="17" xfId="0" applyNumberFormat="1" applyFont="1" applyBorder="1" applyAlignment="1">
      <alignment horizontal="center" vertical="center"/>
    </xf>
    <xf numFmtId="168" fontId="15" fillId="0" borderId="17" xfId="0" applyNumberFormat="1" applyFont="1" applyFill="1" applyBorder="1" applyAlignment="1">
      <alignment horizontal="center" vertical="center"/>
    </xf>
    <xf numFmtId="168" fontId="73" fillId="0" borderId="17" xfId="0" applyNumberFormat="1" applyFont="1" applyBorder="1" applyAlignment="1">
      <alignment horizontal="center" vertical="center"/>
    </xf>
    <xf numFmtId="168" fontId="15" fillId="0" borderId="17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/>
    </xf>
    <xf numFmtId="0" fontId="15" fillId="0" borderId="41" xfId="0" applyFont="1" applyFill="1" applyBorder="1" applyAlignment="1">
      <alignment wrapText="1"/>
    </xf>
    <xf numFmtId="49" fontId="10" fillId="0" borderId="0" xfId="0" applyNumberFormat="1" applyFont="1" applyAlignment="1">
      <alignment horizontal="left" vertical="center" wrapText="1"/>
    </xf>
    <xf numFmtId="2" fontId="14" fillId="0" borderId="17" xfId="0" applyNumberFormat="1" applyFont="1" applyBorder="1" applyAlignment="1">
      <alignment horizontal="center" vertical="center"/>
    </xf>
    <xf numFmtId="168" fontId="14" fillId="0" borderId="17" xfId="0" applyNumberFormat="1" applyFont="1" applyBorder="1" applyAlignment="1">
      <alignment horizontal="center" vertical="center"/>
    </xf>
    <xf numFmtId="2" fontId="14" fillId="47" borderId="40" xfId="0" applyNumberFormat="1" applyFont="1" applyFill="1" applyBorder="1" applyAlignment="1">
      <alignment horizontal="center" vertical="center"/>
    </xf>
    <xf numFmtId="168" fontId="14" fillId="47" borderId="40" xfId="0" applyNumberFormat="1" applyFont="1" applyFill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168" fontId="14" fillId="0" borderId="2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49" fontId="10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wrapText="1"/>
    </xf>
    <xf numFmtId="49" fontId="10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center" wrapText="1"/>
    </xf>
    <xf numFmtId="0" fontId="14" fillId="46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375" style="0" customWidth="1"/>
    <col min="2" max="2" width="11.625" style="7" customWidth="1"/>
    <col min="3" max="3" width="13.75390625" style="7" customWidth="1"/>
    <col min="4" max="4" width="10.875" style="7" hidden="1" customWidth="1"/>
    <col min="5" max="5" width="5.375" style="7" hidden="1" customWidth="1"/>
    <col min="6" max="6" width="27.25390625" style="19" bestFit="1" customWidth="1"/>
    <col min="7" max="8" width="27.25390625" style="19" hidden="1" customWidth="1"/>
  </cols>
  <sheetData>
    <row r="1" spans="2:8" ht="18.75">
      <c r="B1" s="8" t="s">
        <v>611</v>
      </c>
      <c r="C1" s="156"/>
      <c r="D1" s="156"/>
      <c r="E1" s="156"/>
      <c r="F1" s="156"/>
      <c r="G1" s="156"/>
      <c r="H1" s="156"/>
    </row>
    <row r="2" spans="2:8" ht="18.75">
      <c r="B2" s="8" t="s">
        <v>491</v>
      </c>
      <c r="C2" s="156"/>
      <c r="D2" s="156"/>
      <c r="E2" s="156"/>
      <c r="F2" s="156"/>
      <c r="G2" s="156"/>
      <c r="H2" s="156"/>
    </row>
    <row r="3" spans="2:8" ht="18.75">
      <c r="B3" s="8" t="s">
        <v>434</v>
      </c>
      <c r="C3" s="156"/>
      <c r="D3" s="156"/>
      <c r="E3" s="156"/>
      <c r="F3" s="156"/>
      <c r="G3" s="156"/>
      <c r="H3" s="156"/>
    </row>
    <row r="4" spans="2:8" ht="18.75">
      <c r="B4" s="8" t="s">
        <v>492</v>
      </c>
      <c r="C4" s="156"/>
      <c r="D4" s="156"/>
      <c r="E4" s="156"/>
      <c r="F4" s="156"/>
      <c r="G4" s="156"/>
      <c r="H4" s="156"/>
    </row>
    <row r="5" spans="2:8" ht="18.75" customHeight="1">
      <c r="B5" s="8" t="s">
        <v>495</v>
      </c>
      <c r="C5" s="156"/>
      <c r="D5" s="156"/>
      <c r="E5" s="156"/>
      <c r="F5" s="156"/>
      <c r="G5" s="156"/>
      <c r="H5" s="156"/>
    </row>
    <row r="6" spans="2:8" ht="18.75">
      <c r="B6" s="8" t="s">
        <v>493</v>
      </c>
      <c r="C6" s="156"/>
      <c r="D6" s="156"/>
      <c r="E6" s="156"/>
      <c r="F6" s="156"/>
      <c r="G6" s="156"/>
      <c r="H6" s="156"/>
    </row>
    <row r="7" spans="2:8" ht="18.75">
      <c r="B7" s="8" t="s">
        <v>494</v>
      </c>
      <c r="C7" s="156"/>
      <c r="D7" s="156"/>
      <c r="E7" s="156"/>
      <c r="F7" s="156"/>
      <c r="G7" s="156"/>
      <c r="H7" s="156"/>
    </row>
    <row r="8" spans="1:8" ht="18.75">
      <c r="A8" s="4"/>
      <c r="B8" s="13"/>
      <c r="C8" s="8"/>
      <c r="D8" s="8"/>
      <c r="E8" s="8"/>
      <c r="F8" s="8"/>
      <c r="G8" s="8"/>
      <c r="H8" s="8"/>
    </row>
    <row r="9" spans="1:8" ht="16.5">
      <c r="A9" s="613" t="s">
        <v>303</v>
      </c>
      <c r="B9" s="613"/>
      <c r="C9" s="613"/>
      <c r="D9" s="613"/>
      <c r="E9" s="613"/>
      <c r="F9" s="613"/>
      <c r="G9"/>
      <c r="H9"/>
    </row>
    <row r="10" spans="1:8" ht="16.5">
      <c r="A10" s="613" t="s">
        <v>466</v>
      </c>
      <c r="B10" s="613"/>
      <c r="C10" s="613"/>
      <c r="D10" s="613"/>
      <c r="E10" s="613"/>
      <c r="F10" s="613"/>
      <c r="G10"/>
      <c r="H10"/>
    </row>
    <row r="11" spans="1:8" ht="16.5">
      <c r="A11" s="614" t="s">
        <v>496</v>
      </c>
      <c r="B11" s="614"/>
      <c r="C11" s="614"/>
      <c r="D11" s="614"/>
      <c r="E11" s="614"/>
      <c r="F11" s="614"/>
      <c r="G11"/>
      <c r="H11"/>
    </row>
    <row r="12" spans="1:8" ht="18">
      <c r="A12" s="3"/>
      <c r="B12" s="5"/>
      <c r="C12" s="5"/>
      <c r="D12" s="5"/>
      <c r="E12" s="5"/>
      <c r="F12" s="18" t="s">
        <v>2</v>
      </c>
      <c r="G12" s="18" t="s">
        <v>2</v>
      </c>
      <c r="H12" s="18" t="s">
        <v>2</v>
      </c>
    </row>
    <row r="13" spans="1:8" ht="51.75" customHeight="1">
      <c r="A13" s="178" t="s">
        <v>70</v>
      </c>
      <c r="B13" s="179" t="s">
        <v>71</v>
      </c>
      <c r="C13" s="179" t="s">
        <v>72</v>
      </c>
      <c r="D13" s="179" t="s">
        <v>73</v>
      </c>
      <c r="E13" s="179" t="s">
        <v>74</v>
      </c>
      <c r="F13" s="200" t="s">
        <v>497</v>
      </c>
      <c r="G13" s="200" t="s">
        <v>606</v>
      </c>
      <c r="H13" s="200" t="s">
        <v>607</v>
      </c>
    </row>
    <row r="14" spans="1:8" s="1" customFormat="1" ht="22.5" customHeight="1">
      <c r="A14" s="206" t="s">
        <v>205</v>
      </c>
      <c r="B14" s="99" t="s">
        <v>31</v>
      </c>
      <c r="C14" s="73"/>
      <c r="D14" s="73"/>
      <c r="E14" s="73"/>
      <c r="F14" s="203" t="e">
        <f>F15+F16+F17+F18+F19+F20+F21</f>
        <v>#REF!</v>
      </c>
      <c r="G14" s="203" t="e">
        <f>G15+G16+G17+G18+G19+G20+G21</f>
        <v>#REF!</v>
      </c>
      <c r="H14" s="203" t="e">
        <f>H15+H16+H17+H18+H19+H20+H21</f>
        <v>#REF!</v>
      </c>
    </row>
    <row r="15" spans="1:8" ht="33">
      <c r="A15" s="175" t="s">
        <v>81</v>
      </c>
      <c r="B15" s="68" t="s">
        <v>31</v>
      </c>
      <c r="C15" s="50" t="s">
        <v>36</v>
      </c>
      <c r="D15" s="50"/>
      <c r="E15" s="50"/>
      <c r="F15" s="176" t="e">
        <f>#REF!</f>
        <v>#REF!</v>
      </c>
      <c r="G15" s="176" t="e">
        <f>#REF!</f>
        <v>#REF!</v>
      </c>
      <c r="H15" s="176" t="e">
        <f>#REF!</f>
        <v>#REF!</v>
      </c>
    </row>
    <row r="16" spans="1:8" ht="33">
      <c r="A16" s="175" t="s">
        <v>446</v>
      </c>
      <c r="B16" s="68" t="s">
        <v>31</v>
      </c>
      <c r="C16" s="50" t="s">
        <v>40</v>
      </c>
      <c r="D16" s="50"/>
      <c r="E16" s="50"/>
      <c r="F16" s="176" t="e">
        <f>#REF!</f>
        <v>#REF!</v>
      </c>
      <c r="G16" s="176" t="e">
        <f>#REF!</f>
        <v>#REF!</v>
      </c>
      <c r="H16" s="176" t="e">
        <f>#REF!</f>
        <v>#REF!</v>
      </c>
    </row>
    <row r="17" spans="1:8" ht="49.5">
      <c r="A17" s="175" t="s">
        <v>330</v>
      </c>
      <c r="B17" s="68" t="s">
        <v>31</v>
      </c>
      <c r="C17" s="68" t="s">
        <v>34</v>
      </c>
      <c r="D17" s="68"/>
      <c r="E17" s="68"/>
      <c r="F17" s="176" t="e">
        <f>#REF!+#REF!+#REF!</f>
        <v>#REF!</v>
      </c>
      <c r="G17" s="176" t="e">
        <f>#REF!+#REF!+#REF!</f>
        <v>#REF!</v>
      </c>
      <c r="H17" s="176" t="e">
        <f>#REF!+#REF!+#REF!</f>
        <v>#REF!</v>
      </c>
    </row>
    <row r="18" spans="1:8" ht="33">
      <c r="A18" s="175" t="s">
        <v>286</v>
      </c>
      <c r="B18" s="68" t="s">
        <v>31</v>
      </c>
      <c r="C18" s="68" t="s">
        <v>37</v>
      </c>
      <c r="D18" s="50"/>
      <c r="E18" s="50"/>
      <c r="F18" s="176" t="e">
        <f>#REF!+#REF!</f>
        <v>#REF!</v>
      </c>
      <c r="G18" s="176" t="e">
        <f>#REF!+#REF!</f>
        <v>#REF!</v>
      </c>
      <c r="H18" s="176" t="e">
        <f>#REF!+#REF!</f>
        <v>#REF!</v>
      </c>
    </row>
    <row r="19" spans="1:8" ht="16.5">
      <c r="A19" s="175" t="s">
        <v>112</v>
      </c>
      <c r="B19" s="68" t="s">
        <v>31</v>
      </c>
      <c r="C19" s="68" t="s">
        <v>30</v>
      </c>
      <c r="D19" s="50"/>
      <c r="E19" s="50"/>
      <c r="F19" s="176">
        <v>0</v>
      </c>
      <c r="G19" s="176">
        <v>0</v>
      </c>
      <c r="H19" s="176">
        <v>0</v>
      </c>
    </row>
    <row r="20" spans="1:8" ht="16.5">
      <c r="A20" s="174" t="s">
        <v>423</v>
      </c>
      <c r="B20" s="48" t="s">
        <v>31</v>
      </c>
      <c r="C20" s="48" t="s">
        <v>39</v>
      </c>
      <c r="D20" s="48"/>
      <c r="E20" s="48"/>
      <c r="F20" s="177" t="e">
        <f>#REF!</f>
        <v>#REF!</v>
      </c>
      <c r="G20" s="177" t="e">
        <f>#REF!</f>
        <v>#REF!</v>
      </c>
      <c r="H20" s="177" t="e">
        <f>#REF!</f>
        <v>#REF!</v>
      </c>
    </row>
    <row r="21" spans="1:8" ht="16.5">
      <c r="A21" s="175" t="s">
        <v>206</v>
      </c>
      <c r="B21" s="68" t="s">
        <v>31</v>
      </c>
      <c r="C21" s="68" t="s">
        <v>41</v>
      </c>
      <c r="D21" s="50"/>
      <c r="E21" s="50"/>
      <c r="F21" s="176" t="e">
        <f>#REF!+#REF!+#REF!+#REF!</f>
        <v>#REF!</v>
      </c>
      <c r="G21" s="176" t="e">
        <f>#REF!+#REF!+#REF!+#REF!</f>
        <v>#REF!</v>
      </c>
      <c r="H21" s="176" t="e">
        <f>#REF!+#REF!+#REF!+#REF!</f>
        <v>#REF!</v>
      </c>
    </row>
    <row r="22" spans="1:8" s="1" customFormat="1" ht="16.5">
      <c r="A22" s="207" t="s">
        <v>335</v>
      </c>
      <c r="B22" s="69" t="s">
        <v>36</v>
      </c>
      <c r="C22" s="70"/>
      <c r="D22" s="70"/>
      <c r="E22" s="70"/>
      <c r="F22" s="201" t="e">
        <f>F23</f>
        <v>#REF!</v>
      </c>
      <c r="G22" s="201" t="e">
        <f>G23</f>
        <v>#REF!</v>
      </c>
      <c r="H22" s="201" t="e">
        <f>H23</f>
        <v>#REF!</v>
      </c>
    </row>
    <row r="23" spans="1:8" s="1" customFormat="1" ht="16.5">
      <c r="A23" s="175" t="s">
        <v>336</v>
      </c>
      <c r="B23" s="68" t="s">
        <v>36</v>
      </c>
      <c r="C23" s="50" t="s">
        <v>40</v>
      </c>
      <c r="D23" s="50"/>
      <c r="E23" s="50"/>
      <c r="F23" s="177" t="e">
        <f>#REF!</f>
        <v>#REF!</v>
      </c>
      <c r="G23" s="177" t="e">
        <f>#REF!</f>
        <v>#REF!</v>
      </c>
      <c r="H23" s="177" t="e">
        <f>#REF!</f>
        <v>#REF!</v>
      </c>
    </row>
    <row r="24" spans="1:8" s="9" customFormat="1" ht="16.5">
      <c r="A24" s="207" t="s">
        <v>110</v>
      </c>
      <c r="B24" s="69" t="s">
        <v>40</v>
      </c>
      <c r="C24" s="70"/>
      <c r="D24" s="70"/>
      <c r="E24" s="70"/>
      <c r="F24" s="201" t="e">
        <f>F25+F26+F27</f>
        <v>#REF!</v>
      </c>
      <c r="G24" s="201" t="e">
        <f>G25+G26+G27</f>
        <v>#REF!</v>
      </c>
      <c r="H24" s="201" t="e">
        <f>H25+H26+H27</f>
        <v>#REF!</v>
      </c>
    </row>
    <row r="25" spans="1:8" ht="16.5">
      <c r="A25" s="175" t="s">
        <v>111</v>
      </c>
      <c r="B25" s="68" t="s">
        <v>40</v>
      </c>
      <c r="C25" s="68" t="s">
        <v>36</v>
      </c>
      <c r="D25" s="50"/>
      <c r="E25" s="50"/>
      <c r="F25" s="176" t="e">
        <f>#REF!+#REF!</f>
        <v>#REF!</v>
      </c>
      <c r="G25" s="176" t="e">
        <f>#REF!+#REF!</f>
        <v>#REF!</v>
      </c>
      <c r="H25" s="176" t="e">
        <f>#REF!+#REF!</f>
        <v>#REF!</v>
      </c>
    </row>
    <row r="26" spans="1:8" ht="33">
      <c r="A26" s="175" t="s">
        <v>331</v>
      </c>
      <c r="B26" s="68" t="s">
        <v>40</v>
      </c>
      <c r="C26" s="68" t="s">
        <v>32</v>
      </c>
      <c r="D26" s="68"/>
      <c r="E26" s="68"/>
      <c r="F26" s="176" t="e">
        <f>#REF!+#REF!</f>
        <v>#REF!</v>
      </c>
      <c r="G26" s="176" t="e">
        <f>#REF!+#REF!</f>
        <v>#REF!</v>
      </c>
      <c r="H26" s="176" t="e">
        <f>#REF!+#REF!</f>
        <v>#REF!</v>
      </c>
    </row>
    <row r="27" spans="1:8" ht="16.5">
      <c r="A27" s="175" t="s">
        <v>339</v>
      </c>
      <c r="B27" s="50" t="s">
        <v>40</v>
      </c>
      <c r="C27" s="50" t="s">
        <v>38</v>
      </c>
      <c r="D27" s="50"/>
      <c r="E27" s="50"/>
      <c r="F27" s="176">
        <v>0</v>
      </c>
      <c r="G27" s="176">
        <v>0</v>
      </c>
      <c r="H27" s="176">
        <v>0</v>
      </c>
    </row>
    <row r="28" spans="1:8" s="9" customFormat="1" ht="16.5">
      <c r="A28" s="208" t="s">
        <v>207</v>
      </c>
      <c r="B28" s="70" t="s">
        <v>34</v>
      </c>
      <c r="C28" s="70"/>
      <c r="D28" s="70"/>
      <c r="E28" s="70"/>
      <c r="F28" s="201" t="e">
        <f>F29+F30+F31+F32+F33+F34</f>
        <v>#REF!</v>
      </c>
      <c r="G28" s="201" t="e">
        <f>G29+G30+G31+G32+G33+G34</f>
        <v>#REF!</v>
      </c>
      <c r="H28" s="201" t="e">
        <f>H29+H30+H31+H32+H33+H34</f>
        <v>#REF!</v>
      </c>
    </row>
    <row r="29" spans="1:8" ht="16.5">
      <c r="A29" s="175" t="s">
        <v>212</v>
      </c>
      <c r="B29" s="68" t="s">
        <v>34</v>
      </c>
      <c r="C29" s="68" t="s">
        <v>31</v>
      </c>
      <c r="D29" s="50"/>
      <c r="E29" s="50"/>
      <c r="F29" s="176" t="e">
        <f>#REF!</f>
        <v>#REF!</v>
      </c>
      <c r="G29" s="176" t="e">
        <f>#REF!</f>
        <v>#REF!</v>
      </c>
      <c r="H29" s="176" t="e">
        <f>#REF!</f>
        <v>#REF!</v>
      </c>
    </row>
    <row r="30" spans="1:8" ht="16.5">
      <c r="A30" s="175" t="s">
        <v>208</v>
      </c>
      <c r="B30" s="68" t="s">
        <v>34</v>
      </c>
      <c r="C30" s="68" t="s">
        <v>35</v>
      </c>
      <c r="D30" s="50"/>
      <c r="E30" s="50"/>
      <c r="F30" s="176" t="e">
        <f>#REF!</f>
        <v>#REF!</v>
      </c>
      <c r="G30" s="176" t="e">
        <f>#REF!</f>
        <v>#REF!</v>
      </c>
      <c r="H30" s="176" t="e">
        <f>#REF!</f>
        <v>#REF!</v>
      </c>
    </row>
    <row r="31" spans="1:8" ht="16.5">
      <c r="A31" s="175" t="s">
        <v>174</v>
      </c>
      <c r="B31" s="50" t="s">
        <v>34</v>
      </c>
      <c r="C31" s="50" t="s">
        <v>33</v>
      </c>
      <c r="D31" s="50"/>
      <c r="E31" s="50"/>
      <c r="F31" s="177" t="e">
        <f>#REF!</f>
        <v>#REF!</v>
      </c>
      <c r="G31" s="177" t="e">
        <f>#REF!</f>
        <v>#REF!</v>
      </c>
      <c r="H31" s="177" t="e">
        <f>#REF!</f>
        <v>#REF!</v>
      </c>
    </row>
    <row r="32" spans="1:8" s="1" customFormat="1" ht="16.5">
      <c r="A32" s="175" t="s">
        <v>326</v>
      </c>
      <c r="B32" s="50" t="s">
        <v>34</v>
      </c>
      <c r="C32" s="50" t="s">
        <v>32</v>
      </c>
      <c r="D32" s="50"/>
      <c r="E32" s="50"/>
      <c r="F32" s="176" t="e">
        <f>#REF!+#REF!</f>
        <v>#REF!</v>
      </c>
      <c r="G32" s="176" t="e">
        <f>#REF!+#REF!</f>
        <v>#REF!</v>
      </c>
      <c r="H32" s="176" t="e">
        <f>#REF!+#REF!</f>
        <v>#REF!</v>
      </c>
    </row>
    <row r="33" spans="1:8" ht="16.5">
      <c r="A33" s="175" t="s">
        <v>422</v>
      </c>
      <c r="B33" s="50" t="s">
        <v>34</v>
      </c>
      <c r="C33" s="50" t="s">
        <v>38</v>
      </c>
      <c r="D33" s="50"/>
      <c r="E33" s="50"/>
      <c r="F33" s="176">
        <v>0</v>
      </c>
      <c r="G33" s="176">
        <v>0</v>
      </c>
      <c r="H33" s="176">
        <v>0</v>
      </c>
    </row>
    <row r="34" spans="1:8" ht="16.5">
      <c r="A34" s="175" t="s">
        <v>42</v>
      </c>
      <c r="B34" s="68" t="s">
        <v>34</v>
      </c>
      <c r="C34" s="68" t="s">
        <v>95</v>
      </c>
      <c r="D34" s="68"/>
      <c r="E34" s="68"/>
      <c r="F34" s="176" t="e">
        <f>#REF!+#REF!+#REF!</f>
        <v>#REF!</v>
      </c>
      <c r="G34" s="176" t="e">
        <f>#REF!+#REF!+#REF!</f>
        <v>#REF!</v>
      </c>
      <c r="H34" s="176" t="e">
        <f>#REF!+#REF!+#REF!</f>
        <v>#REF!</v>
      </c>
    </row>
    <row r="35" spans="1:8" s="9" customFormat="1" ht="16.5">
      <c r="A35" s="207" t="s">
        <v>209</v>
      </c>
      <c r="B35" s="69" t="s">
        <v>35</v>
      </c>
      <c r="C35" s="70"/>
      <c r="D35" s="70"/>
      <c r="E35" s="70"/>
      <c r="F35" s="201" t="e">
        <f>F36+F37+F38</f>
        <v>#REF!</v>
      </c>
      <c r="G35" s="201" t="e">
        <f>G36+G37+G38</f>
        <v>#REF!</v>
      </c>
      <c r="H35" s="201" t="e">
        <f>H36+H37+H38</f>
        <v>#REF!</v>
      </c>
    </row>
    <row r="36" spans="1:8" s="9" customFormat="1" ht="16.5">
      <c r="A36" s="175" t="s">
        <v>210</v>
      </c>
      <c r="B36" s="68" t="s">
        <v>35</v>
      </c>
      <c r="C36" s="50" t="s">
        <v>31</v>
      </c>
      <c r="D36" s="50"/>
      <c r="E36" s="50"/>
      <c r="F36" s="176" t="e">
        <f>#REF!</f>
        <v>#REF!</v>
      </c>
      <c r="G36" s="176" t="e">
        <f>#REF!</f>
        <v>#REF!</v>
      </c>
      <c r="H36" s="176" t="e">
        <f>#REF!</f>
        <v>#REF!</v>
      </c>
    </row>
    <row r="37" spans="1:8" ht="16.5">
      <c r="A37" s="175" t="s">
        <v>211</v>
      </c>
      <c r="B37" s="68" t="s">
        <v>35</v>
      </c>
      <c r="C37" s="68" t="s">
        <v>36</v>
      </c>
      <c r="D37" s="68"/>
      <c r="E37" s="50"/>
      <c r="F37" s="176" t="e">
        <f>#REF!</f>
        <v>#REF!</v>
      </c>
      <c r="G37" s="176" t="e">
        <f>#REF!</f>
        <v>#REF!</v>
      </c>
      <c r="H37" s="176" t="e">
        <f>#REF!</f>
        <v>#REF!</v>
      </c>
    </row>
    <row r="38" spans="1:8" s="1" customFormat="1" ht="16.5">
      <c r="A38" s="175" t="s">
        <v>76</v>
      </c>
      <c r="B38" s="50" t="s">
        <v>35</v>
      </c>
      <c r="C38" s="50" t="s">
        <v>40</v>
      </c>
      <c r="D38" s="50"/>
      <c r="E38" s="50"/>
      <c r="F38" s="177" t="e">
        <f>#REF!</f>
        <v>#REF!</v>
      </c>
      <c r="G38" s="177" t="e">
        <f>#REF!</f>
        <v>#REF!</v>
      </c>
      <c r="H38" s="177" t="e">
        <f>#REF!</f>
        <v>#REF!</v>
      </c>
    </row>
    <row r="39" spans="1:8" s="9" customFormat="1" ht="16.5">
      <c r="A39" s="207" t="s">
        <v>157</v>
      </c>
      <c r="B39" s="69" t="s">
        <v>37</v>
      </c>
      <c r="C39" s="69"/>
      <c r="D39" s="70"/>
      <c r="E39" s="70"/>
      <c r="F39" s="201" t="e">
        <f>F40+F41</f>
        <v>#REF!</v>
      </c>
      <c r="G39" s="201" t="e">
        <f>G40+G41</f>
        <v>#REF!</v>
      </c>
      <c r="H39" s="201" t="e">
        <f>H40+H41</f>
        <v>#REF!</v>
      </c>
    </row>
    <row r="40" spans="1:8" s="9" customFormat="1" ht="16.5">
      <c r="A40" s="175" t="s">
        <v>383</v>
      </c>
      <c r="B40" s="68" t="s">
        <v>37</v>
      </c>
      <c r="C40" s="68" t="s">
        <v>36</v>
      </c>
      <c r="D40" s="50"/>
      <c r="E40" s="50"/>
      <c r="F40" s="176" t="e">
        <f>#REF!</f>
        <v>#REF!</v>
      </c>
      <c r="G40" s="176" t="e">
        <f>#REF!</f>
        <v>#REF!</v>
      </c>
      <c r="H40" s="176" t="e">
        <f>#REF!</f>
        <v>#REF!</v>
      </c>
    </row>
    <row r="41" spans="1:8" ht="16.5">
      <c r="A41" s="175" t="s">
        <v>409</v>
      </c>
      <c r="B41" s="50" t="s">
        <v>37</v>
      </c>
      <c r="C41" s="50" t="s">
        <v>35</v>
      </c>
      <c r="D41" s="68"/>
      <c r="E41" s="68"/>
      <c r="F41" s="176">
        <v>0</v>
      </c>
      <c r="G41" s="176">
        <v>0</v>
      </c>
      <c r="H41" s="176">
        <v>0</v>
      </c>
    </row>
    <row r="42" spans="1:8" s="9" customFormat="1" ht="16.5">
      <c r="A42" s="207" t="s">
        <v>75</v>
      </c>
      <c r="B42" s="69" t="s">
        <v>30</v>
      </c>
      <c r="C42" s="70"/>
      <c r="D42" s="70"/>
      <c r="E42" s="70"/>
      <c r="F42" s="201" t="e">
        <f>F43+F44+F45+F46+F47</f>
        <v>#REF!</v>
      </c>
      <c r="G42" s="201" t="e">
        <f>G43+G44+G45+G46+G47</f>
        <v>#REF!</v>
      </c>
      <c r="H42" s="201" t="e">
        <f>H43+H44+H45+H46+H47</f>
        <v>#REF!</v>
      </c>
    </row>
    <row r="43" spans="1:8" ht="16.5">
      <c r="A43" s="175" t="s">
        <v>28</v>
      </c>
      <c r="B43" s="68" t="s">
        <v>30</v>
      </c>
      <c r="C43" s="50" t="s">
        <v>31</v>
      </c>
      <c r="D43" s="50"/>
      <c r="E43" s="50"/>
      <c r="F43" s="176" t="e">
        <f>#REF!+#REF!</f>
        <v>#REF!</v>
      </c>
      <c r="G43" s="176" t="e">
        <f>#REF!+#REF!</f>
        <v>#REF!</v>
      </c>
      <c r="H43" s="176" t="e">
        <f>#REF!+#REF!</f>
        <v>#REF!</v>
      </c>
    </row>
    <row r="44" spans="1:8" ht="16.5">
      <c r="A44" s="175" t="s">
        <v>4</v>
      </c>
      <c r="B44" s="68" t="s">
        <v>30</v>
      </c>
      <c r="C44" s="68" t="s">
        <v>36</v>
      </c>
      <c r="D44" s="50"/>
      <c r="E44" s="50"/>
      <c r="F44" s="176" t="e">
        <f>#REF!+#REF!+#REF!</f>
        <v>#REF!</v>
      </c>
      <c r="G44" s="176" t="e">
        <f>#REF!+#REF!+#REF!</f>
        <v>#REF!</v>
      </c>
      <c r="H44" s="176" t="e">
        <f>#REF!+#REF!+#REF!</f>
        <v>#REF!</v>
      </c>
    </row>
    <row r="45" spans="1:8" ht="18" customHeight="1">
      <c r="A45" s="163" t="s">
        <v>468</v>
      </c>
      <c r="B45" s="68" t="s">
        <v>30</v>
      </c>
      <c r="C45" s="68" t="s">
        <v>35</v>
      </c>
      <c r="D45" s="44" t="s">
        <v>35</v>
      </c>
      <c r="E45" s="50"/>
      <c r="F45" s="176" t="e">
        <f>#REF!+#REF!+#REF!+#REF!+#REF!+#REF!+#REF!+#REF!</f>
        <v>#REF!</v>
      </c>
      <c r="G45" s="176" t="e">
        <f>#REF!+#REF!+#REF!+#REF!+#REF!+#REF!+#REF!+#REF!</f>
        <v>#REF!</v>
      </c>
      <c r="H45" s="176" t="e">
        <f>#REF!+#REF!+#REF!+#REF!+#REF!+#REF!+#REF!+#REF!</f>
        <v>#REF!</v>
      </c>
    </row>
    <row r="46" spans="1:8" ht="16.5">
      <c r="A46" s="175" t="s">
        <v>237</v>
      </c>
      <c r="B46" s="68" t="s">
        <v>30</v>
      </c>
      <c r="C46" s="50" t="s">
        <v>30</v>
      </c>
      <c r="D46" s="50"/>
      <c r="E46" s="50"/>
      <c r="F46" s="176" t="e">
        <f>#REF!+#REF!</f>
        <v>#REF!</v>
      </c>
      <c r="G46" s="176" t="e">
        <f>#REF!+#REF!</f>
        <v>#REF!</v>
      </c>
      <c r="H46" s="176" t="e">
        <f>#REF!+#REF!</f>
        <v>#REF!</v>
      </c>
    </row>
    <row r="47" spans="1:8" ht="16.5">
      <c r="A47" s="175" t="s">
        <v>249</v>
      </c>
      <c r="B47" s="68" t="s">
        <v>30</v>
      </c>
      <c r="C47" s="50" t="s">
        <v>32</v>
      </c>
      <c r="D47" s="68"/>
      <c r="E47" s="68"/>
      <c r="F47" s="176" t="e">
        <f>#REF!+#REF!</f>
        <v>#REF!</v>
      </c>
      <c r="G47" s="176" t="e">
        <f>#REF!+#REF!</f>
        <v>#REF!</v>
      </c>
      <c r="H47" s="176" t="e">
        <f>#REF!+#REF!</f>
        <v>#REF!</v>
      </c>
    </row>
    <row r="48" spans="1:8" s="1" customFormat="1" ht="16.5">
      <c r="A48" s="207" t="s">
        <v>465</v>
      </c>
      <c r="B48" s="69" t="s">
        <v>33</v>
      </c>
      <c r="C48" s="70"/>
      <c r="D48" s="69"/>
      <c r="E48" s="70"/>
      <c r="F48" s="201" t="e">
        <f>F49+F50</f>
        <v>#REF!</v>
      </c>
      <c r="G48" s="201" t="e">
        <f>G49+G50</f>
        <v>#REF!</v>
      </c>
      <c r="H48" s="201" t="e">
        <f>H49+H50</f>
        <v>#REF!</v>
      </c>
    </row>
    <row r="49" spans="1:8" ht="16.5">
      <c r="A49" s="175" t="s">
        <v>5</v>
      </c>
      <c r="B49" s="68" t="s">
        <v>33</v>
      </c>
      <c r="C49" s="68" t="s">
        <v>31</v>
      </c>
      <c r="D49" s="50"/>
      <c r="E49" s="50"/>
      <c r="F49" s="176" t="e">
        <f>#REF!+#REF!+#REF!</f>
        <v>#REF!</v>
      </c>
      <c r="G49" s="176" t="e">
        <f>#REF!+#REF!+#REF!</f>
        <v>#REF!</v>
      </c>
      <c r="H49" s="176" t="e">
        <f>#REF!+#REF!+#REF!</f>
        <v>#REF!</v>
      </c>
    </row>
    <row r="50" spans="1:8" ht="16.5">
      <c r="A50" s="175" t="s">
        <v>329</v>
      </c>
      <c r="B50" s="68" t="s">
        <v>33</v>
      </c>
      <c r="C50" s="68" t="s">
        <v>34</v>
      </c>
      <c r="D50" s="50"/>
      <c r="E50" s="50"/>
      <c r="F50" s="176" t="e">
        <f>#REF!</f>
        <v>#REF!</v>
      </c>
      <c r="G50" s="176" t="e">
        <f>#REF!</f>
        <v>#REF!</v>
      </c>
      <c r="H50" s="176" t="e">
        <f>#REF!</f>
        <v>#REF!</v>
      </c>
    </row>
    <row r="51" spans="1:8" s="1" customFormat="1" ht="16.5">
      <c r="A51" s="207" t="s">
        <v>332</v>
      </c>
      <c r="B51" s="69" t="s">
        <v>32</v>
      </c>
      <c r="C51" s="70"/>
      <c r="D51" s="70"/>
      <c r="E51" s="70"/>
      <c r="F51" s="201" t="e">
        <f>F52+F53</f>
        <v>#REF!</v>
      </c>
      <c r="G51" s="201" t="e">
        <f>G52+G53</f>
        <v>#REF!</v>
      </c>
      <c r="H51" s="201" t="e">
        <f>H52+H53</f>
        <v>#REF!</v>
      </c>
    </row>
    <row r="52" spans="1:8" ht="16.5" hidden="1">
      <c r="A52" s="38" t="s">
        <v>289</v>
      </c>
      <c r="B52" s="68" t="s">
        <v>32</v>
      </c>
      <c r="C52" s="50" t="s">
        <v>36</v>
      </c>
      <c r="D52" s="50"/>
      <c r="E52" s="50"/>
      <c r="F52" s="176">
        <v>0</v>
      </c>
      <c r="G52" s="176">
        <v>0</v>
      </c>
      <c r="H52" s="176">
        <v>0</v>
      </c>
    </row>
    <row r="53" spans="1:8" ht="16.5">
      <c r="A53" s="175" t="s">
        <v>333</v>
      </c>
      <c r="B53" s="68" t="s">
        <v>32</v>
      </c>
      <c r="C53" s="68" t="s">
        <v>32</v>
      </c>
      <c r="D53" s="50"/>
      <c r="E53" s="50"/>
      <c r="F53" s="176" t="e">
        <f>#REF!</f>
        <v>#REF!</v>
      </c>
      <c r="G53" s="176" t="e">
        <f>#REF!</f>
        <v>#REF!</v>
      </c>
      <c r="H53" s="176" t="e">
        <f>#REF!</f>
        <v>#REF!</v>
      </c>
    </row>
    <row r="54" spans="1:8" s="9" customFormat="1" ht="16.5">
      <c r="A54" s="207" t="s">
        <v>3</v>
      </c>
      <c r="B54" s="69">
        <v>10</v>
      </c>
      <c r="C54" s="70"/>
      <c r="D54" s="70"/>
      <c r="E54" s="70"/>
      <c r="F54" s="201" t="e">
        <f>F55+F56+F57+F58</f>
        <v>#REF!</v>
      </c>
      <c r="G54" s="201" t="e">
        <f>G55+G56+G57+G58</f>
        <v>#REF!</v>
      </c>
      <c r="H54" s="201" t="e">
        <f>H55+H56+H57+H58</f>
        <v>#REF!</v>
      </c>
    </row>
    <row r="55" spans="1:8" s="9" customFormat="1" ht="16.5">
      <c r="A55" s="174" t="s">
        <v>176</v>
      </c>
      <c r="B55" s="68" t="s">
        <v>38</v>
      </c>
      <c r="C55" s="50" t="s">
        <v>31</v>
      </c>
      <c r="D55" s="50"/>
      <c r="E55" s="50"/>
      <c r="F55" s="176" t="e">
        <f>#REF!</f>
        <v>#REF!</v>
      </c>
      <c r="G55" s="176" t="e">
        <f>#REF!</f>
        <v>#REF!</v>
      </c>
      <c r="H55" s="176" t="e">
        <f>#REF!</f>
        <v>#REF!</v>
      </c>
    </row>
    <row r="56" spans="1:8" ht="16.5">
      <c r="A56" s="175" t="s">
        <v>322</v>
      </c>
      <c r="B56" s="50">
        <v>10</v>
      </c>
      <c r="C56" s="50" t="s">
        <v>40</v>
      </c>
      <c r="D56" s="50"/>
      <c r="E56" s="50"/>
      <c r="F56" s="176" t="e">
        <f>#REF!+#REF!+#REF!</f>
        <v>#REF!</v>
      </c>
      <c r="G56" s="176" t="e">
        <f>#REF!+#REF!+#REF!</f>
        <v>#REF!</v>
      </c>
      <c r="H56" s="176" t="e">
        <f>#REF!+#REF!+#REF!</f>
        <v>#REF!</v>
      </c>
    </row>
    <row r="57" spans="1:8" ht="16.5">
      <c r="A57" s="175" t="s">
        <v>173</v>
      </c>
      <c r="B57" s="50">
        <v>10</v>
      </c>
      <c r="C57" s="50" t="s">
        <v>34</v>
      </c>
      <c r="D57" s="50"/>
      <c r="E57" s="50"/>
      <c r="F57" s="176" t="e">
        <f>#REF!+#REF!</f>
        <v>#REF!</v>
      </c>
      <c r="G57" s="176" t="e">
        <f>#REF!+#REF!</f>
        <v>#REF!</v>
      </c>
      <c r="H57" s="176" t="e">
        <f>#REF!+#REF!</f>
        <v>#REF!</v>
      </c>
    </row>
    <row r="58" spans="1:8" ht="16.5">
      <c r="A58" s="175" t="s">
        <v>27</v>
      </c>
      <c r="B58" s="50">
        <v>10</v>
      </c>
      <c r="C58" s="50" t="s">
        <v>37</v>
      </c>
      <c r="D58" s="50"/>
      <c r="E58" s="50"/>
      <c r="F58" s="176" t="e">
        <f>#REF!</f>
        <v>#REF!</v>
      </c>
      <c r="G58" s="176" t="e">
        <f>#REF!</f>
        <v>#REF!</v>
      </c>
      <c r="H58" s="176" t="e">
        <f>#REF!</f>
        <v>#REF!</v>
      </c>
    </row>
    <row r="59" spans="1:8" s="1" customFormat="1" ht="16.5">
      <c r="A59" s="207" t="s">
        <v>325</v>
      </c>
      <c r="B59" s="70">
        <v>11</v>
      </c>
      <c r="C59" s="70"/>
      <c r="D59" s="70"/>
      <c r="E59" s="70"/>
      <c r="F59" s="201" t="e">
        <f>F60</f>
        <v>#REF!</v>
      </c>
      <c r="G59" s="201" t="e">
        <f>G60</f>
        <v>#REF!</v>
      </c>
      <c r="H59" s="201" t="e">
        <f>H60</f>
        <v>#REF!</v>
      </c>
    </row>
    <row r="60" spans="1:8" ht="16.5">
      <c r="A60" s="175" t="s">
        <v>334</v>
      </c>
      <c r="B60" s="50">
        <v>11</v>
      </c>
      <c r="C60" s="50" t="s">
        <v>31</v>
      </c>
      <c r="D60" s="50"/>
      <c r="E60" s="50"/>
      <c r="F60" s="176" t="e">
        <f>#REF!+#REF!</f>
        <v>#REF!</v>
      </c>
      <c r="G60" s="176" t="e">
        <f>#REF!+#REF!</f>
        <v>#REF!</v>
      </c>
      <c r="H60" s="176" t="e">
        <f>#REF!+#REF!</f>
        <v>#REF!</v>
      </c>
    </row>
    <row r="61" spans="1:8" s="1" customFormat="1" ht="16.5">
      <c r="A61" s="209" t="s">
        <v>328</v>
      </c>
      <c r="B61" s="70" t="s">
        <v>95</v>
      </c>
      <c r="C61" s="70"/>
      <c r="D61" s="70"/>
      <c r="E61" s="70"/>
      <c r="F61" s="202" t="e">
        <f>F62</f>
        <v>#REF!</v>
      </c>
      <c r="G61" s="202" t="e">
        <f>G62</f>
        <v>#REF!</v>
      </c>
      <c r="H61" s="202" t="e">
        <f>H62</f>
        <v>#REF!</v>
      </c>
    </row>
    <row r="62" spans="1:8" ht="16.5">
      <c r="A62" s="180" t="s">
        <v>321</v>
      </c>
      <c r="B62" s="50" t="s">
        <v>95</v>
      </c>
      <c r="C62" s="50" t="s">
        <v>36</v>
      </c>
      <c r="D62" s="50"/>
      <c r="E62" s="50"/>
      <c r="F62" s="177" t="e">
        <f>#REF!</f>
        <v>#REF!</v>
      </c>
      <c r="G62" s="177" t="e">
        <f>#REF!</f>
        <v>#REF!</v>
      </c>
      <c r="H62" s="177" t="e">
        <f>#REF!</f>
        <v>#REF!</v>
      </c>
    </row>
    <row r="63" spans="1:8" s="1" customFormat="1" ht="16.5">
      <c r="A63" s="209" t="s">
        <v>367</v>
      </c>
      <c r="B63" s="70" t="s">
        <v>41</v>
      </c>
      <c r="C63" s="70"/>
      <c r="D63" s="70"/>
      <c r="E63" s="70"/>
      <c r="F63" s="202" t="e">
        <f>F64</f>
        <v>#REF!</v>
      </c>
      <c r="G63" s="202" t="e">
        <f>G64</f>
        <v>#REF!</v>
      </c>
      <c r="H63" s="202" t="e">
        <f>H64</f>
        <v>#REF!</v>
      </c>
    </row>
    <row r="64" spans="1:8" ht="16.5">
      <c r="A64" s="174" t="s">
        <v>368</v>
      </c>
      <c r="B64" s="50" t="s">
        <v>41</v>
      </c>
      <c r="C64" s="50" t="s">
        <v>31</v>
      </c>
      <c r="D64" s="68"/>
      <c r="E64" s="68"/>
      <c r="F64" s="176" t="e">
        <f>#REF!</f>
        <v>#REF!</v>
      </c>
      <c r="G64" s="176" t="e">
        <f>#REF!</f>
        <v>#REF!</v>
      </c>
      <c r="H64" s="176" t="e">
        <f>#REF!</f>
        <v>#REF!</v>
      </c>
    </row>
    <row r="65" spans="1:8" s="9" customFormat="1" ht="33">
      <c r="A65" s="207" t="s">
        <v>449</v>
      </c>
      <c r="B65" s="70" t="s">
        <v>288</v>
      </c>
      <c r="C65" s="70"/>
      <c r="D65" s="70"/>
      <c r="E65" s="70"/>
      <c r="F65" s="201" t="e">
        <f>F66+F67</f>
        <v>#REF!</v>
      </c>
      <c r="G65" s="201" t="e">
        <f>G66+G67</f>
        <v>#REF!</v>
      </c>
      <c r="H65" s="201" t="e">
        <f>H66+H67</f>
        <v>#REF!</v>
      </c>
    </row>
    <row r="66" spans="1:8" ht="33">
      <c r="A66" s="175" t="s">
        <v>447</v>
      </c>
      <c r="B66" s="50" t="s">
        <v>288</v>
      </c>
      <c r="C66" s="50" t="s">
        <v>31</v>
      </c>
      <c r="D66" s="50"/>
      <c r="E66" s="50"/>
      <c r="F66" s="176" t="e">
        <f>#REF!</f>
        <v>#REF!</v>
      </c>
      <c r="G66" s="176" t="e">
        <f>#REF!</f>
        <v>#REF!</v>
      </c>
      <c r="H66" s="176" t="e">
        <f>#REF!</f>
        <v>#REF!</v>
      </c>
    </row>
    <row r="67" spans="1:8" ht="16.5">
      <c r="A67" s="181" t="s">
        <v>448</v>
      </c>
      <c r="B67" s="50" t="s">
        <v>288</v>
      </c>
      <c r="C67" s="50" t="s">
        <v>40</v>
      </c>
      <c r="D67" s="50"/>
      <c r="E67" s="50"/>
      <c r="F67" s="176" t="e">
        <f>#REF!</f>
        <v>#REF!</v>
      </c>
      <c r="G67" s="176" t="e">
        <f>#REF!</f>
        <v>#REF!</v>
      </c>
      <c r="H67" s="176" t="e">
        <f>#REF!</f>
        <v>#REF!</v>
      </c>
    </row>
    <row r="68" spans="1:8" s="1" customFormat="1" ht="16.5">
      <c r="A68" s="184" t="s">
        <v>29</v>
      </c>
      <c r="B68" s="179"/>
      <c r="C68" s="179"/>
      <c r="D68" s="179"/>
      <c r="E68" s="179"/>
      <c r="F68" s="185" t="e">
        <f>F14+F22+F24+F28+F35+F39+F42+F48+F51+F54+F59+F61+F63+F65</f>
        <v>#REF!</v>
      </c>
      <c r="G68" s="185" t="e">
        <f>G14+G22+G24+G28+G35+G39+G42+G48+G51+G54+G59+G61+G63+G65</f>
        <v>#REF!</v>
      </c>
      <c r="H68" s="185" t="e">
        <f>H14+H22+H24+H28+H35+H39+H42+H48+H51+H54+H59+H61+H63+H65</f>
        <v>#REF!</v>
      </c>
    </row>
    <row r="70" spans="6:8" ht="12.75">
      <c r="F70" s="19" t="e">
        <f>#REF!</f>
        <v>#REF!</v>
      </c>
      <c r="G70" s="19" t="e">
        <f>#REF!</f>
        <v>#REF!</v>
      </c>
      <c r="H70" s="19" t="e">
        <f>#REF!</f>
        <v>#REF!</v>
      </c>
    </row>
    <row r="71" spans="6:8" ht="12.75">
      <c r="F71" s="19" t="e">
        <f>F68-F70</f>
        <v>#REF!</v>
      </c>
      <c r="G71" s="19" t="e">
        <f>G68-G70</f>
        <v>#REF!</v>
      </c>
      <c r="H71" s="19" t="e">
        <f>H68-H70</f>
        <v>#REF!</v>
      </c>
    </row>
    <row r="74" spans="2:8" ht="18">
      <c r="B74"/>
      <c r="C74"/>
      <c r="D74"/>
      <c r="E74"/>
      <c r="F74" s="20"/>
      <c r="G74" s="20"/>
      <c r="H74" s="20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9" t="e">
        <f>#REF!</f>
        <v>#REF!</v>
      </c>
      <c r="G78" s="19" t="e">
        <f>#REF!</f>
        <v>#REF!</v>
      </c>
      <c r="H78" s="19" t="e">
        <f>#REF!</f>
        <v>#REF!</v>
      </c>
    </row>
    <row r="82" ht="12.75">
      <c r="F82" s="19" t="e">
        <f>F42+F48+F51+F54+F59</f>
        <v>#REF!</v>
      </c>
    </row>
    <row r="119" spans="1:8" ht="16.5">
      <c r="A119" s="158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75390625" style="0" customWidth="1"/>
    <col min="2" max="2" width="11.625" style="7" customWidth="1"/>
    <col min="3" max="3" width="9.625" style="7" customWidth="1"/>
    <col min="4" max="4" width="10.875" style="7" hidden="1" customWidth="1"/>
    <col min="5" max="5" width="5.375" style="7" hidden="1" customWidth="1"/>
    <col min="6" max="6" width="27.25390625" style="19" hidden="1" customWidth="1"/>
    <col min="7" max="8" width="27.25390625" style="19" bestFit="1" customWidth="1"/>
  </cols>
  <sheetData>
    <row r="1" spans="2:8" ht="18.75">
      <c r="B1" s="8" t="s">
        <v>612</v>
      </c>
      <c r="C1" s="156"/>
      <c r="D1" s="156"/>
      <c r="E1" s="156"/>
      <c r="F1" s="156"/>
      <c r="G1" s="156"/>
      <c r="H1" s="156"/>
    </row>
    <row r="2" spans="2:8" ht="18.75">
      <c r="B2" s="8" t="s">
        <v>491</v>
      </c>
      <c r="C2" s="156"/>
      <c r="D2" s="156"/>
      <c r="E2" s="156"/>
      <c r="F2" s="156"/>
      <c r="G2" s="156"/>
      <c r="H2" s="156"/>
    </row>
    <row r="3" spans="2:8" ht="18.75">
      <c r="B3" s="8" t="s">
        <v>434</v>
      </c>
      <c r="C3" s="156"/>
      <c r="D3" s="156"/>
      <c r="E3" s="156"/>
      <c r="F3" s="156"/>
      <c r="G3" s="156"/>
      <c r="H3" s="156"/>
    </row>
    <row r="4" spans="2:8" ht="18.75">
      <c r="B4" s="8" t="s">
        <v>492</v>
      </c>
      <c r="C4" s="156"/>
      <c r="D4" s="156"/>
      <c r="E4" s="156"/>
      <c r="F4" s="156"/>
      <c r="G4" s="156"/>
      <c r="H4" s="156"/>
    </row>
    <row r="5" spans="2:8" ht="18.75" customHeight="1">
      <c r="B5" s="8" t="s">
        <v>495</v>
      </c>
      <c r="C5" s="156"/>
      <c r="D5" s="156"/>
      <c r="E5" s="156"/>
      <c r="F5" s="156"/>
      <c r="G5" s="156"/>
      <c r="H5" s="156"/>
    </row>
    <row r="6" spans="2:8" ht="18.75">
      <c r="B6" s="8" t="s">
        <v>493</v>
      </c>
      <c r="C6" s="156"/>
      <c r="D6" s="156"/>
      <c r="E6" s="156"/>
      <c r="F6" s="156"/>
      <c r="G6" s="156"/>
      <c r="H6" s="156"/>
    </row>
    <row r="7" spans="2:8" ht="18.75">
      <c r="B7" s="8" t="s">
        <v>494</v>
      </c>
      <c r="C7" s="156"/>
      <c r="D7" s="156"/>
      <c r="E7" s="156"/>
      <c r="F7" s="156"/>
      <c r="G7" s="156"/>
      <c r="H7" s="156"/>
    </row>
    <row r="8" spans="1:8" ht="18.75">
      <c r="A8" s="4"/>
      <c r="B8" s="13"/>
      <c r="C8" s="8"/>
      <c r="D8" s="8"/>
      <c r="E8" s="8"/>
      <c r="F8" s="8"/>
      <c r="G8" s="8"/>
      <c r="H8" s="8"/>
    </row>
    <row r="9" spans="1:8" ht="16.5">
      <c r="A9" s="613" t="s">
        <v>303</v>
      </c>
      <c r="B9" s="613"/>
      <c r="C9" s="613"/>
      <c r="D9" s="613"/>
      <c r="E9" s="613"/>
      <c r="F9" s="613"/>
      <c r="G9" s="613"/>
      <c r="H9" s="613"/>
    </row>
    <row r="10" spans="1:8" ht="16.5">
      <c r="A10" s="613" t="s">
        <v>466</v>
      </c>
      <c r="B10" s="613"/>
      <c r="C10" s="613"/>
      <c r="D10" s="613"/>
      <c r="E10" s="613"/>
      <c r="F10" s="613"/>
      <c r="G10" s="613"/>
      <c r="H10" s="613"/>
    </row>
    <row r="11" spans="1:8" ht="16.5">
      <c r="A11" s="614" t="s">
        <v>608</v>
      </c>
      <c r="B11" s="614"/>
      <c r="C11" s="614"/>
      <c r="D11" s="614"/>
      <c r="E11" s="614"/>
      <c r="F11" s="614"/>
      <c r="G11" s="614"/>
      <c r="H11" s="614"/>
    </row>
    <row r="12" spans="1:8" ht="18">
      <c r="A12" s="3"/>
      <c r="B12" s="5"/>
      <c r="C12" s="5"/>
      <c r="D12" s="5"/>
      <c r="E12" s="5"/>
      <c r="F12" s="18" t="s">
        <v>2</v>
      </c>
      <c r="G12" s="18"/>
      <c r="H12" s="18" t="s">
        <v>2</v>
      </c>
    </row>
    <row r="13" spans="1:8" ht="51.75" customHeight="1">
      <c r="A13" s="178" t="s">
        <v>70</v>
      </c>
      <c r="B13" s="179" t="s">
        <v>71</v>
      </c>
      <c r="C13" s="179" t="s">
        <v>72</v>
      </c>
      <c r="D13" s="179" t="s">
        <v>73</v>
      </c>
      <c r="E13" s="179" t="s">
        <v>74</v>
      </c>
      <c r="F13" s="200" t="s">
        <v>497</v>
      </c>
      <c r="G13" s="200" t="s">
        <v>606</v>
      </c>
      <c r="H13" s="200" t="s">
        <v>607</v>
      </c>
    </row>
    <row r="14" spans="1:8" s="1" customFormat="1" ht="22.5" customHeight="1">
      <c r="A14" s="206" t="s">
        <v>205</v>
      </c>
      <c r="B14" s="99" t="s">
        <v>31</v>
      </c>
      <c r="C14" s="73"/>
      <c r="D14" s="73"/>
      <c r="E14" s="73"/>
      <c r="F14" s="203" t="e">
        <f>F15+F16+F17+F18+F19+F20+F21</f>
        <v>#REF!</v>
      </c>
      <c r="G14" s="203" t="e">
        <f>G15+G16+G17+G18+G19+G20+G21</f>
        <v>#REF!</v>
      </c>
      <c r="H14" s="203" t="e">
        <f>H15+H16+H17+H18+H19+H20+H21</f>
        <v>#REF!</v>
      </c>
    </row>
    <row r="15" spans="1:8" ht="33">
      <c r="A15" s="175" t="s">
        <v>81</v>
      </c>
      <c r="B15" s="68" t="s">
        <v>31</v>
      </c>
      <c r="C15" s="50" t="s">
        <v>36</v>
      </c>
      <c r="D15" s="50"/>
      <c r="E15" s="50"/>
      <c r="F15" s="176" t="e">
        <f>#REF!</f>
        <v>#REF!</v>
      </c>
      <c r="G15" s="176" t="e">
        <f>#REF!</f>
        <v>#REF!</v>
      </c>
      <c r="H15" s="176" t="e">
        <f>#REF!</f>
        <v>#REF!</v>
      </c>
    </row>
    <row r="16" spans="1:8" ht="33">
      <c r="A16" s="175" t="s">
        <v>446</v>
      </c>
      <c r="B16" s="68" t="s">
        <v>31</v>
      </c>
      <c r="C16" s="50" t="s">
        <v>40</v>
      </c>
      <c r="D16" s="50"/>
      <c r="E16" s="50"/>
      <c r="F16" s="176" t="e">
        <f>#REF!</f>
        <v>#REF!</v>
      </c>
      <c r="G16" s="176" t="e">
        <f>#REF!</f>
        <v>#REF!</v>
      </c>
      <c r="H16" s="176" t="e">
        <f>#REF!</f>
        <v>#REF!</v>
      </c>
    </row>
    <row r="17" spans="1:8" ht="49.5">
      <c r="A17" s="175" t="s">
        <v>330</v>
      </c>
      <c r="B17" s="68" t="s">
        <v>31</v>
      </c>
      <c r="C17" s="68" t="s">
        <v>34</v>
      </c>
      <c r="D17" s="68"/>
      <c r="E17" s="68"/>
      <c r="F17" s="176" t="e">
        <f>#REF!+#REF!+#REF!</f>
        <v>#REF!</v>
      </c>
      <c r="G17" s="176" t="e">
        <f>#REF!+#REF!+#REF!</f>
        <v>#REF!</v>
      </c>
      <c r="H17" s="176" t="e">
        <f>#REF!+#REF!+#REF!</f>
        <v>#REF!</v>
      </c>
    </row>
    <row r="18" spans="1:8" ht="33">
      <c r="A18" s="175" t="s">
        <v>286</v>
      </c>
      <c r="B18" s="68" t="s">
        <v>31</v>
      </c>
      <c r="C18" s="68" t="s">
        <v>37</v>
      </c>
      <c r="D18" s="50"/>
      <c r="E18" s="50"/>
      <c r="F18" s="176" t="e">
        <f>#REF!+#REF!</f>
        <v>#REF!</v>
      </c>
      <c r="G18" s="176" t="e">
        <f>#REF!+#REF!</f>
        <v>#REF!</v>
      </c>
      <c r="H18" s="176" t="e">
        <f>#REF!+#REF!</f>
        <v>#REF!</v>
      </c>
    </row>
    <row r="19" spans="1:8" ht="16.5">
      <c r="A19" s="175" t="s">
        <v>112</v>
      </c>
      <c r="B19" s="68" t="s">
        <v>31</v>
      </c>
      <c r="C19" s="68" t="s">
        <v>30</v>
      </c>
      <c r="D19" s="50"/>
      <c r="E19" s="50"/>
      <c r="F19" s="176">
        <v>0</v>
      </c>
      <c r="G19" s="176">
        <v>0</v>
      </c>
      <c r="H19" s="176">
        <v>0</v>
      </c>
    </row>
    <row r="20" spans="1:8" ht="16.5">
      <c r="A20" s="174" t="s">
        <v>423</v>
      </c>
      <c r="B20" s="48" t="s">
        <v>31</v>
      </c>
      <c r="C20" s="48" t="s">
        <v>39</v>
      </c>
      <c r="D20" s="48"/>
      <c r="E20" s="48"/>
      <c r="F20" s="177" t="e">
        <f>#REF!</f>
        <v>#REF!</v>
      </c>
      <c r="G20" s="177" t="e">
        <f>#REF!</f>
        <v>#REF!</v>
      </c>
      <c r="H20" s="177" t="e">
        <f>#REF!</f>
        <v>#REF!</v>
      </c>
    </row>
    <row r="21" spans="1:8" ht="16.5">
      <c r="A21" s="175" t="s">
        <v>206</v>
      </c>
      <c r="B21" s="68" t="s">
        <v>31</v>
      </c>
      <c r="C21" s="68" t="s">
        <v>41</v>
      </c>
      <c r="D21" s="50"/>
      <c r="E21" s="50"/>
      <c r="F21" s="176" t="e">
        <f>#REF!+#REF!+#REF!+#REF!</f>
        <v>#REF!</v>
      </c>
      <c r="G21" s="176" t="e">
        <f>#REF!+#REF!+#REF!+#REF!</f>
        <v>#REF!</v>
      </c>
      <c r="H21" s="176" t="e">
        <f>#REF!+#REF!+#REF!+#REF!</f>
        <v>#REF!</v>
      </c>
    </row>
    <row r="22" spans="1:8" s="1" customFormat="1" ht="16.5">
      <c r="A22" s="207" t="s">
        <v>335</v>
      </c>
      <c r="B22" s="69" t="s">
        <v>36</v>
      </c>
      <c r="C22" s="70"/>
      <c r="D22" s="70"/>
      <c r="E22" s="70"/>
      <c r="F22" s="201" t="e">
        <f>F23</f>
        <v>#REF!</v>
      </c>
      <c r="G22" s="201" t="e">
        <f>G23</f>
        <v>#REF!</v>
      </c>
      <c r="H22" s="201" t="e">
        <f>H23</f>
        <v>#REF!</v>
      </c>
    </row>
    <row r="23" spans="1:8" s="1" customFormat="1" ht="16.5">
      <c r="A23" s="175" t="s">
        <v>336</v>
      </c>
      <c r="B23" s="68" t="s">
        <v>36</v>
      </c>
      <c r="C23" s="50" t="s">
        <v>40</v>
      </c>
      <c r="D23" s="50"/>
      <c r="E23" s="50"/>
      <c r="F23" s="177" t="e">
        <f>#REF!</f>
        <v>#REF!</v>
      </c>
      <c r="G23" s="177" t="e">
        <f>#REF!</f>
        <v>#REF!</v>
      </c>
      <c r="H23" s="177" t="e">
        <f>#REF!</f>
        <v>#REF!</v>
      </c>
    </row>
    <row r="24" spans="1:8" s="9" customFormat="1" ht="16.5">
      <c r="A24" s="207" t="s">
        <v>110</v>
      </c>
      <c r="B24" s="69" t="s">
        <v>40</v>
      </c>
      <c r="C24" s="70"/>
      <c r="D24" s="70"/>
      <c r="E24" s="70"/>
      <c r="F24" s="201" t="e">
        <f>F25+F26+F27</f>
        <v>#REF!</v>
      </c>
      <c r="G24" s="201" t="e">
        <f>G25+G26+G27</f>
        <v>#REF!</v>
      </c>
      <c r="H24" s="201" t="e">
        <f>H25+H26+H27</f>
        <v>#REF!</v>
      </c>
    </row>
    <row r="25" spans="1:8" ht="16.5">
      <c r="A25" s="175" t="s">
        <v>111</v>
      </c>
      <c r="B25" s="68" t="s">
        <v>40</v>
      </c>
      <c r="C25" s="68" t="s">
        <v>36</v>
      </c>
      <c r="D25" s="50"/>
      <c r="E25" s="50"/>
      <c r="F25" s="176" t="e">
        <f>#REF!+#REF!</f>
        <v>#REF!</v>
      </c>
      <c r="G25" s="176" t="e">
        <f>#REF!+#REF!</f>
        <v>#REF!</v>
      </c>
      <c r="H25" s="176" t="e">
        <f>#REF!+#REF!</f>
        <v>#REF!</v>
      </c>
    </row>
    <row r="26" spans="1:8" ht="33">
      <c r="A26" s="175" t="s">
        <v>331</v>
      </c>
      <c r="B26" s="68" t="s">
        <v>40</v>
      </c>
      <c r="C26" s="68" t="s">
        <v>32</v>
      </c>
      <c r="D26" s="68"/>
      <c r="E26" s="68"/>
      <c r="F26" s="176" t="e">
        <f>#REF!+#REF!</f>
        <v>#REF!</v>
      </c>
      <c r="G26" s="176" t="e">
        <f>#REF!+#REF!</f>
        <v>#REF!</v>
      </c>
      <c r="H26" s="176" t="e">
        <f>#REF!+#REF!</f>
        <v>#REF!</v>
      </c>
    </row>
    <row r="27" spans="1:8" ht="16.5">
      <c r="A27" s="175" t="s">
        <v>339</v>
      </c>
      <c r="B27" s="50" t="s">
        <v>40</v>
      </c>
      <c r="C27" s="50" t="s">
        <v>38</v>
      </c>
      <c r="D27" s="50"/>
      <c r="E27" s="50"/>
      <c r="F27" s="176">
        <v>0</v>
      </c>
      <c r="G27" s="176">
        <v>0</v>
      </c>
      <c r="H27" s="176">
        <v>0</v>
      </c>
    </row>
    <row r="28" spans="1:8" s="9" customFormat="1" ht="16.5">
      <c r="A28" s="208" t="s">
        <v>207</v>
      </c>
      <c r="B28" s="70" t="s">
        <v>34</v>
      </c>
      <c r="C28" s="70"/>
      <c r="D28" s="70"/>
      <c r="E28" s="70"/>
      <c r="F28" s="201" t="e">
        <f>F29+F30+F31+F32+F33+F34</f>
        <v>#REF!</v>
      </c>
      <c r="G28" s="201" t="e">
        <f>G29+G30+G31+G32+G33+G34</f>
        <v>#REF!</v>
      </c>
      <c r="H28" s="201" t="e">
        <f>H29+H30+H31+H32+H33+H34</f>
        <v>#REF!</v>
      </c>
    </row>
    <row r="29" spans="1:8" ht="16.5">
      <c r="A29" s="175" t="s">
        <v>212</v>
      </c>
      <c r="B29" s="68" t="s">
        <v>34</v>
      </c>
      <c r="C29" s="68" t="s">
        <v>31</v>
      </c>
      <c r="D29" s="50"/>
      <c r="E29" s="50"/>
      <c r="F29" s="176" t="e">
        <f>#REF!</f>
        <v>#REF!</v>
      </c>
      <c r="G29" s="176" t="e">
        <f>#REF!</f>
        <v>#REF!</v>
      </c>
      <c r="H29" s="176" t="e">
        <f>#REF!</f>
        <v>#REF!</v>
      </c>
    </row>
    <row r="30" spans="1:8" ht="16.5">
      <c r="A30" s="175" t="s">
        <v>208</v>
      </c>
      <c r="B30" s="68" t="s">
        <v>34</v>
      </c>
      <c r="C30" s="68" t="s">
        <v>35</v>
      </c>
      <c r="D30" s="50"/>
      <c r="E30" s="50"/>
      <c r="F30" s="176" t="e">
        <f>#REF!</f>
        <v>#REF!</v>
      </c>
      <c r="G30" s="176" t="e">
        <f>#REF!</f>
        <v>#REF!</v>
      </c>
      <c r="H30" s="176" t="e">
        <f>#REF!</f>
        <v>#REF!</v>
      </c>
    </row>
    <row r="31" spans="1:8" ht="16.5">
      <c r="A31" s="175" t="s">
        <v>174</v>
      </c>
      <c r="B31" s="50" t="s">
        <v>34</v>
      </c>
      <c r="C31" s="50" t="s">
        <v>33</v>
      </c>
      <c r="D31" s="50"/>
      <c r="E31" s="50"/>
      <c r="F31" s="177" t="e">
        <f>#REF!</f>
        <v>#REF!</v>
      </c>
      <c r="G31" s="177" t="e">
        <f>#REF!</f>
        <v>#REF!</v>
      </c>
      <c r="H31" s="177" t="e">
        <f>#REF!</f>
        <v>#REF!</v>
      </c>
    </row>
    <row r="32" spans="1:8" s="1" customFormat="1" ht="16.5">
      <c r="A32" s="175" t="s">
        <v>326</v>
      </c>
      <c r="B32" s="50" t="s">
        <v>34</v>
      </c>
      <c r="C32" s="50" t="s">
        <v>32</v>
      </c>
      <c r="D32" s="50"/>
      <c r="E32" s="50"/>
      <c r="F32" s="176" t="e">
        <f>#REF!+#REF!</f>
        <v>#REF!</v>
      </c>
      <c r="G32" s="176" t="e">
        <f>#REF!+#REF!</f>
        <v>#REF!</v>
      </c>
      <c r="H32" s="176" t="e">
        <f>#REF!+#REF!</f>
        <v>#REF!</v>
      </c>
    </row>
    <row r="33" spans="1:8" ht="16.5">
      <c r="A33" s="175" t="s">
        <v>422</v>
      </c>
      <c r="B33" s="50" t="s">
        <v>34</v>
      </c>
      <c r="C33" s="50" t="s">
        <v>38</v>
      </c>
      <c r="D33" s="50"/>
      <c r="E33" s="50"/>
      <c r="F33" s="176">
        <v>0</v>
      </c>
      <c r="G33" s="176">
        <v>0</v>
      </c>
      <c r="H33" s="176">
        <v>0</v>
      </c>
    </row>
    <row r="34" spans="1:8" ht="16.5">
      <c r="A34" s="175" t="s">
        <v>42</v>
      </c>
      <c r="B34" s="68" t="s">
        <v>34</v>
      </c>
      <c r="C34" s="68" t="s">
        <v>95</v>
      </c>
      <c r="D34" s="68"/>
      <c r="E34" s="68"/>
      <c r="F34" s="176" t="e">
        <f>#REF!+#REF!+#REF!</f>
        <v>#REF!</v>
      </c>
      <c r="G34" s="176" t="e">
        <f>#REF!+#REF!+#REF!</f>
        <v>#REF!</v>
      </c>
      <c r="H34" s="176" t="e">
        <f>#REF!+#REF!+#REF!</f>
        <v>#REF!</v>
      </c>
    </row>
    <row r="35" spans="1:8" s="9" customFormat="1" ht="16.5">
      <c r="A35" s="207" t="s">
        <v>209</v>
      </c>
      <c r="B35" s="69" t="s">
        <v>35</v>
      </c>
      <c r="C35" s="70"/>
      <c r="D35" s="70"/>
      <c r="E35" s="70"/>
      <c r="F35" s="201" t="e">
        <f>F36+F37+F38</f>
        <v>#REF!</v>
      </c>
      <c r="G35" s="201" t="e">
        <f>G36+G37+G38</f>
        <v>#REF!</v>
      </c>
      <c r="H35" s="201" t="e">
        <f>H36+H37+H38</f>
        <v>#REF!</v>
      </c>
    </row>
    <row r="36" spans="1:8" s="9" customFormat="1" ht="16.5">
      <c r="A36" s="175" t="s">
        <v>210</v>
      </c>
      <c r="B36" s="68" t="s">
        <v>35</v>
      </c>
      <c r="C36" s="50" t="s">
        <v>31</v>
      </c>
      <c r="D36" s="50"/>
      <c r="E36" s="50"/>
      <c r="F36" s="176" t="e">
        <f>#REF!</f>
        <v>#REF!</v>
      </c>
      <c r="G36" s="176" t="e">
        <f>#REF!</f>
        <v>#REF!</v>
      </c>
      <c r="H36" s="176" t="e">
        <f>#REF!</f>
        <v>#REF!</v>
      </c>
    </row>
    <row r="37" spans="1:8" ht="16.5">
      <c r="A37" s="175" t="s">
        <v>211</v>
      </c>
      <c r="B37" s="68" t="s">
        <v>35</v>
      </c>
      <c r="C37" s="68" t="s">
        <v>36</v>
      </c>
      <c r="D37" s="68"/>
      <c r="E37" s="50"/>
      <c r="F37" s="176" t="e">
        <f>#REF!</f>
        <v>#REF!</v>
      </c>
      <c r="G37" s="176" t="e">
        <f>#REF!</f>
        <v>#REF!</v>
      </c>
      <c r="H37" s="176" t="e">
        <f>#REF!</f>
        <v>#REF!</v>
      </c>
    </row>
    <row r="38" spans="1:8" s="23" customFormat="1" ht="16.5">
      <c r="A38" s="175" t="s">
        <v>76</v>
      </c>
      <c r="B38" s="50" t="s">
        <v>35</v>
      </c>
      <c r="C38" s="50" t="s">
        <v>40</v>
      </c>
      <c r="D38" s="50"/>
      <c r="E38" s="50"/>
      <c r="F38" s="177" t="e">
        <f>#REF!</f>
        <v>#REF!</v>
      </c>
      <c r="G38" s="177" t="e">
        <f>#REF!</f>
        <v>#REF!</v>
      </c>
      <c r="H38" s="177" t="e">
        <f>#REF!</f>
        <v>#REF!</v>
      </c>
    </row>
    <row r="39" spans="1:8" s="9" customFormat="1" ht="16.5">
      <c r="A39" s="207" t="s">
        <v>157</v>
      </c>
      <c r="B39" s="69" t="s">
        <v>37</v>
      </c>
      <c r="C39" s="69"/>
      <c r="D39" s="70"/>
      <c r="E39" s="70"/>
      <c r="F39" s="201" t="e">
        <f>F40+F41</f>
        <v>#REF!</v>
      </c>
      <c r="G39" s="201" t="e">
        <f>G40+G41</f>
        <v>#REF!</v>
      </c>
      <c r="H39" s="201" t="e">
        <f>H40+H41</f>
        <v>#REF!</v>
      </c>
    </row>
    <row r="40" spans="1:8" s="9" customFormat="1" ht="16.5">
      <c r="A40" s="175" t="s">
        <v>383</v>
      </c>
      <c r="B40" s="68" t="s">
        <v>37</v>
      </c>
      <c r="C40" s="68" t="s">
        <v>36</v>
      </c>
      <c r="D40" s="50"/>
      <c r="E40" s="50"/>
      <c r="F40" s="176" t="e">
        <f>#REF!</f>
        <v>#REF!</v>
      </c>
      <c r="G40" s="176" t="e">
        <f>#REF!</f>
        <v>#REF!</v>
      </c>
      <c r="H40" s="176" t="e">
        <f>#REF!</f>
        <v>#REF!</v>
      </c>
    </row>
    <row r="41" spans="1:8" ht="16.5">
      <c r="A41" s="175" t="s">
        <v>409</v>
      </c>
      <c r="B41" s="50" t="s">
        <v>37</v>
      </c>
      <c r="C41" s="50" t="s">
        <v>35</v>
      </c>
      <c r="D41" s="68"/>
      <c r="E41" s="68"/>
      <c r="F41" s="176">
        <v>0</v>
      </c>
      <c r="G41" s="176">
        <v>0</v>
      </c>
      <c r="H41" s="176">
        <v>0</v>
      </c>
    </row>
    <row r="42" spans="1:8" s="9" customFormat="1" ht="16.5">
      <c r="A42" s="207" t="s">
        <v>75</v>
      </c>
      <c r="B42" s="69" t="s">
        <v>30</v>
      </c>
      <c r="C42" s="70"/>
      <c r="D42" s="70"/>
      <c r="E42" s="70"/>
      <c r="F42" s="201" t="e">
        <f>F43+F44+F45+F46+F47</f>
        <v>#REF!</v>
      </c>
      <c r="G42" s="201" t="e">
        <f>G43+G44+G45+G46+G47</f>
        <v>#REF!</v>
      </c>
      <c r="H42" s="201" t="e">
        <f>H43+H44+H45+H46+H47</f>
        <v>#REF!</v>
      </c>
    </row>
    <row r="43" spans="1:8" ht="16.5">
      <c r="A43" s="175" t="s">
        <v>28</v>
      </c>
      <c r="B43" s="68" t="s">
        <v>30</v>
      </c>
      <c r="C43" s="50" t="s">
        <v>31</v>
      </c>
      <c r="D43" s="50"/>
      <c r="E43" s="50"/>
      <c r="F43" s="176" t="e">
        <f>#REF!+#REF!</f>
        <v>#REF!</v>
      </c>
      <c r="G43" s="176" t="e">
        <f>#REF!+#REF!</f>
        <v>#REF!</v>
      </c>
      <c r="H43" s="176" t="e">
        <f>#REF!+#REF!</f>
        <v>#REF!</v>
      </c>
    </row>
    <row r="44" spans="1:8" ht="16.5">
      <c r="A44" s="175" t="s">
        <v>4</v>
      </c>
      <c r="B44" s="68" t="s">
        <v>30</v>
      </c>
      <c r="C44" s="68" t="s">
        <v>36</v>
      </c>
      <c r="D44" s="50"/>
      <c r="E44" s="50"/>
      <c r="F44" s="176" t="e">
        <f>#REF!+#REF!+#REF!</f>
        <v>#REF!</v>
      </c>
      <c r="G44" s="176" t="e">
        <f>#REF!+#REF!+#REF!</f>
        <v>#REF!</v>
      </c>
      <c r="H44" s="176" t="e">
        <f>#REF!+#REF!+#REF!</f>
        <v>#REF!</v>
      </c>
    </row>
    <row r="45" spans="1:8" ht="18" customHeight="1">
      <c r="A45" s="163" t="s">
        <v>468</v>
      </c>
      <c r="B45" s="68" t="s">
        <v>30</v>
      </c>
      <c r="C45" s="68" t="s">
        <v>35</v>
      </c>
      <c r="D45" s="44" t="s">
        <v>35</v>
      </c>
      <c r="E45" s="50"/>
      <c r="F45" s="176" t="e">
        <f>#REF!+#REF!+#REF!+#REF!+#REF!+#REF!+#REF!+#REF!</f>
        <v>#REF!</v>
      </c>
      <c r="G45" s="176" t="e">
        <f>#REF!+#REF!+#REF!+#REF!+#REF!+#REF!+#REF!+#REF!</f>
        <v>#REF!</v>
      </c>
      <c r="H45" s="176" t="e">
        <f>#REF!+#REF!+#REF!+#REF!+#REF!+#REF!+#REF!+#REF!</f>
        <v>#REF!</v>
      </c>
    </row>
    <row r="46" spans="1:8" ht="16.5">
      <c r="A46" s="175" t="s">
        <v>237</v>
      </c>
      <c r="B46" s="68" t="s">
        <v>30</v>
      </c>
      <c r="C46" s="50" t="s">
        <v>30</v>
      </c>
      <c r="D46" s="50"/>
      <c r="E46" s="50"/>
      <c r="F46" s="176" t="e">
        <f>#REF!+#REF!</f>
        <v>#REF!</v>
      </c>
      <c r="G46" s="176" t="e">
        <f>#REF!+#REF!</f>
        <v>#REF!</v>
      </c>
      <c r="H46" s="176" t="e">
        <f>#REF!+#REF!</f>
        <v>#REF!</v>
      </c>
    </row>
    <row r="47" spans="1:8" ht="16.5">
      <c r="A47" s="175" t="s">
        <v>249</v>
      </c>
      <c r="B47" s="68" t="s">
        <v>30</v>
      </c>
      <c r="C47" s="50" t="s">
        <v>32</v>
      </c>
      <c r="D47" s="68"/>
      <c r="E47" s="68"/>
      <c r="F47" s="176" t="e">
        <f>#REF!+#REF!</f>
        <v>#REF!</v>
      </c>
      <c r="G47" s="176" t="e">
        <f>#REF!+#REF!</f>
        <v>#REF!</v>
      </c>
      <c r="H47" s="176" t="e">
        <f>#REF!+#REF!</f>
        <v>#REF!</v>
      </c>
    </row>
    <row r="48" spans="1:8" s="1" customFormat="1" ht="16.5">
      <c r="A48" s="207" t="s">
        <v>465</v>
      </c>
      <c r="B48" s="69" t="s">
        <v>33</v>
      </c>
      <c r="C48" s="70"/>
      <c r="D48" s="69"/>
      <c r="E48" s="70"/>
      <c r="F48" s="201" t="e">
        <f>F49+F50</f>
        <v>#REF!</v>
      </c>
      <c r="G48" s="201" t="e">
        <f>G49+G50</f>
        <v>#REF!</v>
      </c>
      <c r="H48" s="201" t="e">
        <f>H49+H50</f>
        <v>#REF!</v>
      </c>
    </row>
    <row r="49" spans="1:8" ht="16.5">
      <c r="A49" s="175" t="s">
        <v>5</v>
      </c>
      <c r="B49" s="68" t="s">
        <v>33</v>
      </c>
      <c r="C49" s="68" t="s">
        <v>31</v>
      </c>
      <c r="D49" s="50"/>
      <c r="E49" s="50"/>
      <c r="F49" s="176" t="e">
        <f>#REF!+#REF!+#REF!</f>
        <v>#REF!</v>
      </c>
      <c r="G49" s="176" t="e">
        <f>#REF!+#REF!+#REF!</f>
        <v>#REF!</v>
      </c>
      <c r="H49" s="176" t="e">
        <f>#REF!+#REF!+#REF!</f>
        <v>#REF!</v>
      </c>
    </row>
    <row r="50" spans="1:8" ht="16.5">
      <c r="A50" s="175" t="s">
        <v>329</v>
      </c>
      <c r="B50" s="68" t="s">
        <v>33</v>
      </c>
      <c r="C50" s="68" t="s">
        <v>34</v>
      </c>
      <c r="D50" s="50"/>
      <c r="E50" s="50"/>
      <c r="F50" s="176" t="e">
        <f>#REF!</f>
        <v>#REF!</v>
      </c>
      <c r="G50" s="176" t="e">
        <f>#REF!</f>
        <v>#REF!</v>
      </c>
      <c r="H50" s="176" t="e">
        <f>#REF!</f>
        <v>#REF!</v>
      </c>
    </row>
    <row r="51" spans="1:8" s="1" customFormat="1" ht="16.5">
      <c r="A51" s="207" t="s">
        <v>332</v>
      </c>
      <c r="B51" s="69" t="s">
        <v>32</v>
      </c>
      <c r="C51" s="70"/>
      <c r="D51" s="70"/>
      <c r="E51" s="70"/>
      <c r="F51" s="201" t="e">
        <f>F52+F53</f>
        <v>#REF!</v>
      </c>
      <c r="G51" s="201" t="e">
        <f>G52+G53</f>
        <v>#REF!</v>
      </c>
      <c r="H51" s="201" t="e">
        <f>H52+H53</f>
        <v>#REF!</v>
      </c>
    </row>
    <row r="52" spans="1:8" ht="16.5" hidden="1">
      <c r="A52" s="38" t="s">
        <v>289</v>
      </c>
      <c r="B52" s="68" t="s">
        <v>32</v>
      </c>
      <c r="C52" s="50" t="s">
        <v>36</v>
      </c>
      <c r="D52" s="50"/>
      <c r="E52" s="50"/>
      <c r="F52" s="176">
        <v>0</v>
      </c>
      <c r="G52" s="176">
        <v>0</v>
      </c>
      <c r="H52" s="176">
        <v>0</v>
      </c>
    </row>
    <row r="53" spans="1:8" ht="16.5">
      <c r="A53" s="175" t="s">
        <v>333</v>
      </c>
      <c r="B53" s="68" t="s">
        <v>32</v>
      </c>
      <c r="C53" s="68" t="s">
        <v>32</v>
      </c>
      <c r="D53" s="50"/>
      <c r="E53" s="50"/>
      <c r="F53" s="176" t="e">
        <f>#REF!</f>
        <v>#REF!</v>
      </c>
      <c r="G53" s="176" t="e">
        <f>#REF!</f>
        <v>#REF!</v>
      </c>
      <c r="H53" s="176" t="e">
        <f>#REF!</f>
        <v>#REF!</v>
      </c>
    </row>
    <row r="54" spans="1:8" s="9" customFormat="1" ht="16.5">
      <c r="A54" s="207" t="s">
        <v>3</v>
      </c>
      <c r="B54" s="69">
        <v>10</v>
      </c>
      <c r="C54" s="70"/>
      <c r="D54" s="70"/>
      <c r="E54" s="70"/>
      <c r="F54" s="201" t="e">
        <f>F55+F56+F57+F58</f>
        <v>#REF!</v>
      </c>
      <c r="G54" s="201" t="e">
        <f>G55+G56+G57+G58</f>
        <v>#REF!</v>
      </c>
      <c r="H54" s="201" t="e">
        <f>H55+H56+H57+H58</f>
        <v>#REF!</v>
      </c>
    </row>
    <row r="55" spans="1:8" s="9" customFormat="1" ht="16.5">
      <c r="A55" s="174" t="s">
        <v>176</v>
      </c>
      <c r="B55" s="68" t="s">
        <v>38</v>
      </c>
      <c r="C55" s="50" t="s">
        <v>31</v>
      </c>
      <c r="D55" s="50"/>
      <c r="E55" s="50"/>
      <c r="F55" s="176" t="e">
        <f>#REF!</f>
        <v>#REF!</v>
      </c>
      <c r="G55" s="176" t="e">
        <f>#REF!</f>
        <v>#REF!</v>
      </c>
      <c r="H55" s="176" t="e">
        <f>#REF!</f>
        <v>#REF!</v>
      </c>
    </row>
    <row r="56" spans="1:8" ht="16.5">
      <c r="A56" s="175" t="s">
        <v>322</v>
      </c>
      <c r="B56" s="50">
        <v>10</v>
      </c>
      <c r="C56" s="50" t="s">
        <v>40</v>
      </c>
      <c r="D56" s="50"/>
      <c r="E56" s="50"/>
      <c r="F56" s="176" t="e">
        <f>#REF!+#REF!+#REF!</f>
        <v>#REF!</v>
      </c>
      <c r="G56" s="176" t="e">
        <f>#REF!+#REF!+#REF!</f>
        <v>#REF!</v>
      </c>
      <c r="H56" s="176" t="e">
        <f>#REF!+#REF!+#REF!</f>
        <v>#REF!</v>
      </c>
    </row>
    <row r="57" spans="1:8" ht="16.5">
      <c r="A57" s="175" t="s">
        <v>173</v>
      </c>
      <c r="B57" s="50">
        <v>10</v>
      </c>
      <c r="C57" s="50" t="s">
        <v>34</v>
      </c>
      <c r="D57" s="50"/>
      <c r="E57" s="50"/>
      <c r="F57" s="176" t="e">
        <f>#REF!+#REF!</f>
        <v>#REF!</v>
      </c>
      <c r="G57" s="176" t="e">
        <f>#REF!+#REF!</f>
        <v>#REF!</v>
      </c>
      <c r="H57" s="176" t="e">
        <f>#REF!+#REF!</f>
        <v>#REF!</v>
      </c>
    </row>
    <row r="58" spans="1:8" ht="16.5">
      <c r="A58" s="175" t="s">
        <v>27</v>
      </c>
      <c r="B58" s="50">
        <v>10</v>
      </c>
      <c r="C58" s="50" t="s">
        <v>37</v>
      </c>
      <c r="D58" s="50"/>
      <c r="E58" s="50"/>
      <c r="F58" s="176" t="e">
        <f>#REF!</f>
        <v>#REF!</v>
      </c>
      <c r="G58" s="176" t="e">
        <f>#REF!</f>
        <v>#REF!</v>
      </c>
      <c r="H58" s="176" t="e">
        <f>#REF!</f>
        <v>#REF!</v>
      </c>
    </row>
    <row r="59" spans="1:8" s="1" customFormat="1" ht="16.5">
      <c r="A59" s="207" t="s">
        <v>325</v>
      </c>
      <c r="B59" s="70">
        <v>11</v>
      </c>
      <c r="C59" s="70"/>
      <c r="D59" s="70"/>
      <c r="E59" s="70"/>
      <c r="F59" s="201" t="e">
        <f>F60</f>
        <v>#REF!</v>
      </c>
      <c r="G59" s="201" t="e">
        <f>G60</f>
        <v>#REF!</v>
      </c>
      <c r="H59" s="201" t="e">
        <f>H60</f>
        <v>#REF!</v>
      </c>
    </row>
    <row r="60" spans="1:8" ht="16.5">
      <c r="A60" s="175" t="s">
        <v>334</v>
      </c>
      <c r="B60" s="50">
        <v>11</v>
      </c>
      <c r="C60" s="50" t="s">
        <v>31</v>
      </c>
      <c r="D60" s="50"/>
      <c r="E60" s="50"/>
      <c r="F60" s="176" t="e">
        <f>#REF!+#REF!</f>
        <v>#REF!</v>
      </c>
      <c r="G60" s="176" t="e">
        <f>#REF!+#REF!</f>
        <v>#REF!</v>
      </c>
      <c r="H60" s="176" t="e">
        <f>#REF!+#REF!</f>
        <v>#REF!</v>
      </c>
    </row>
    <row r="61" spans="1:8" s="1" customFormat="1" ht="16.5">
      <c r="A61" s="209" t="s">
        <v>328</v>
      </c>
      <c r="B61" s="70" t="s">
        <v>95</v>
      </c>
      <c r="C61" s="70"/>
      <c r="D61" s="70"/>
      <c r="E61" s="70"/>
      <c r="F61" s="202" t="e">
        <f>F62</f>
        <v>#REF!</v>
      </c>
      <c r="G61" s="202" t="e">
        <f>G62</f>
        <v>#REF!</v>
      </c>
      <c r="H61" s="202" t="e">
        <f>H62</f>
        <v>#REF!</v>
      </c>
    </row>
    <row r="62" spans="1:8" ht="16.5">
      <c r="A62" s="180" t="s">
        <v>321</v>
      </c>
      <c r="B62" s="50" t="s">
        <v>95</v>
      </c>
      <c r="C62" s="50" t="s">
        <v>36</v>
      </c>
      <c r="D62" s="50"/>
      <c r="E62" s="50"/>
      <c r="F62" s="177" t="e">
        <f>#REF!</f>
        <v>#REF!</v>
      </c>
      <c r="G62" s="177" t="e">
        <f>#REF!</f>
        <v>#REF!</v>
      </c>
      <c r="H62" s="177" t="e">
        <f>#REF!</f>
        <v>#REF!</v>
      </c>
    </row>
    <row r="63" spans="1:8" s="1" customFormat="1" ht="16.5">
      <c r="A63" s="209" t="s">
        <v>367</v>
      </c>
      <c r="B63" s="70" t="s">
        <v>41</v>
      </c>
      <c r="C63" s="70"/>
      <c r="D63" s="70"/>
      <c r="E63" s="70"/>
      <c r="F63" s="202" t="e">
        <f>F64</f>
        <v>#REF!</v>
      </c>
      <c r="G63" s="202" t="e">
        <f>G64</f>
        <v>#REF!</v>
      </c>
      <c r="H63" s="202" t="e">
        <f>H64</f>
        <v>#REF!</v>
      </c>
    </row>
    <row r="64" spans="1:8" ht="16.5">
      <c r="A64" s="174" t="s">
        <v>368</v>
      </c>
      <c r="B64" s="50" t="s">
        <v>41</v>
      </c>
      <c r="C64" s="50" t="s">
        <v>31</v>
      </c>
      <c r="D64" s="68"/>
      <c r="E64" s="68"/>
      <c r="F64" s="176" t="e">
        <f>#REF!</f>
        <v>#REF!</v>
      </c>
      <c r="G64" s="176" t="e">
        <f>#REF!</f>
        <v>#REF!</v>
      </c>
      <c r="H64" s="176" t="e">
        <f>#REF!</f>
        <v>#REF!</v>
      </c>
    </row>
    <row r="65" spans="1:8" s="9" customFormat="1" ht="33">
      <c r="A65" s="207" t="s">
        <v>449</v>
      </c>
      <c r="B65" s="70" t="s">
        <v>288</v>
      </c>
      <c r="C65" s="70"/>
      <c r="D65" s="70"/>
      <c r="E65" s="70"/>
      <c r="F65" s="201" t="e">
        <f>F66+F67</f>
        <v>#REF!</v>
      </c>
      <c r="G65" s="201" t="e">
        <f>G66+G67</f>
        <v>#REF!</v>
      </c>
      <c r="H65" s="201" t="e">
        <f>H66+H67</f>
        <v>#REF!</v>
      </c>
    </row>
    <row r="66" spans="1:8" ht="33">
      <c r="A66" s="175" t="s">
        <v>447</v>
      </c>
      <c r="B66" s="50" t="s">
        <v>288</v>
      </c>
      <c r="C66" s="50" t="s">
        <v>31</v>
      </c>
      <c r="D66" s="50"/>
      <c r="E66" s="50"/>
      <c r="F66" s="176" t="e">
        <f>#REF!</f>
        <v>#REF!</v>
      </c>
      <c r="G66" s="176" t="e">
        <f>#REF!</f>
        <v>#REF!</v>
      </c>
      <c r="H66" s="176" t="e">
        <f>#REF!</f>
        <v>#REF!</v>
      </c>
    </row>
    <row r="67" spans="1:8" ht="16.5">
      <c r="A67" s="181" t="s">
        <v>448</v>
      </c>
      <c r="B67" s="50" t="s">
        <v>288</v>
      </c>
      <c r="C67" s="50" t="s">
        <v>40</v>
      </c>
      <c r="D67" s="50"/>
      <c r="E67" s="50"/>
      <c r="F67" s="176" t="e">
        <f>#REF!</f>
        <v>#REF!</v>
      </c>
      <c r="G67" s="176" t="e">
        <f>#REF!</f>
        <v>#REF!</v>
      </c>
      <c r="H67" s="176" t="e">
        <f>#REF!</f>
        <v>#REF!</v>
      </c>
    </row>
    <row r="68" spans="1:8" s="1" customFormat="1" ht="16.5">
      <c r="A68" s="184" t="s">
        <v>29</v>
      </c>
      <c r="B68" s="179"/>
      <c r="C68" s="179"/>
      <c r="D68" s="179"/>
      <c r="E68" s="179"/>
      <c r="F68" s="185" t="e">
        <f>F14+F22+F24+F28+F35+F39+F42+F48+F51+F54+F59+F61+F63+F65</f>
        <v>#REF!</v>
      </c>
      <c r="G68" s="185" t="e">
        <f>G14+G22+G24+G28+G35+G39+G42+G48+G51+G54+G59+G61+G63+G65</f>
        <v>#REF!</v>
      </c>
      <c r="H68" s="185" t="e">
        <f>H14+H22+H24+H28+H35+H39+H42+H48+H51+H54+H59+H61+H63+H65</f>
        <v>#REF!</v>
      </c>
    </row>
    <row r="70" spans="6:8" ht="12.75">
      <c r="F70" s="19" t="e">
        <f>#REF!</f>
        <v>#REF!</v>
      </c>
      <c r="G70" s="19" t="e">
        <f>#REF!</f>
        <v>#REF!</v>
      </c>
      <c r="H70" s="19" t="e">
        <f>#REF!</f>
        <v>#REF!</v>
      </c>
    </row>
    <row r="71" spans="6:8" ht="12.75">
      <c r="F71" s="19" t="e">
        <f>F68-F70</f>
        <v>#REF!</v>
      </c>
      <c r="G71" s="19" t="e">
        <f>G68-G70</f>
        <v>#REF!</v>
      </c>
      <c r="H71" s="19" t="e">
        <f>H68-H70</f>
        <v>#REF!</v>
      </c>
    </row>
    <row r="74" spans="2:8" ht="18">
      <c r="B74"/>
      <c r="C74"/>
      <c r="D74"/>
      <c r="E74"/>
      <c r="F74" s="20"/>
      <c r="G74" s="20"/>
      <c r="H74" s="20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9" t="e">
        <f>#REF!</f>
        <v>#REF!</v>
      </c>
      <c r="G78" s="19" t="e">
        <f>#REF!</f>
        <v>#REF!</v>
      </c>
      <c r="H78" s="19" t="e">
        <f>#REF!</f>
        <v>#REF!</v>
      </c>
    </row>
    <row r="119" spans="1:8" ht="16.5">
      <c r="A119" s="158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136" customWidth="1"/>
    <col min="2" max="2" width="59.25390625" style="136" customWidth="1"/>
    <col min="3" max="3" width="17.625" style="136" customWidth="1"/>
    <col min="4" max="16384" width="9.125" style="136" customWidth="1"/>
  </cols>
  <sheetData>
    <row r="1" spans="1:3" ht="12.75">
      <c r="A1" s="11" t="s">
        <v>69</v>
      </c>
      <c r="B1" s="37" t="s">
        <v>386</v>
      </c>
      <c r="C1" s="37"/>
    </row>
    <row r="2" spans="1:3" ht="12.75">
      <c r="A2" s="11"/>
      <c r="B2" s="616" t="s">
        <v>380</v>
      </c>
      <c r="C2" s="616"/>
    </row>
    <row r="3" spans="1:3" ht="12.75">
      <c r="A3" s="11"/>
      <c r="B3" s="37" t="s">
        <v>378</v>
      </c>
      <c r="C3" s="37"/>
    </row>
    <row r="4" spans="1:3" ht="12.75">
      <c r="A4" s="11"/>
      <c r="B4" s="37" t="s">
        <v>379</v>
      </c>
      <c r="C4" s="37"/>
    </row>
    <row r="5" spans="1:3" ht="21" customHeight="1">
      <c r="A5" s="11"/>
      <c r="B5" s="37" t="s">
        <v>381</v>
      </c>
      <c r="C5" s="37"/>
    </row>
    <row r="6" spans="1:3" ht="18" customHeight="1">
      <c r="A6" s="11"/>
      <c r="B6" s="37" t="s">
        <v>387</v>
      </c>
      <c r="C6" s="37"/>
    </row>
    <row r="7" spans="1:3" ht="18" customHeight="1">
      <c r="A7" s="11"/>
      <c r="B7" s="37" t="s">
        <v>385</v>
      </c>
      <c r="C7" s="37"/>
    </row>
    <row r="8" spans="2:3" ht="15.75">
      <c r="B8" s="138"/>
      <c r="C8" s="138"/>
    </row>
    <row r="9" spans="2:3" ht="15.75">
      <c r="B9" s="138"/>
      <c r="C9" s="138"/>
    </row>
    <row r="10" spans="2:3" ht="15.75">
      <c r="B10" s="138"/>
      <c r="C10" s="138"/>
    </row>
    <row r="11" spans="2:3" ht="15.75">
      <c r="B11" s="138"/>
      <c r="C11" s="138"/>
    </row>
    <row r="13" spans="1:6" ht="15.75">
      <c r="A13" s="617" t="s">
        <v>374</v>
      </c>
      <c r="B13" s="617"/>
      <c r="C13" s="617"/>
      <c r="D13" s="617"/>
      <c r="E13" s="137"/>
      <c r="F13" s="137"/>
    </row>
    <row r="14" spans="1:4" ht="15.75">
      <c r="A14" s="617" t="s">
        <v>375</v>
      </c>
      <c r="B14" s="617"/>
      <c r="C14" s="617"/>
      <c r="D14" s="617"/>
    </row>
    <row r="15" spans="1:6" ht="15.75">
      <c r="A15" s="617" t="s">
        <v>338</v>
      </c>
      <c r="B15" s="617"/>
      <c r="C15" s="617"/>
      <c r="D15" s="617"/>
      <c r="E15" s="137"/>
      <c r="F15" s="137"/>
    </row>
    <row r="16" spans="2:6" ht="15.75">
      <c r="B16" s="138"/>
      <c r="C16" s="137"/>
      <c r="D16" s="137"/>
      <c r="E16" s="137"/>
      <c r="F16" s="137"/>
    </row>
    <row r="17" spans="2:6" ht="15.75">
      <c r="B17" s="138"/>
      <c r="C17" s="137"/>
      <c r="D17" s="137"/>
      <c r="E17" s="137"/>
      <c r="F17" s="137"/>
    </row>
    <row r="19" spans="1:3" s="139" customFormat="1" ht="15.75">
      <c r="A19" s="145" t="s">
        <v>293</v>
      </c>
      <c r="B19" s="145" t="s">
        <v>376</v>
      </c>
      <c r="C19" s="145" t="s">
        <v>340</v>
      </c>
    </row>
    <row r="20" spans="1:3" ht="28.5">
      <c r="A20" s="615" t="s">
        <v>80</v>
      </c>
      <c r="B20" s="144" t="s">
        <v>370</v>
      </c>
      <c r="C20" s="142">
        <f>C22-C23</f>
        <v>5340000</v>
      </c>
    </row>
    <row r="21" spans="1:3" ht="15.75">
      <c r="A21" s="615"/>
      <c r="B21" s="140" t="s">
        <v>377</v>
      </c>
      <c r="C21" s="143"/>
    </row>
    <row r="22" spans="1:3" ht="47.25">
      <c r="A22" s="615"/>
      <c r="B22" s="146" t="s">
        <v>371</v>
      </c>
      <c r="C22" s="142">
        <v>5500000</v>
      </c>
    </row>
    <row r="23" spans="1:3" ht="47.25">
      <c r="A23" s="615"/>
      <c r="B23" s="146" t="s">
        <v>382</v>
      </c>
      <c r="C23" s="142">
        <v>160000</v>
      </c>
    </row>
    <row r="24" ht="15.75">
      <c r="B24" s="141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32.625" style="0" customWidth="1"/>
    <col min="2" max="2" width="46.875" style="0" customWidth="1"/>
    <col min="3" max="3" width="20.00390625" style="16" customWidth="1"/>
    <col min="4" max="5" width="25.25390625" style="16" hidden="1" customWidth="1"/>
    <col min="6" max="6" width="20.75390625" style="0" customWidth="1"/>
    <col min="7" max="7" width="19.875" style="0" customWidth="1"/>
    <col min="8" max="8" width="6.625" style="0" customWidth="1"/>
  </cols>
  <sheetData>
    <row r="1" spans="3:5" ht="17.25" customHeight="1">
      <c r="C1" s="12" t="s">
        <v>1048</v>
      </c>
      <c r="D1" s="232"/>
      <c r="E1" s="232"/>
    </row>
    <row r="2" spans="3:5" ht="17.25" customHeight="1">
      <c r="C2" s="12" t="s">
        <v>1165</v>
      </c>
      <c r="D2" s="232"/>
      <c r="E2" s="232"/>
    </row>
    <row r="3" spans="3:7" ht="62.25" customHeight="1">
      <c r="C3" s="619" t="s">
        <v>1164</v>
      </c>
      <c r="D3" s="618"/>
      <c r="E3" s="618"/>
      <c r="F3" s="618"/>
      <c r="G3" s="618"/>
    </row>
    <row r="4" spans="3:5" ht="15.75">
      <c r="C4" s="12" t="s">
        <v>1166</v>
      </c>
      <c r="D4" s="232"/>
      <c r="E4" s="232"/>
    </row>
    <row r="5" spans="1:5" ht="15.75">
      <c r="A5" s="11"/>
      <c r="C5" s="12"/>
      <c r="D5" s="232" t="s">
        <v>1060</v>
      </c>
      <c r="E5" s="232" t="s">
        <v>1060</v>
      </c>
    </row>
    <row r="6" spans="1:5" ht="18" customHeight="1">
      <c r="A6" s="11"/>
      <c r="C6" s="12"/>
      <c r="D6" s="232" t="s">
        <v>1058</v>
      </c>
      <c r="E6" s="232" t="s">
        <v>1058</v>
      </c>
    </row>
    <row r="7" spans="3:5" ht="18.75" customHeight="1">
      <c r="C7" s="12"/>
      <c r="D7" s="232" t="s">
        <v>717</v>
      </c>
      <c r="E7" s="232" t="s">
        <v>717</v>
      </c>
    </row>
    <row r="8" spans="1:5" ht="18" customHeight="1">
      <c r="A8" s="11"/>
      <c r="B8" s="414"/>
      <c r="C8" s="414"/>
      <c r="D8" s="414"/>
      <c r="E8" s="414"/>
    </row>
    <row r="9" spans="1:5" ht="18.75" customHeight="1">
      <c r="A9" s="618"/>
      <c r="B9" s="618"/>
      <c r="C9" s="618"/>
      <c r="D9" s="414"/>
      <c r="E9" s="414"/>
    </row>
    <row r="10" spans="1:7" ht="15" customHeight="1">
      <c r="A10" s="620" t="s">
        <v>1161</v>
      </c>
      <c r="B10" s="620"/>
      <c r="C10" s="620"/>
      <c r="D10" s="618"/>
      <c r="E10" s="618"/>
      <c r="F10" s="618"/>
      <c r="G10" s="618"/>
    </row>
    <row r="11" spans="1:7" ht="35.25" customHeight="1">
      <c r="A11" s="620"/>
      <c r="B11" s="620"/>
      <c r="C11" s="620"/>
      <c r="D11" s="618"/>
      <c r="E11" s="618"/>
      <c r="F11" s="618"/>
      <c r="G11" s="618"/>
    </row>
    <row r="12" spans="1:5" ht="23.25" customHeight="1">
      <c r="A12" s="223"/>
      <c r="B12" s="223"/>
      <c r="C12" s="223"/>
      <c r="D12"/>
      <c r="E12"/>
    </row>
    <row r="13" spans="2:7" ht="19.5" thickBot="1">
      <c r="B13" s="2"/>
      <c r="C13" s="17"/>
      <c r="D13" s="17"/>
      <c r="E13" s="17"/>
      <c r="G13" s="313" t="s">
        <v>1158</v>
      </c>
    </row>
    <row r="14" spans="1:7" ht="57" customHeight="1" thickBot="1">
      <c r="A14" s="543" t="s">
        <v>133</v>
      </c>
      <c r="B14" s="546" t="s">
        <v>70</v>
      </c>
      <c r="C14" s="359" t="s">
        <v>605</v>
      </c>
      <c r="D14" s="359" t="s">
        <v>659</v>
      </c>
      <c r="E14" s="545" t="s">
        <v>1008</v>
      </c>
      <c r="F14" s="547" t="s">
        <v>1150</v>
      </c>
      <c r="G14" s="548" t="s">
        <v>1151</v>
      </c>
    </row>
    <row r="15" spans="1:7" ht="75" hidden="1">
      <c r="A15" s="22" t="s">
        <v>138</v>
      </c>
      <c r="B15" s="25" t="s">
        <v>135</v>
      </c>
      <c r="C15" s="27">
        <f>C16</f>
        <v>0</v>
      </c>
      <c r="D15" s="27">
        <f>D16</f>
        <v>0</v>
      </c>
      <c r="E15" s="456">
        <f>E16</f>
        <v>0</v>
      </c>
      <c r="F15" s="467"/>
      <c r="G15" s="467">
        <f>G16</f>
        <v>0</v>
      </c>
    </row>
    <row r="16" spans="1:7" ht="93.75" hidden="1">
      <c r="A16" s="22" t="s">
        <v>137</v>
      </c>
      <c r="B16" s="25" t="s">
        <v>136</v>
      </c>
      <c r="C16" s="27">
        <v>0</v>
      </c>
      <c r="D16" s="27">
        <v>0</v>
      </c>
      <c r="E16" s="456">
        <v>0</v>
      </c>
      <c r="F16" s="455"/>
      <c r="G16" s="455">
        <v>0</v>
      </c>
    </row>
    <row r="17" spans="1:7" ht="75" hidden="1">
      <c r="A17" s="22" t="s">
        <v>141</v>
      </c>
      <c r="B17" s="25" t="s">
        <v>139</v>
      </c>
      <c r="C17" s="27">
        <f>C18</f>
        <v>0</v>
      </c>
      <c r="D17" s="27">
        <f>D18</f>
        <v>0</v>
      </c>
      <c r="E17" s="456">
        <f>E18</f>
        <v>0</v>
      </c>
      <c r="F17" s="455"/>
      <c r="G17" s="455">
        <f>G18</f>
        <v>0</v>
      </c>
    </row>
    <row r="18" spans="1:7" ht="93.75" hidden="1">
      <c r="A18" s="22" t="s">
        <v>142</v>
      </c>
      <c r="B18" s="25" t="s">
        <v>140</v>
      </c>
      <c r="C18" s="27">
        <v>0</v>
      </c>
      <c r="D18" s="27">
        <v>0</v>
      </c>
      <c r="E18" s="456">
        <v>0</v>
      </c>
      <c r="F18" s="455"/>
      <c r="G18" s="455">
        <v>0</v>
      </c>
    </row>
    <row r="19" spans="1:7" ht="56.25" hidden="1">
      <c r="A19" s="21" t="s">
        <v>134</v>
      </c>
      <c r="B19" s="24" t="s">
        <v>236</v>
      </c>
      <c r="C19" s="26">
        <f>C20-C22</f>
        <v>0</v>
      </c>
      <c r="D19" s="26">
        <f>D20-D22</f>
        <v>0</v>
      </c>
      <c r="E19" s="457">
        <f>E20-E22</f>
        <v>0</v>
      </c>
      <c r="F19" s="455"/>
      <c r="G19" s="455">
        <f>G20-G22</f>
        <v>0</v>
      </c>
    </row>
    <row r="20" spans="1:7" ht="75" hidden="1">
      <c r="A20" s="22" t="s">
        <v>138</v>
      </c>
      <c r="B20" s="25" t="s">
        <v>135</v>
      </c>
      <c r="C20" s="27">
        <f>C21</f>
        <v>0</v>
      </c>
      <c r="D20" s="27">
        <f>D21</f>
        <v>0</v>
      </c>
      <c r="E20" s="456">
        <f>E21</f>
        <v>0</v>
      </c>
      <c r="F20" s="455"/>
      <c r="G20" s="455">
        <f>G21</f>
        <v>0</v>
      </c>
    </row>
    <row r="21" spans="1:7" ht="93.75" hidden="1">
      <c r="A21" s="22" t="s">
        <v>137</v>
      </c>
      <c r="B21" s="25" t="s">
        <v>136</v>
      </c>
      <c r="C21" s="27">
        <v>0</v>
      </c>
      <c r="D21" s="27">
        <v>0</v>
      </c>
      <c r="E21" s="456">
        <v>0</v>
      </c>
      <c r="F21" s="455"/>
      <c r="G21" s="455">
        <v>0</v>
      </c>
    </row>
    <row r="22" spans="1:7" ht="75" hidden="1">
      <c r="A22" s="22" t="s">
        <v>141</v>
      </c>
      <c r="B22" s="25" t="s">
        <v>139</v>
      </c>
      <c r="C22" s="27">
        <f>C23</f>
        <v>0</v>
      </c>
      <c r="D22" s="27">
        <f>D23</f>
        <v>0</v>
      </c>
      <c r="E22" s="456">
        <f>E23</f>
        <v>0</v>
      </c>
      <c r="F22" s="455"/>
      <c r="G22" s="455">
        <f>G23</f>
        <v>0</v>
      </c>
    </row>
    <row r="23" spans="1:7" ht="93.75" hidden="1">
      <c r="A23" s="22" t="s">
        <v>142</v>
      </c>
      <c r="B23" s="169" t="s">
        <v>140</v>
      </c>
      <c r="C23" s="27">
        <v>0</v>
      </c>
      <c r="D23" s="27">
        <v>0</v>
      </c>
      <c r="E23" s="456">
        <v>0</v>
      </c>
      <c r="F23" s="455"/>
      <c r="G23" s="455">
        <v>0</v>
      </c>
    </row>
    <row r="24" spans="1:7" ht="1.5" customHeight="1" hidden="1">
      <c r="A24" s="133" t="s">
        <v>369</v>
      </c>
      <c r="B24" s="171" t="s">
        <v>370</v>
      </c>
      <c r="C24" s="166">
        <f>C25-C27</f>
        <v>0</v>
      </c>
      <c r="D24" s="166">
        <f>D25-D27</f>
        <v>0</v>
      </c>
      <c r="E24" s="458">
        <f>E25-E27</f>
        <v>0</v>
      </c>
      <c r="F24" s="455"/>
      <c r="G24" s="455">
        <f>G25-G27</f>
        <v>0</v>
      </c>
    </row>
    <row r="25" spans="1:7" ht="40.5" customHeight="1" hidden="1">
      <c r="A25" s="32" t="s">
        <v>372</v>
      </c>
      <c r="B25" s="132" t="s">
        <v>384</v>
      </c>
      <c r="C25" s="167">
        <f>C26</f>
        <v>0</v>
      </c>
      <c r="D25" s="167">
        <f>D26</f>
        <v>15000000</v>
      </c>
      <c r="E25" s="454">
        <f>E26</f>
        <v>15000000</v>
      </c>
      <c r="F25" s="455"/>
      <c r="G25" s="455">
        <f>G26</f>
        <v>0</v>
      </c>
    </row>
    <row r="26" spans="1:7" ht="55.5" customHeight="1" hidden="1">
      <c r="A26" s="32" t="s">
        <v>388</v>
      </c>
      <c r="B26" s="132" t="s">
        <v>661</v>
      </c>
      <c r="C26" s="167"/>
      <c r="D26" s="167">
        <v>15000000</v>
      </c>
      <c r="E26" s="454">
        <v>15000000</v>
      </c>
      <c r="F26" s="466">
        <v>15000000</v>
      </c>
      <c r="G26" s="455"/>
    </row>
    <row r="27" spans="1:7" ht="39.75" customHeight="1" hidden="1">
      <c r="A27" s="32" t="s">
        <v>373</v>
      </c>
      <c r="B27" s="132" t="s">
        <v>458</v>
      </c>
      <c r="C27" s="168">
        <f>C28</f>
        <v>0</v>
      </c>
      <c r="D27" s="168">
        <f>D28</f>
        <v>15000000</v>
      </c>
      <c r="E27" s="459">
        <f>E28</f>
        <v>15000000</v>
      </c>
      <c r="F27" s="455"/>
      <c r="G27" s="455">
        <f>G28</f>
        <v>0</v>
      </c>
    </row>
    <row r="28" spans="1:7" ht="1.5" customHeight="1" hidden="1">
      <c r="A28" s="32" t="s">
        <v>389</v>
      </c>
      <c r="B28" s="135" t="s">
        <v>459</v>
      </c>
      <c r="C28" s="167"/>
      <c r="D28" s="167">
        <v>15000000</v>
      </c>
      <c r="E28" s="454">
        <v>15000000</v>
      </c>
      <c r="F28" s="466">
        <v>15000000</v>
      </c>
      <c r="G28" s="455"/>
    </row>
    <row r="29" spans="1:7" ht="59.25" customHeight="1" hidden="1">
      <c r="A29" s="21" t="s">
        <v>134</v>
      </c>
      <c r="B29" s="172" t="s">
        <v>454</v>
      </c>
      <c r="C29" s="164">
        <f>C30-C32</f>
        <v>0</v>
      </c>
      <c r="D29" s="164">
        <f>D30-D32</f>
        <v>0</v>
      </c>
      <c r="E29" s="460">
        <f>E30-E32</f>
        <v>0</v>
      </c>
      <c r="F29" s="455"/>
      <c r="G29" s="455">
        <f>G30-G32</f>
        <v>0</v>
      </c>
    </row>
    <row r="30" spans="1:7" ht="63" customHeight="1" hidden="1">
      <c r="A30" s="22" t="s">
        <v>450</v>
      </c>
      <c r="B30" s="135" t="s">
        <v>135</v>
      </c>
      <c r="C30" s="165">
        <f>C31</f>
        <v>0</v>
      </c>
      <c r="D30" s="165">
        <f>D31</f>
        <v>50000000</v>
      </c>
      <c r="E30" s="461">
        <f>E31</f>
        <v>50000000</v>
      </c>
      <c r="F30" s="455"/>
      <c r="G30" s="455">
        <f>G31</f>
        <v>0</v>
      </c>
    </row>
    <row r="31" spans="1:7" ht="62.25" customHeight="1" hidden="1">
      <c r="A31" s="22" t="s">
        <v>451</v>
      </c>
      <c r="B31" s="135" t="s">
        <v>455</v>
      </c>
      <c r="C31" s="165"/>
      <c r="D31" s="165">
        <v>50000000</v>
      </c>
      <c r="E31" s="461">
        <v>50000000</v>
      </c>
      <c r="F31" s="455"/>
      <c r="G31" s="455"/>
    </row>
    <row r="32" spans="1:7" ht="60.75" customHeight="1" hidden="1">
      <c r="A32" s="22" t="s">
        <v>452</v>
      </c>
      <c r="B32" s="135" t="s">
        <v>456</v>
      </c>
      <c r="C32" s="165">
        <f>C33</f>
        <v>0</v>
      </c>
      <c r="D32" s="165">
        <f>D33</f>
        <v>50000000</v>
      </c>
      <c r="E32" s="461">
        <f>E33</f>
        <v>50000000</v>
      </c>
      <c r="F32" s="455"/>
      <c r="G32" s="455">
        <f>G33</f>
        <v>0</v>
      </c>
    </row>
    <row r="33" spans="1:7" ht="0.75" customHeight="1" hidden="1">
      <c r="A33" s="22" t="s">
        <v>453</v>
      </c>
      <c r="B33" s="135" t="s">
        <v>457</v>
      </c>
      <c r="C33" s="165"/>
      <c r="D33" s="165">
        <v>50000000</v>
      </c>
      <c r="E33" s="461">
        <v>50000000</v>
      </c>
      <c r="F33" s="469"/>
      <c r="G33" s="469"/>
    </row>
    <row r="34" spans="1:7" ht="41.25" customHeight="1">
      <c r="A34" s="468" t="s">
        <v>1051</v>
      </c>
      <c r="B34" s="134" t="s">
        <v>671</v>
      </c>
      <c r="C34" s="166">
        <f>C38-C35</f>
        <v>229509.24000000022</v>
      </c>
      <c r="D34" s="166" t="e">
        <f>D38-D35</f>
        <v>#REF!</v>
      </c>
      <c r="E34" s="458" t="e">
        <f>E38-E35</f>
        <v>#REF!</v>
      </c>
      <c r="F34" s="549">
        <f>F38-F35</f>
        <v>-22672.12999999989</v>
      </c>
      <c r="G34" s="555">
        <f>F34*100/C34</f>
        <v>-9.878526023614503</v>
      </c>
    </row>
    <row r="35" spans="1:7" ht="36" customHeight="1">
      <c r="A35" s="32" t="s">
        <v>1052</v>
      </c>
      <c r="B35" s="135" t="s">
        <v>460</v>
      </c>
      <c r="C35" s="165">
        <f aca="true" t="shared" si="0" ref="C35:F36">C36</f>
        <v>12754700</v>
      </c>
      <c r="D35" s="165" t="e">
        <f t="shared" si="0"/>
        <v>#REF!</v>
      </c>
      <c r="E35" s="461" t="e">
        <f t="shared" si="0"/>
        <v>#REF!</v>
      </c>
      <c r="F35" s="550">
        <f t="shared" si="0"/>
        <v>2623533.14</v>
      </c>
      <c r="G35" s="556">
        <f aca="true" t="shared" si="1" ref="G35:G47">F35*100/C35</f>
        <v>20.569148157149915</v>
      </c>
    </row>
    <row r="36" spans="1:7" ht="36" customHeight="1">
      <c r="A36" s="32" t="s">
        <v>1053</v>
      </c>
      <c r="B36" s="135" t="s">
        <v>461</v>
      </c>
      <c r="C36" s="165">
        <f t="shared" si="0"/>
        <v>12754700</v>
      </c>
      <c r="D36" s="165" t="e">
        <f t="shared" si="0"/>
        <v>#REF!</v>
      </c>
      <c r="E36" s="461" t="e">
        <f t="shared" si="0"/>
        <v>#REF!</v>
      </c>
      <c r="F36" s="550">
        <f t="shared" si="0"/>
        <v>2623533.14</v>
      </c>
      <c r="G36" s="556">
        <f t="shared" si="1"/>
        <v>20.569148157149915</v>
      </c>
    </row>
    <row r="37" spans="1:7" ht="54" customHeight="1">
      <c r="A37" s="32" t="s">
        <v>1054</v>
      </c>
      <c r="B37" s="135" t="s">
        <v>1049</v>
      </c>
      <c r="C37" s="413">
        <f>'пр.2'!C213</f>
        <v>12754700</v>
      </c>
      <c r="D37" s="165" t="e">
        <f>#REF!</f>
        <v>#REF!</v>
      </c>
      <c r="E37" s="461" t="e">
        <f>#REF!</f>
        <v>#REF!</v>
      </c>
      <c r="F37" s="554">
        <f>'пр.2'!F213</f>
        <v>2623533.14</v>
      </c>
      <c r="G37" s="556">
        <f t="shared" si="1"/>
        <v>20.569148157149915</v>
      </c>
    </row>
    <row r="38" spans="1:7" ht="39" customHeight="1">
      <c r="A38" s="32" t="s">
        <v>1055</v>
      </c>
      <c r="B38" s="135" t="s">
        <v>462</v>
      </c>
      <c r="C38" s="165">
        <f aca="true" t="shared" si="2" ref="C38:F39">C39</f>
        <v>12984209.24</v>
      </c>
      <c r="D38" s="165" t="e">
        <f t="shared" si="2"/>
        <v>#REF!</v>
      </c>
      <c r="E38" s="461" t="e">
        <f t="shared" si="2"/>
        <v>#REF!</v>
      </c>
      <c r="F38" s="550">
        <f t="shared" si="2"/>
        <v>2600861.0100000002</v>
      </c>
      <c r="G38" s="556">
        <f t="shared" si="1"/>
        <v>20.030954230062918</v>
      </c>
    </row>
    <row r="39" spans="1:7" ht="36.75" customHeight="1">
      <c r="A39" s="32" t="s">
        <v>1056</v>
      </c>
      <c r="B39" s="135" t="s">
        <v>463</v>
      </c>
      <c r="C39" s="165">
        <f t="shared" si="2"/>
        <v>12984209.24</v>
      </c>
      <c r="D39" s="165" t="e">
        <f t="shared" si="2"/>
        <v>#REF!</v>
      </c>
      <c r="E39" s="461" t="e">
        <f t="shared" si="2"/>
        <v>#REF!</v>
      </c>
      <c r="F39" s="550">
        <f t="shared" si="2"/>
        <v>2600861.0100000002</v>
      </c>
      <c r="G39" s="556">
        <f t="shared" si="1"/>
        <v>20.030954230062918</v>
      </c>
    </row>
    <row r="40" spans="1:7" ht="53.25" customHeight="1" thickBot="1">
      <c r="A40" s="32" t="s">
        <v>1057</v>
      </c>
      <c r="B40" s="222" t="s">
        <v>1050</v>
      </c>
      <c r="C40" s="165">
        <f>'пр.3'!G801</f>
        <v>12984209.24</v>
      </c>
      <c r="D40" s="165" t="e">
        <f>#REF!+#REF!</f>
        <v>#REF!</v>
      </c>
      <c r="E40" s="461" t="e">
        <f>#REF!+#REF!</f>
        <v>#REF!</v>
      </c>
      <c r="F40" s="27">
        <f>'пр.3'!H801</f>
        <v>2600861.0100000002</v>
      </c>
      <c r="G40" s="556">
        <f t="shared" si="1"/>
        <v>20.030954230062918</v>
      </c>
    </row>
    <row r="41" spans="1:7" ht="57" hidden="1" thickBot="1">
      <c r="A41" s="31" t="s">
        <v>301</v>
      </c>
      <c r="B41" s="170" t="s">
        <v>144</v>
      </c>
      <c r="C41" s="28">
        <v>0</v>
      </c>
      <c r="D41" s="28">
        <v>0</v>
      </c>
      <c r="E41" s="462">
        <v>0</v>
      </c>
      <c r="F41" s="550">
        <v>0</v>
      </c>
      <c r="G41" s="556" t="e">
        <f t="shared" si="1"/>
        <v>#DIV/0!</v>
      </c>
    </row>
    <row r="42" spans="1:7" ht="57" hidden="1" thickBot="1">
      <c r="A42" s="127" t="s">
        <v>302</v>
      </c>
      <c r="B42" s="33" t="s">
        <v>145</v>
      </c>
      <c r="C42" s="27">
        <v>0</v>
      </c>
      <c r="D42" s="27">
        <v>0</v>
      </c>
      <c r="E42" s="456">
        <v>0</v>
      </c>
      <c r="F42" s="550">
        <v>0</v>
      </c>
      <c r="G42" s="556" t="e">
        <f t="shared" si="1"/>
        <v>#DIV/0!</v>
      </c>
    </row>
    <row r="43" spans="1:7" ht="57" hidden="1" thickBot="1">
      <c r="A43" s="128" t="s">
        <v>99</v>
      </c>
      <c r="B43" s="34" t="s">
        <v>96</v>
      </c>
      <c r="C43" s="29">
        <f>C44</f>
        <v>0</v>
      </c>
      <c r="D43" s="29">
        <f>D44</f>
        <v>0</v>
      </c>
      <c r="E43" s="463">
        <f>E44</f>
        <v>0</v>
      </c>
      <c r="F43" s="550">
        <f>F44</f>
        <v>0</v>
      </c>
      <c r="G43" s="556" t="e">
        <f t="shared" si="1"/>
        <v>#DIV/0!</v>
      </c>
    </row>
    <row r="44" spans="1:7" ht="94.5" hidden="1" thickBot="1">
      <c r="A44" s="129" t="s">
        <v>100</v>
      </c>
      <c r="B44" s="35" t="s">
        <v>97</v>
      </c>
      <c r="C44" s="29"/>
      <c r="D44" s="29"/>
      <c r="E44" s="463"/>
      <c r="F44" s="550"/>
      <c r="G44" s="556" t="e">
        <f t="shared" si="1"/>
        <v>#DIV/0!</v>
      </c>
    </row>
    <row r="45" spans="1:7" ht="48" customHeight="1" hidden="1">
      <c r="A45" s="127" t="s">
        <v>143</v>
      </c>
      <c r="B45" s="33" t="s">
        <v>146</v>
      </c>
      <c r="C45" s="28">
        <f>C46</f>
        <v>0</v>
      </c>
      <c r="D45" s="28">
        <f>D46</f>
        <v>0</v>
      </c>
      <c r="E45" s="462">
        <f>E46</f>
        <v>0</v>
      </c>
      <c r="F45" s="550">
        <f>F46</f>
        <v>0</v>
      </c>
      <c r="G45" s="556" t="e">
        <f t="shared" si="1"/>
        <v>#DIV/0!</v>
      </c>
    </row>
    <row r="46" spans="1:7" ht="113.25" hidden="1" thickBot="1">
      <c r="A46" s="130" t="s">
        <v>101</v>
      </c>
      <c r="B46" s="36" t="s">
        <v>98</v>
      </c>
      <c r="C46" s="30"/>
      <c r="D46" s="30"/>
      <c r="E46" s="464"/>
      <c r="F46" s="550"/>
      <c r="G46" s="556" t="e">
        <f t="shared" si="1"/>
        <v>#DIV/0!</v>
      </c>
    </row>
    <row r="47" spans="1:7" ht="22.5" customHeight="1" thickBot="1">
      <c r="A47" s="153"/>
      <c r="B47" s="154" t="s">
        <v>235</v>
      </c>
      <c r="C47" s="155">
        <f>C24+C19+C34+C41</f>
        <v>229509.24000000022</v>
      </c>
      <c r="D47" s="155" t="e">
        <f>D24+D19+D34+D41</f>
        <v>#REF!</v>
      </c>
      <c r="E47" s="465" t="e">
        <f>E24+E19+E34+E41</f>
        <v>#REF!</v>
      </c>
      <c r="F47" s="551">
        <f>F24+F19+F34+F41</f>
        <v>-22672.12999999989</v>
      </c>
      <c r="G47" s="557">
        <f t="shared" si="1"/>
        <v>-9.878526023614503</v>
      </c>
    </row>
  </sheetData>
  <sheetProtection/>
  <mergeCells count="3">
    <mergeCell ref="A9:C9"/>
    <mergeCell ref="C3:G3"/>
    <mergeCell ref="A10:G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8.875" style="470" customWidth="1"/>
    <col min="2" max="2" width="57.875" style="470" customWidth="1"/>
    <col min="3" max="3" width="19.875" style="472" customWidth="1"/>
    <col min="4" max="5" width="22.375" style="472" hidden="1" customWidth="1"/>
    <col min="6" max="6" width="18.75390625" style="4" customWidth="1"/>
    <col min="7" max="7" width="15.00390625" style="4" customWidth="1"/>
    <col min="8" max="16384" width="9.125" style="4" customWidth="1"/>
  </cols>
  <sheetData>
    <row r="1" spans="1:7" ht="18" customHeight="1">
      <c r="A1" s="4"/>
      <c r="B1" s="471"/>
      <c r="C1" s="606" t="s">
        <v>1148</v>
      </c>
      <c r="D1" s="606"/>
      <c r="E1" s="606"/>
      <c r="F1" s="136"/>
      <c r="G1" s="136"/>
    </row>
    <row r="2" spans="1:7" ht="27" customHeight="1">
      <c r="A2" s="4"/>
      <c r="B2" s="471"/>
      <c r="C2" s="623" t="s">
        <v>1165</v>
      </c>
      <c r="D2" s="624"/>
      <c r="E2" s="624"/>
      <c r="F2" s="624"/>
      <c r="G2" s="624"/>
    </row>
    <row r="3" spans="1:7" ht="85.5" customHeight="1">
      <c r="A3" s="4"/>
      <c r="B3" s="471"/>
      <c r="C3" s="625" t="s">
        <v>1164</v>
      </c>
      <c r="D3" s="626"/>
      <c r="E3" s="626"/>
      <c r="F3" s="626"/>
      <c r="G3" s="624"/>
    </row>
    <row r="4" spans="1:7" ht="19.5" customHeight="1">
      <c r="A4" s="4"/>
      <c r="B4" s="471"/>
      <c r="C4" s="623" t="s">
        <v>1166</v>
      </c>
      <c r="D4" s="624"/>
      <c r="E4" s="624"/>
      <c r="F4" s="624"/>
      <c r="G4" s="136"/>
    </row>
    <row r="5" spans="1:5" ht="10.5" customHeight="1">
      <c r="A5" s="4"/>
      <c r="B5" s="622"/>
      <c r="C5" s="622"/>
      <c r="D5" s="622"/>
      <c r="E5" s="622"/>
    </row>
    <row r="6" spans="1:7" ht="18.75">
      <c r="A6" s="620" t="s">
        <v>57</v>
      </c>
      <c r="B6" s="620"/>
      <c r="C6" s="620"/>
      <c r="D6" s="620"/>
      <c r="E6" s="620"/>
      <c r="F6" s="618"/>
      <c r="G6" s="618"/>
    </row>
    <row r="7" spans="1:7" ht="19.5" customHeight="1">
      <c r="A7" s="627" t="s">
        <v>1159</v>
      </c>
      <c r="B7" s="627"/>
      <c r="C7" s="627"/>
      <c r="D7" s="627"/>
      <c r="E7" s="627"/>
      <c r="F7" s="628"/>
      <c r="G7" s="628"/>
    </row>
    <row r="8" spans="1:7" ht="21" customHeight="1">
      <c r="A8" s="621" t="s">
        <v>1153</v>
      </c>
      <c r="B8" s="621"/>
      <c r="C8" s="621"/>
      <c r="D8" s="621"/>
      <c r="E8" s="621"/>
      <c r="F8" s="618"/>
      <c r="G8" s="618"/>
    </row>
    <row r="9" spans="1:7" ht="19.5" thickBot="1">
      <c r="A9" s="10"/>
      <c r="B9" s="10"/>
      <c r="G9" s="136" t="s">
        <v>1154</v>
      </c>
    </row>
    <row r="10" spans="1:7" ht="48" customHeight="1" thickBot="1">
      <c r="A10" s="543" t="s">
        <v>224</v>
      </c>
      <c r="B10" s="544" t="s">
        <v>225</v>
      </c>
      <c r="C10" s="359" t="s">
        <v>607</v>
      </c>
      <c r="D10" s="359" t="s">
        <v>660</v>
      </c>
      <c r="E10" s="545" t="s">
        <v>716</v>
      </c>
      <c r="F10" s="552" t="s">
        <v>1150</v>
      </c>
      <c r="G10" s="552" t="s">
        <v>1151</v>
      </c>
    </row>
    <row r="11" spans="1:7" ht="28.5" customHeight="1">
      <c r="A11" s="478" t="s">
        <v>226</v>
      </c>
      <c r="B11" s="492" t="s">
        <v>315</v>
      </c>
      <c r="C11" s="118">
        <f>C12+C26+C42+C50+C67+C73+C80+C90+C56+C111+C20</f>
        <v>7199600</v>
      </c>
      <c r="D11" s="118">
        <f>D12+D26+D50+D60+D67+D73+D80+D90+D56+D111+D20</f>
        <v>287802800</v>
      </c>
      <c r="E11" s="493">
        <f>E12+E26+E50+E60+E67+E73+E80+E90+E56+E111+E20</f>
        <v>298778600</v>
      </c>
      <c r="F11" s="611">
        <f>F12+F26+F42+F50+F67+F73+F80+F90+F56+F111+F20</f>
        <v>1458733.1400000001</v>
      </c>
      <c r="G11" s="612">
        <f>F11*100/C11</f>
        <v>20.261308128229345</v>
      </c>
    </row>
    <row r="12" spans="1:11" ht="18.75">
      <c r="A12" s="479" t="s">
        <v>178</v>
      </c>
      <c r="B12" s="494" t="s">
        <v>58</v>
      </c>
      <c r="C12" s="147">
        <f>C13+C16</f>
        <v>1927500</v>
      </c>
      <c r="D12" s="147">
        <f>D13+D16</f>
        <v>225964900</v>
      </c>
      <c r="E12" s="495">
        <f>E13+E16</f>
        <v>241332200</v>
      </c>
      <c r="F12" s="607">
        <f>F13+F16</f>
        <v>596203.5800000001</v>
      </c>
      <c r="G12" s="608">
        <f aca="true" t="shared" si="0" ref="G12:G75">F12*100/C12</f>
        <v>30.931443839169912</v>
      </c>
      <c r="K12" s="2"/>
    </row>
    <row r="13" spans="1:11" ht="102.75" customHeight="1" hidden="1">
      <c r="A13" s="479" t="s">
        <v>160</v>
      </c>
      <c r="B13" s="494" t="s">
        <v>291</v>
      </c>
      <c r="C13" s="147">
        <f aca="true" t="shared" si="1" ref="C13:F14">C14</f>
        <v>0</v>
      </c>
      <c r="D13" s="147">
        <f t="shared" si="1"/>
        <v>0</v>
      </c>
      <c r="E13" s="495">
        <f t="shared" si="1"/>
        <v>0</v>
      </c>
      <c r="F13" s="607">
        <f t="shared" si="1"/>
        <v>0</v>
      </c>
      <c r="G13" s="608" t="e">
        <f t="shared" si="0"/>
        <v>#DIV/0!</v>
      </c>
      <c r="K13" s="2" t="s">
        <v>718</v>
      </c>
    </row>
    <row r="14" spans="1:7" ht="102.75" customHeight="1" hidden="1">
      <c r="A14" s="480" t="s">
        <v>161</v>
      </c>
      <c r="B14" s="496" t="s">
        <v>64</v>
      </c>
      <c r="C14" s="195">
        <f t="shared" si="1"/>
        <v>0</v>
      </c>
      <c r="D14" s="195">
        <f t="shared" si="1"/>
        <v>0</v>
      </c>
      <c r="E14" s="497">
        <f t="shared" si="1"/>
        <v>0</v>
      </c>
      <c r="F14" s="607">
        <f t="shared" si="1"/>
        <v>0</v>
      </c>
      <c r="G14" s="608" t="e">
        <f t="shared" si="0"/>
        <v>#DIV/0!</v>
      </c>
    </row>
    <row r="15" spans="1:7" ht="102.75" customHeight="1" hidden="1">
      <c r="A15" s="480" t="s">
        <v>179</v>
      </c>
      <c r="B15" s="496" t="s">
        <v>162</v>
      </c>
      <c r="C15" s="498">
        <v>0</v>
      </c>
      <c r="D15" s="498">
        <v>0</v>
      </c>
      <c r="E15" s="499">
        <v>0</v>
      </c>
      <c r="F15" s="607">
        <v>0</v>
      </c>
      <c r="G15" s="608" t="e">
        <f t="shared" si="0"/>
        <v>#DIV/0!</v>
      </c>
    </row>
    <row r="16" spans="1:7" ht="18.75">
      <c r="A16" s="479" t="s">
        <v>180</v>
      </c>
      <c r="B16" s="494" t="s">
        <v>292</v>
      </c>
      <c r="C16" s="121">
        <f>C17+C18+C19</f>
        <v>1927500</v>
      </c>
      <c r="D16" s="121">
        <f>D17+D18+D19</f>
        <v>225964900</v>
      </c>
      <c r="E16" s="500">
        <f>E17+E18+E19</f>
        <v>241332200</v>
      </c>
      <c r="F16" s="607">
        <f>F17+F18+F19</f>
        <v>596203.5800000001</v>
      </c>
      <c r="G16" s="608">
        <f t="shared" si="0"/>
        <v>30.931443839169912</v>
      </c>
    </row>
    <row r="17" spans="1:7" ht="106.5" customHeight="1">
      <c r="A17" s="480" t="s">
        <v>163</v>
      </c>
      <c r="B17" s="501" t="s">
        <v>405</v>
      </c>
      <c r="C17" s="498">
        <v>1885000</v>
      </c>
      <c r="D17" s="498">
        <v>222798000</v>
      </c>
      <c r="E17" s="499">
        <v>237950000</v>
      </c>
      <c r="F17" s="502">
        <v>595235.54</v>
      </c>
      <c r="G17" s="600">
        <f t="shared" si="0"/>
        <v>31.57748222811671</v>
      </c>
    </row>
    <row r="18" spans="1:7" ht="148.5">
      <c r="A18" s="480" t="s">
        <v>168</v>
      </c>
      <c r="B18" s="496" t="s">
        <v>1152</v>
      </c>
      <c r="C18" s="195">
        <v>2100</v>
      </c>
      <c r="D18" s="195">
        <v>2262100</v>
      </c>
      <c r="E18" s="497">
        <v>2415900</v>
      </c>
      <c r="F18" s="502"/>
      <c r="G18" s="600">
        <f t="shared" si="0"/>
        <v>0</v>
      </c>
    </row>
    <row r="19" spans="1:7" ht="66">
      <c r="A19" s="480" t="s">
        <v>426</v>
      </c>
      <c r="B19" s="496" t="s">
        <v>427</v>
      </c>
      <c r="C19" s="195">
        <v>40400</v>
      </c>
      <c r="D19" s="195">
        <v>904800</v>
      </c>
      <c r="E19" s="497">
        <v>966300</v>
      </c>
      <c r="F19" s="502">
        <v>968.04</v>
      </c>
      <c r="G19" s="600">
        <f t="shared" si="0"/>
        <v>2.3961386138613863</v>
      </c>
    </row>
    <row r="20" spans="1:7" ht="49.5">
      <c r="A20" s="479" t="s">
        <v>503</v>
      </c>
      <c r="B20" s="494" t="s">
        <v>502</v>
      </c>
      <c r="C20" s="147">
        <f>C21</f>
        <v>2304000</v>
      </c>
      <c r="D20" s="147">
        <f>D21</f>
        <v>12068100</v>
      </c>
      <c r="E20" s="495">
        <f>E21</f>
        <v>12068100</v>
      </c>
      <c r="F20" s="607">
        <f>F21</f>
        <v>538265.26</v>
      </c>
      <c r="G20" s="608">
        <f t="shared" si="0"/>
        <v>23.362207465277777</v>
      </c>
    </row>
    <row r="21" spans="1:7" ht="33">
      <c r="A21" s="480" t="s">
        <v>504</v>
      </c>
      <c r="B21" s="496" t="s">
        <v>505</v>
      </c>
      <c r="C21" s="195">
        <f>C22+C23+C24+C25</f>
        <v>2304000</v>
      </c>
      <c r="D21" s="195">
        <f>D22+D23+D24+D25</f>
        <v>12068100</v>
      </c>
      <c r="E21" s="497">
        <f>E22+E23+E24+E25</f>
        <v>12068100</v>
      </c>
      <c r="F21" s="502">
        <f>F22+F23+F24+F25</f>
        <v>538265.26</v>
      </c>
      <c r="G21" s="600">
        <f t="shared" si="0"/>
        <v>23.362207465277777</v>
      </c>
    </row>
    <row r="22" spans="1:7" ht="99">
      <c r="A22" s="480" t="s">
        <v>498</v>
      </c>
      <c r="B22" s="496" t="s">
        <v>506</v>
      </c>
      <c r="C22" s="195">
        <v>737280</v>
      </c>
      <c r="D22" s="195">
        <v>3861800</v>
      </c>
      <c r="E22" s="497">
        <v>3861800</v>
      </c>
      <c r="F22" s="502">
        <v>187230.8</v>
      </c>
      <c r="G22" s="600">
        <f t="shared" si="0"/>
        <v>25.39480251736111</v>
      </c>
    </row>
    <row r="23" spans="1:7" ht="94.5" customHeight="1">
      <c r="A23" s="480" t="s">
        <v>499</v>
      </c>
      <c r="B23" s="496" t="s">
        <v>507</v>
      </c>
      <c r="C23" s="195">
        <v>23040</v>
      </c>
      <c r="D23" s="195">
        <v>120700</v>
      </c>
      <c r="E23" s="497">
        <v>120700</v>
      </c>
      <c r="F23" s="502">
        <v>3270.67</v>
      </c>
      <c r="G23" s="600">
        <f t="shared" si="0"/>
        <v>14.195616319444444</v>
      </c>
    </row>
    <row r="24" spans="1:7" ht="99">
      <c r="A24" s="480" t="s">
        <v>500</v>
      </c>
      <c r="B24" s="496" t="s">
        <v>508</v>
      </c>
      <c r="C24" s="195">
        <v>1497600</v>
      </c>
      <c r="D24" s="195">
        <v>7844300</v>
      </c>
      <c r="E24" s="497">
        <v>7844300</v>
      </c>
      <c r="F24" s="502">
        <v>381428.19</v>
      </c>
      <c r="G24" s="600">
        <f t="shared" si="0"/>
        <v>25.469296875</v>
      </c>
    </row>
    <row r="25" spans="1:7" ht="99">
      <c r="A25" s="480" t="s">
        <v>501</v>
      </c>
      <c r="B25" s="496" t="s">
        <v>509</v>
      </c>
      <c r="C25" s="195">
        <v>46080</v>
      </c>
      <c r="D25" s="195">
        <v>241300</v>
      </c>
      <c r="E25" s="497">
        <v>241300</v>
      </c>
      <c r="F25" s="502">
        <v>-33664.4</v>
      </c>
      <c r="G25" s="600">
        <f t="shared" si="0"/>
        <v>-73.05642361111111</v>
      </c>
    </row>
    <row r="26" spans="1:7" ht="19.5" customHeight="1">
      <c r="A26" s="479" t="s">
        <v>181</v>
      </c>
      <c r="B26" s="494" t="s">
        <v>59</v>
      </c>
      <c r="C26" s="147">
        <f>C40</f>
        <v>500</v>
      </c>
      <c r="D26" s="147">
        <f>D27+D40+D37+D45</f>
        <v>6618300</v>
      </c>
      <c r="E26" s="495">
        <f>E27+E40+E37+E45</f>
        <v>1960400</v>
      </c>
      <c r="F26" s="607">
        <f>F40</f>
        <v>3020.05</v>
      </c>
      <c r="G26" s="608">
        <f t="shared" si="0"/>
        <v>604.01</v>
      </c>
    </row>
    <row r="27" spans="1:7" ht="102.75" customHeight="1" hidden="1">
      <c r="A27" s="480" t="s">
        <v>182</v>
      </c>
      <c r="B27" s="503" t="s">
        <v>390</v>
      </c>
      <c r="C27" s="195">
        <f>C28+C31+C34</f>
        <v>0</v>
      </c>
      <c r="D27" s="195">
        <f>D28+D31+D34</f>
        <v>0</v>
      </c>
      <c r="E27" s="497">
        <f>E28+E31+E34</f>
        <v>0</v>
      </c>
      <c r="F27" s="502">
        <f>F28+F31+F34</f>
        <v>0</v>
      </c>
      <c r="G27" s="600" t="e">
        <f t="shared" si="0"/>
        <v>#DIV/0!</v>
      </c>
    </row>
    <row r="28" spans="1:7" ht="102.75" customHeight="1" hidden="1">
      <c r="A28" s="480" t="s">
        <v>348</v>
      </c>
      <c r="B28" s="504" t="s">
        <v>183</v>
      </c>
      <c r="C28" s="195">
        <f>C29+C30</f>
        <v>0</v>
      </c>
      <c r="D28" s="195">
        <f>D29+D30</f>
        <v>0</v>
      </c>
      <c r="E28" s="497">
        <f>E29+E30</f>
        <v>0</v>
      </c>
      <c r="F28" s="502">
        <f>F29+F30</f>
        <v>0</v>
      </c>
      <c r="G28" s="600" t="e">
        <f t="shared" si="0"/>
        <v>#DIV/0!</v>
      </c>
    </row>
    <row r="29" spans="1:7" ht="102.75" customHeight="1" hidden="1">
      <c r="A29" s="480" t="s">
        <v>349</v>
      </c>
      <c r="B29" s="504" t="s">
        <v>350</v>
      </c>
      <c r="C29" s="195"/>
      <c r="D29" s="195"/>
      <c r="E29" s="497"/>
      <c r="F29" s="502"/>
      <c r="G29" s="600" t="e">
        <f t="shared" si="0"/>
        <v>#DIV/0!</v>
      </c>
    </row>
    <row r="30" spans="1:7" ht="102.75" customHeight="1" hidden="1">
      <c r="A30" s="480" t="s">
        <v>351</v>
      </c>
      <c r="B30" s="504" t="s">
        <v>352</v>
      </c>
      <c r="C30" s="195"/>
      <c r="D30" s="195"/>
      <c r="E30" s="497"/>
      <c r="F30" s="502"/>
      <c r="G30" s="600" t="e">
        <f t="shared" si="0"/>
        <v>#DIV/0!</v>
      </c>
    </row>
    <row r="31" spans="1:7" ht="102.75" customHeight="1" hidden="1">
      <c r="A31" s="480" t="s">
        <v>353</v>
      </c>
      <c r="B31" s="504" t="s">
        <v>195</v>
      </c>
      <c r="C31" s="195">
        <f>C32+C33</f>
        <v>0</v>
      </c>
      <c r="D31" s="195">
        <f>D32+D33</f>
        <v>0</v>
      </c>
      <c r="E31" s="497">
        <f>E32+E33</f>
        <v>0</v>
      </c>
      <c r="F31" s="502">
        <f>F32+F33</f>
        <v>0</v>
      </c>
      <c r="G31" s="600" t="e">
        <f t="shared" si="0"/>
        <v>#DIV/0!</v>
      </c>
    </row>
    <row r="32" spans="1:7" ht="102.75" customHeight="1" hidden="1">
      <c r="A32" s="480" t="s">
        <v>354</v>
      </c>
      <c r="B32" s="504" t="s">
        <v>195</v>
      </c>
      <c r="C32" s="195"/>
      <c r="D32" s="195"/>
      <c r="E32" s="497"/>
      <c r="F32" s="502"/>
      <c r="G32" s="600" t="e">
        <f t="shared" si="0"/>
        <v>#DIV/0!</v>
      </c>
    </row>
    <row r="33" spans="1:7" ht="102.75" customHeight="1" hidden="1">
      <c r="A33" s="480" t="s">
        <v>355</v>
      </c>
      <c r="B33" s="504" t="s">
        <v>356</v>
      </c>
      <c r="C33" s="195"/>
      <c r="D33" s="195"/>
      <c r="E33" s="497"/>
      <c r="F33" s="502"/>
      <c r="G33" s="600" t="e">
        <f t="shared" si="0"/>
        <v>#DIV/0!</v>
      </c>
    </row>
    <row r="34" spans="1:7" ht="102.75" customHeight="1" hidden="1">
      <c r="A34" s="480" t="s">
        <v>357</v>
      </c>
      <c r="B34" s="505" t="s">
        <v>358</v>
      </c>
      <c r="C34" s="195">
        <f>C35+C36</f>
        <v>0</v>
      </c>
      <c r="D34" s="195">
        <f>D35+D36</f>
        <v>0</v>
      </c>
      <c r="E34" s="497">
        <f>E35+E36</f>
        <v>0</v>
      </c>
      <c r="F34" s="502">
        <f>F35+F36</f>
        <v>0</v>
      </c>
      <c r="G34" s="600" t="e">
        <f t="shared" si="0"/>
        <v>#DIV/0!</v>
      </c>
    </row>
    <row r="35" spans="1:7" ht="102.75" customHeight="1" hidden="1">
      <c r="A35" s="480" t="s">
        <v>359</v>
      </c>
      <c r="B35" s="505" t="s">
        <v>358</v>
      </c>
      <c r="C35" s="195"/>
      <c r="D35" s="195"/>
      <c r="E35" s="497"/>
      <c r="F35" s="502"/>
      <c r="G35" s="600" t="e">
        <f t="shared" si="0"/>
        <v>#DIV/0!</v>
      </c>
    </row>
    <row r="36" spans="1:7" ht="102.75" customHeight="1" hidden="1">
      <c r="A36" s="480" t="s">
        <v>360</v>
      </c>
      <c r="B36" s="505" t="s">
        <v>361</v>
      </c>
      <c r="C36" s="195"/>
      <c r="D36" s="195"/>
      <c r="E36" s="497"/>
      <c r="F36" s="502"/>
      <c r="G36" s="600" t="e">
        <f t="shared" si="0"/>
        <v>#DIV/0!</v>
      </c>
    </row>
    <row r="37" spans="1:7" ht="102.75" customHeight="1" hidden="1">
      <c r="A37" s="480" t="s">
        <v>363</v>
      </c>
      <c r="B37" s="504" t="s">
        <v>60</v>
      </c>
      <c r="C37" s="195">
        <f>C38+C39</f>
        <v>0</v>
      </c>
      <c r="D37" s="195">
        <f>D38+D39</f>
        <v>5674000</v>
      </c>
      <c r="E37" s="497">
        <f>E38+E39</f>
        <v>0</v>
      </c>
      <c r="F37" s="502">
        <f>F38+F39</f>
        <v>0</v>
      </c>
      <c r="G37" s="600" t="e">
        <f t="shared" si="0"/>
        <v>#DIV/0!</v>
      </c>
    </row>
    <row r="38" spans="1:7" ht="102.75" customHeight="1" hidden="1">
      <c r="A38" s="480" t="s">
        <v>364</v>
      </c>
      <c r="B38" s="504" t="s">
        <v>60</v>
      </c>
      <c r="C38" s="195"/>
      <c r="D38" s="195">
        <v>5674000</v>
      </c>
      <c r="E38" s="497">
        <v>0</v>
      </c>
      <c r="F38" s="502"/>
      <c r="G38" s="600" t="e">
        <f t="shared" si="0"/>
        <v>#DIV/0!</v>
      </c>
    </row>
    <row r="39" spans="1:7" ht="102.75" customHeight="1" hidden="1">
      <c r="A39" s="480" t="s">
        <v>365</v>
      </c>
      <c r="B39" s="504" t="s">
        <v>366</v>
      </c>
      <c r="C39" s="195">
        <v>0</v>
      </c>
      <c r="D39" s="195">
        <v>0</v>
      </c>
      <c r="E39" s="497">
        <v>0</v>
      </c>
      <c r="F39" s="502">
        <v>0</v>
      </c>
      <c r="G39" s="600" t="e">
        <f t="shared" si="0"/>
        <v>#DIV/0!</v>
      </c>
    </row>
    <row r="40" spans="1:7" ht="27" customHeight="1">
      <c r="A40" s="480" t="s">
        <v>196</v>
      </c>
      <c r="B40" s="496" t="s">
        <v>61</v>
      </c>
      <c r="C40" s="195">
        <f>C41</f>
        <v>500</v>
      </c>
      <c r="D40" s="195">
        <f>D41+D44</f>
        <v>609300</v>
      </c>
      <c r="E40" s="497">
        <f>E41+E44</f>
        <v>615400</v>
      </c>
      <c r="F40" s="502">
        <f>F41</f>
        <v>3020.05</v>
      </c>
      <c r="G40" s="600">
        <f t="shared" si="0"/>
        <v>604.01</v>
      </c>
    </row>
    <row r="41" spans="1:7" ht="25.5" customHeight="1">
      <c r="A41" s="483" t="s">
        <v>362</v>
      </c>
      <c r="B41" s="505" t="s">
        <v>61</v>
      </c>
      <c r="C41" s="195">
        <v>500</v>
      </c>
      <c r="D41" s="195">
        <v>609300</v>
      </c>
      <c r="E41" s="497">
        <v>615400</v>
      </c>
      <c r="F41" s="510">
        <v>3020.05</v>
      </c>
      <c r="G41" s="601">
        <f t="shared" si="0"/>
        <v>604.01</v>
      </c>
    </row>
    <row r="42" spans="1:7" ht="24" customHeight="1">
      <c r="A42" s="482" t="s">
        <v>1027</v>
      </c>
      <c r="B42" s="507" t="s">
        <v>1028</v>
      </c>
      <c r="C42" s="147">
        <f>C43+C45</f>
        <v>2955100</v>
      </c>
      <c r="D42" s="195"/>
      <c r="E42" s="497"/>
      <c r="F42" s="607">
        <f>F43+F45</f>
        <v>321044.25</v>
      </c>
      <c r="G42" s="608">
        <f t="shared" si="0"/>
        <v>10.864073973807994</v>
      </c>
    </row>
    <row r="43" spans="1:7" ht="26.25" customHeight="1">
      <c r="A43" s="482" t="s">
        <v>1029</v>
      </c>
      <c r="B43" s="507" t="s">
        <v>1030</v>
      </c>
      <c r="C43" s="147">
        <f>C44</f>
        <v>700000</v>
      </c>
      <c r="D43" s="195"/>
      <c r="E43" s="497"/>
      <c r="F43" s="607">
        <f>F44</f>
        <v>31482.24</v>
      </c>
      <c r="G43" s="608">
        <f t="shared" si="0"/>
        <v>4.497462857142857</v>
      </c>
    </row>
    <row r="44" spans="1:7" ht="48" customHeight="1">
      <c r="A44" s="483" t="s">
        <v>1031</v>
      </c>
      <c r="B44" s="505" t="s">
        <v>1042</v>
      </c>
      <c r="C44" s="195">
        <v>700000</v>
      </c>
      <c r="D44" s="195">
        <v>0</v>
      </c>
      <c r="E44" s="497">
        <v>0</v>
      </c>
      <c r="F44" s="510">
        <v>31482.24</v>
      </c>
      <c r="G44" s="601">
        <f t="shared" si="0"/>
        <v>4.497462857142857</v>
      </c>
    </row>
    <row r="45" spans="1:7" ht="27" customHeight="1">
      <c r="A45" s="482" t="s">
        <v>1032</v>
      </c>
      <c r="B45" s="507" t="s">
        <v>1033</v>
      </c>
      <c r="C45" s="147">
        <f>C46+C48</f>
        <v>2255100</v>
      </c>
      <c r="D45" s="195">
        <f>D47</f>
        <v>335000</v>
      </c>
      <c r="E45" s="497">
        <f>E47</f>
        <v>1345000</v>
      </c>
      <c r="F45" s="607">
        <f>F46+F48</f>
        <v>289562.01</v>
      </c>
      <c r="G45" s="608">
        <f t="shared" si="0"/>
        <v>12.840317945989092</v>
      </c>
    </row>
    <row r="46" spans="1:7" ht="27" customHeight="1">
      <c r="A46" s="482" t="s">
        <v>1039</v>
      </c>
      <c r="B46" s="507" t="s">
        <v>1038</v>
      </c>
      <c r="C46" s="147">
        <f>C47</f>
        <v>655100</v>
      </c>
      <c r="D46" s="195"/>
      <c r="E46" s="497"/>
      <c r="F46" s="607">
        <f>F47</f>
        <v>13922.99</v>
      </c>
      <c r="G46" s="608">
        <f t="shared" si="0"/>
        <v>2.1253228514730576</v>
      </c>
    </row>
    <row r="47" spans="1:7" ht="59.25" customHeight="1">
      <c r="A47" s="483" t="s">
        <v>1034</v>
      </c>
      <c r="B47" s="505" t="s">
        <v>1035</v>
      </c>
      <c r="C47" s="195">
        <v>655100</v>
      </c>
      <c r="D47" s="195">
        <v>335000</v>
      </c>
      <c r="E47" s="497">
        <v>1345000</v>
      </c>
      <c r="F47" s="510">
        <v>13922.99</v>
      </c>
      <c r="G47" s="601">
        <f t="shared" si="0"/>
        <v>2.1253228514730576</v>
      </c>
    </row>
    <row r="48" spans="1:7" ht="29.25" customHeight="1">
      <c r="A48" s="482" t="s">
        <v>1041</v>
      </c>
      <c r="B48" s="507" t="s">
        <v>1040</v>
      </c>
      <c r="C48" s="147">
        <f>C49</f>
        <v>1600000</v>
      </c>
      <c r="D48" s="195"/>
      <c r="E48" s="497"/>
      <c r="F48" s="607">
        <f>F49</f>
        <v>275639.02</v>
      </c>
      <c r="G48" s="608">
        <f t="shared" si="0"/>
        <v>17.22743875</v>
      </c>
    </row>
    <row r="49" spans="1:7" ht="59.25" customHeight="1">
      <c r="A49" s="481" t="s">
        <v>1036</v>
      </c>
      <c r="B49" s="506" t="s">
        <v>1037</v>
      </c>
      <c r="C49" s="195">
        <v>1600000</v>
      </c>
      <c r="D49" s="195"/>
      <c r="E49" s="497"/>
      <c r="F49" s="502">
        <v>275639.02</v>
      </c>
      <c r="G49" s="600">
        <f t="shared" si="0"/>
        <v>17.22743875</v>
      </c>
    </row>
    <row r="50" spans="1:7" ht="31.5" customHeight="1">
      <c r="A50" s="479" t="s">
        <v>197</v>
      </c>
      <c r="B50" s="494" t="s">
        <v>1043</v>
      </c>
      <c r="C50" s="147">
        <f>C51+C53</f>
        <v>12500</v>
      </c>
      <c r="D50" s="147">
        <f>D51+D53</f>
        <v>3940000</v>
      </c>
      <c r="E50" s="495">
        <f>E51+E53</f>
        <v>3979000</v>
      </c>
      <c r="F50" s="607">
        <f>F51+F53</f>
        <v>200</v>
      </c>
      <c r="G50" s="608">
        <f t="shared" si="0"/>
        <v>1.6</v>
      </c>
    </row>
    <row r="51" spans="1:7" ht="66" customHeight="1">
      <c r="A51" s="480" t="s">
        <v>1023</v>
      </c>
      <c r="B51" s="496" t="s">
        <v>1044</v>
      </c>
      <c r="C51" s="195">
        <f>C52</f>
        <v>12500</v>
      </c>
      <c r="D51" s="195">
        <f>D52</f>
        <v>3940000</v>
      </c>
      <c r="E51" s="497">
        <f>E52</f>
        <v>3979000</v>
      </c>
      <c r="F51" s="502">
        <f>F52</f>
        <v>200</v>
      </c>
      <c r="G51" s="600">
        <f t="shared" si="0"/>
        <v>1.6</v>
      </c>
    </row>
    <row r="52" spans="1:7" ht="98.25" customHeight="1">
      <c r="A52" s="483" t="s">
        <v>1024</v>
      </c>
      <c r="B52" s="509" t="s">
        <v>1025</v>
      </c>
      <c r="C52" s="195">
        <v>12500</v>
      </c>
      <c r="D52" s="195">
        <v>3940000</v>
      </c>
      <c r="E52" s="497">
        <v>3979000</v>
      </c>
      <c r="F52" s="510">
        <v>200</v>
      </c>
      <c r="G52" s="601">
        <f t="shared" si="0"/>
        <v>1.6</v>
      </c>
    </row>
    <row r="53" spans="1:7" ht="102.75" customHeight="1" hidden="1">
      <c r="A53" s="480" t="s">
        <v>227</v>
      </c>
      <c r="B53" s="496" t="s">
        <v>85</v>
      </c>
      <c r="C53" s="195">
        <f>C55+C54</f>
        <v>0</v>
      </c>
      <c r="D53" s="195">
        <f>D55+D54</f>
        <v>0</v>
      </c>
      <c r="E53" s="497">
        <f>E55+E54</f>
        <v>0</v>
      </c>
      <c r="F53" s="502">
        <f>F55+F54</f>
        <v>0</v>
      </c>
      <c r="G53" s="600" t="e">
        <f t="shared" si="0"/>
        <v>#DIV/0!</v>
      </c>
    </row>
    <row r="54" spans="1:7" ht="102.75" customHeight="1" hidden="1">
      <c r="A54" s="480" t="s">
        <v>63</v>
      </c>
      <c r="B54" s="496" t="s">
        <v>397</v>
      </c>
      <c r="C54" s="195">
        <f>1800000-1800000</f>
        <v>0</v>
      </c>
      <c r="D54" s="195">
        <f>1800000-1800000</f>
        <v>0</v>
      </c>
      <c r="E54" s="497">
        <f>1800000-1800000</f>
        <v>0</v>
      </c>
      <c r="F54" s="502">
        <f>1800000-1800000</f>
        <v>0</v>
      </c>
      <c r="G54" s="600" t="e">
        <f t="shared" si="0"/>
        <v>#DIV/0!</v>
      </c>
    </row>
    <row r="55" spans="1:7" ht="102.75" customHeight="1" hidden="1">
      <c r="A55" s="480" t="s">
        <v>278</v>
      </c>
      <c r="B55" s="496" t="s">
        <v>279</v>
      </c>
      <c r="C55" s="195"/>
      <c r="D55" s="195"/>
      <c r="E55" s="497"/>
      <c r="F55" s="502"/>
      <c r="G55" s="600" t="e">
        <f t="shared" si="0"/>
        <v>#DIV/0!</v>
      </c>
    </row>
    <row r="56" spans="1:7" ht="102.75" customHeight="1" hidden="1">
      <c r="A56" s="479" t="s">
        <v>184</v>
      </c>
      <c r="B56" s="494" t="s">
        <v>188</v>
      </c>
      <c r="C56" s="147"/>
      <c r="D56" s="147"/>
      <c r="E56" s="495"/>
      <c r="F56" s="502"/>
      <c r="G56" s="600" t="e">
        <f t="shared" si="0"/>
        <v>#DIV/0!</v>
      </c>
    </row>
    <row r="57" spans="1:7" ht="102.75" customHeight="1" hidden="1">
      <c r="A57" s="480" t="s">
        <v>185</v>
      </c>
      <c r="B57" s="496" t="s">
        <v>189</v>
      </c>
      <c r="C57" s="195"/>
      <c r="D57" s="195"/>
      <c r="E57" s="497"/>
      <c r="F57" s="502"/>
      <c r="G57" s="600" t="e">
        <f t="shared" si="0"/>
        <v>#DIV/0!</v>
      </c>
    </row>
    <row r="58" spans="1:7" ht="102.75" customHeight="1" hidden="1">
      <c r="A58" s="480" t="s">
        <v>186</v>
      </c>
      <c r="B58" s="496" t="s">
        <v>190</v>
      </c>
      <c r="C58" s="195"/>
      <c r="D58" s="195"/>
      <c r="E58" s="497"/>
      <c r="F58" s="502"/>
      <c r="G58" s="600" t="e">
        <f t="shared" si="0"/>
        <v>#DIV/0!</v>
      </c>
    </row>
    <row r="59" spans="1:7" ht="102.75" customHeight="1" hidden="1">
      <c r="A59" s="480" t="s">
        <v>187</v>
      </c>
      <c r="B59" s="496" t="s">
        <v>191</v>
      </c>
      <c r="C59" s="195"/>
      <c r="D59" s="195"/>
      <c r="E59" s="497"/>
      <c r="F59" s="502"/>
      <c r="G59" s="600" t="e">
        <f t="shared" si="0"/>
        <v>#DIV/0!</v>
      </c>
    </row>
    <row r="60" spans="1:7" ht="66" hidden="1">
      <c r="A60" s="479" t="s">
        <v>198</v>
      </c>
      <c r="B60" s="494" t="s">
        <v>86</v>
      </c>
      <c r="C60" s="147">
        <f>C61</f>
        <v>0</v>
      </c>
      <c r="D60" s="147">
        <f>D61</f>
        <v>18875000</v>
      </c>
      <c r="E60" s="495">
        <f>E61</f>
        <v>18875000</v>
      </c>
      <c r="F60" s="502">
        <f>F61</f>
        <v>0</v>
      </c>
      <c r="G60" s="600" t="e">
        <f t="shared" si="0"/>
        <v>#DIV/0!</v>
      </c>
    </row>
    <row r="61" spans="1:7" ht="102.75" customHeight="1" hidden="1">
      <c r="A61" s="480" t="s">
        <v>199</v>
      </c>
      <c r="B61" s="496" t="s">
        <v>398</v>
      </c>
      <c r="C61" s="195">
        <f>C62+C65</f>
        <v>0</v>
      </c>
      <c r="D61" s="195">
        <f>D62+D65</f>
        <v>18875000</v>
      </c>
      <c r="E61" s="497">
        <f>E62+E65</f>
        <v>18875000</v>
      </c>
      <c r="F61" s="502">
        <f>F62+F65</f>
        <v>0</v>
      </c>
      <c r="G61" s="600" t="e">
        <f t="shared" si="0"/>
        <v>#DIV/0!</v>
      </c>
    </row>
    <row r="62" spans="1:7" ht="102.75" customHeight="1" hidden="1">
      <c r="A62" s="480" t="s">
        <v>200</v>
      </c>
      <c r="B62" s="496" t="s">
        <v>65</v>
      </c>
      <c r="C62" s="195">
        <f>C63+C64</f>
        <v>0</v>
      </c>
      <c r="D62" s="195">
        <f>D63+D64</f>
        <v>18775000</v>
      </c>
      <c r="E62" s="497">
        <f>E63+E64</f>
        <v>18775000</v>
      </c>
      <c r="F62" s="502">
        <f>F63+F64</f>
        <v>0</v>
      </c>
      <c r="G62" s="600" t="e">
        <f t="shared" si="0"/>
        <v>#DIV/0!</v>
      </c>
    </row>
    <row r="63" spans="1:7" ht="102.75" customHeight="1" hidden="1">
      <c r="A63" s="480" t="s">
        <v>399</v>
      </c>
      <c r="B63" s="496" t="s">
        <v>66</v>
      </c>
      <c r="C63" s="195"/>
      <c r="D63" s="195">
        <v>17225000</v>
      </c>
      <c r="E63" s="497">
        <v>17225000</v>
      </c>
      <c r="F63" s="502"/>
      <c r="G63" s="600" t="e">
        <f t="shared" si="0"/>
        <v>#DIV/0!</v>
      </c>
    </row>
    <row r="64" spans="1:7" ht="102.75" customHeight="1" hidden="1">
      <c r="A64" s="480" t="s">
        <v>672</v>
      </c>
      <c r="B64" s="508" t="s">
        <v>674</v>
      </c>
      <c r="C64" s="195"/>
      <c r="D64" s="195">
        <v>1550000</v>
      </c>
      <c r="E64" s="497">
        <v>1550000</v>
      </c>
      <c r="F64" s="502"/>
      <c r="G64" s="600" t="e">
        <f t="shared" si="0"/>
        <v>#DIV/0!</v>
      </c>
    </row>
    <row r="65" spans="1:7" s="473" customFormat="1" ht="102.75" customHeight="1" hidden="1">
      <c r="A65" s="483" t="s">
        <v>201</v>
      </c>
      <c r="B65" s="509" t="s">
        <v>400</v>
      </c>
      <c r="C65" s="195">
        <f>C66</f>
        <v>0</v>
      </c>
      <c r="D65" s="195">
        <f>D66</f>
        <v>100000</v>
      </c>
      <c r="E65" s="497">
        <f>E66</f>
        <v>100000</v>
      </c>
      <c r="F65" s="510">
        <f>F66</f>
        <v>0</v>
      </c>
      <c r="G65" s="601" t="e">
        <f t="shared" si="0"/>
        <v>#DIV/0!</v>
      </c>
    </row>
    <row r="66" spans="1:7" s="473" customFormat="1" ht="102.75" customHeight="1" hidden="1">
      <c r="A66" s="483" t="s">
        <v>202</v>
      </c>
      <c r="B66" s="509" t="s">
        <v>401</v>
      </c>
      <c r="C66" s="195"/>
      <c r="D66" s="195">
        <v>100000</v>
      </c>
      <c r="E66" s="497">
        <v>100000</v>
      </c>
      <c r="F66" s="510"/>
      <c r="G66" s="601" t="e">
        <f t="shared" si="0"/>
        <v>#DIV/0!</v>
      </c>
    </row>
    <row r="67" spans="1:7" ht="102.75" customHeight="1" hidden="1">
      <c r="A67" s="479" t="s">
        <v>228</v>
      </c>
      <c r="B67" s="494" t="s">
        <v>87</v>
      </c>
      <c r="C67" s="147">
        <f>C68</f>
        <v>0</v>
      </c>
      <c r="D67" s="147">
        <f>D68</f>
        <v>17002500</v>
      </c>
      <c r="E67" s="495">
        <f>E68</f>
        <v>17229900</v>
      </c>
      <c r="F67" s="502">
        <f>F68</f>
        <v>0</v>
      </c>
      <c r="G67" s="600" t="e">
        <f t="shared" si="0"/>
        <v>#DIV/0!</v>
      </c>
    </row>
    <row r="68" spans="1:7" ht="33" hidden="1">
      <c r="A68" s="480" t="s">
        <v>229</v>
      </c>
      <c r="B68" s="496" t="s">
        <v>88</v>
      </c>
      <c r="C68" s="195">
        <f>C69+C71+C72+C70</f>
        <v>0</v>
      </c>
      <c r="D68" s="195">
        <f>D69+D71+D72+D70</f>
        <v>17002500</v>
      </c>
      <c r="E68" s="497">
        <f>E69+E71+E72+E70</f>
        <v>17229900</v>
      </c>
      <c r="F68" s="502">
        <f>F69+F71+F72+F70</f>
        <v>0</v>
      </c>
      <c r="G68" s="600" t="e">
        <f t="shared" si="0"/>
        <v>#DIV/0!</v>
      </c>
    </row>
    <row r="69" spans="1:7" ht="33.75" hidden="1">
      <c r="A69" s="480" t="s">
        <v>406</v>
      </c>
      <c r="B69" s="511" t="s">
        <v>435</v>
      </c>
      <c r="C69" s="195"/>
      <c r="D69" s="195">
        <v>693000</v>
      </c>
      <c r="E69" s="497">
        <v>726000</v>
      </c>
      <c r="F69" s="502"/>
      <c r="G69" s="600" t="e">
        <f t="shared" si="0"/>
        <v>#DIV/0!</v>
      </c>
    </row>
    <row r="70" spans="1:7" ht="33.75" hidden="1">
      <c r="A70" s="480" t="s">
        <v>428</v>
      </c>
      <c r="B70" s="511" t="s">
        <v>436</v>
      </c>
      <c r="C70" s="195">
        <v>0</v>
      </c>
      <c r="D70" s="195">
        <v>0</v>
      </c>
      <c r="E70" s="497">
        <v>0</v>
      </c>
      <c r="F70" s="502">
        <v>0</v>
      </c>
      <c r="G70" s="600" t="e">
        <f t="shared" si="0"/>
        <v>#DIV/0!</v>
      </c>
    </row>
    <row r="71" spans="1:7" ht="33.75" hidden="1">
      <c r="A71" s="480" t="s">
        <v>414</v>
      </c>
      <c r="B71" s="511" t="s">
        <v>416</v>
      </c>
      <c r="C71" s="195"/>
      <c r="D71" s="195">
        <v>167000</v>
      </c>
      <c r="E71" s="497">
        <v>168900</v>
      </c>
      <c r="F71" s="502"/>
      <c r="G71" s="600" t="e">
        <f t="shared" si="0"/>
        <v>#DIV/0!</v>
      </c>
    </row>
    <row r="72" spans="1:7" ht="33.75" hidden="1">
      <c r="A72" s="480" t="s">
        <v>415</v>
      </c>
      <c r="B72" s="511" t="s">
        <v>417</v>
      </c>
      <c r="C72" s="195"/>
      <c r="D72" s="195">
        <v>16142500</v>
      </c>
      <c r="E72" s="497">
        <v>16335000</v>
      </c>
      <c r="F72" s="502"/>
      <c r="G72" s="600" t="e">
        <f t="shared" si="0"/>
        <v>#DIV/0!</v>
      </c>
    </row>
    <row r="73" spans="1:7" ht="50.25" hidden="1">
      <c r="A73" s="479" t="s">
        <v>469</v>
      </c>
      <c r="B73" s="512" t="s">
        <v>470</v>
      </c>
      <c r="C73" s="147">
        <f>C74+C77</f>
        <v>0</v>
      </c>
      <c r="D73" s="147">
        <f>D74+D77</f>
        <v>50000</v>
      </c>
      <c r="E73" s="495">
        <f>E74+E77</f>
        <v>50000</v>
      </c>
      <c r="F73" s="502">
        <f>F74+F77</f>
        <v>0</v>
      </c>
      <c r="G73" s="600" t="e">
        <f t="shared" si="0"/>
        <v>#DIV/0!</v>
      </c>
    </row>
    <row r="74" spans="1:7" ht="18.75" hidden="1">
      <c r="A74" s="480" t="s">
        <v>471</v>
      </c>
      <c r="B74" s="511" t="s">
        <v>472</v>
      </c>
      <c r="C74" s="195">
        <f aca="true" t="shared" si="2" ref="C74:F75">C75</f>
        <v>0</v>
      </c>
      <c r="D74" s="195">
        <f t="shared" si="2"/>
        <v>50000</v>
      </c>
      <c r="E74" s="497">
        <f t="shared" si="2"/>
        <v>50000</v>
      </c>
      <c r="F74" s="502">
        <f t="shared" si="2"/>
        <v>0</v>
      </c>
      <c r="G74" s="600" t="e">
        <f t="shared" si="0"/>
        <v>#DIV/0!</v>
      </c>
    </row>
    <row r="75" spans="1:7" ht="18.75" hidden="1">
      <c r="A75" s="480" t="s">
        <v>473</v>
      </c>
      <c r="B75" s="511" t="s">
        <v>474</v>
      </c>
      <c r="C75" s="195">
        <f t="shared" si="2"/>
        <v>0</v>
      </c>
      <c r="D75" s="195">
        <f t="shared" si="2"/>
        <v>50000</v>
      </c>
      <c r="E75" s="497">
        <f t="shared" si="2"/>
        <v>50000</v>
      </c>
      <c r="F75" s="502">
        <f t="shared" si="2"/>
        <v>0</v>
      </c>
      <c r="G75" s="600" t="e">
        <f t="shared" si="0"/>
        <v>#DIV/0!</v>
      </c>
    </row>
    <row r="76" spans="1:7" ht="50.25" hidden="1">
      <c r="A76" s="480" t="s">
        <v>475</v>
      </c>
      <c r="B76" s="511" t="s">
        <v>476</v>
      </c>
      <c r="C76" s="195"/>
      <c r="D76" s="195">
        <v>50000</v>
      </c>
      <c r="E76" s="497">
        <v>50000</v>
      </c>
      <c r="F76" s="502"/>
      <c r="G76" s="600" t="e">
        <f aca="true" t="shared" si="3" ref="G76:G139">F76*100/C76</f>
        <v>#DIV/0!</v>
      </c>
    </row>
    <row r="77" spans="1:7" ht="18.75" hidden="1">
      <c r="A77" s="480" t="s">
        <v>477</v>
      </c>
      <c r="B77" s="511" t="s">
        <v>478</v>
      </c>
      <c r="C77" s="195">
        <f aca="true" t="shared" si="4" ref="C77:F78">C78</f>
        <v>0</v>
      </c>
      <c r="D77" s="195">
        <f t="shared" si="4"/>
        <v>0</v>
      </c>
      <c r="E77" s="497">
        <f t="shared" si="4"/>
        <v>0</v>
      </c>
      <c r="F77" s="502">
        <f t="shared" si="4"/>
        <v>0</v>
      </c>
      <c r="G77" s="600" t="e">
        <f t="shared" si="3"/>
        <v>#DIV/0!</v>
      </c>
    </row>
    <row r="78" spans="1:7" ht="18.75" hidden="1">
      <c r="A78" s="480" t="s">
        <v>479</v>
      </c>
      <c r="B78" s="511" t="s">
        <v>480</v>
      </c>
      <c r="C78" s="195">
        <f t="shared" si="4"/>
        <v>0</v>
      </c>
      <c r="D78" s="195">
        <f t="shared" si="4"/>
        <v>0</v>
      </c>
      <c r="E78" s="497">
        <f t="shared" si="4"/>
        <v>0</v>
      </c>
      <c r="F78" s="502">
        <f t="shared" si="4"/>
        <v>0</v>
      </c>
      <c r="G78" s="600" t="e">
        <f t="shared" si="3"/>
        <v>#DIV/0!</v>
      </c>
    </row>
    <row r="79" spans="1:7" ht="33.75" hidden="1">
      <c r="A79" s="480" t="s">
        <v>481</v>
      </c>
      <c r="B79" s="511" t="s">
        <v>482</v>
      </c>
      <c r="C79" s="195"/>
      <c r="D79" s="195"/>
      <c r="E79" s="497"/>
      <c r="F79" s="502"/>
      <c r="G79" s="600" t="e">
        <f t="shared" si="3"/>
        <v>#DIV/0!</v>
      </c>
    </row>
    <row r="80" spans="1:7" ht="102.75" customHeight="1" hidden="1">
      <c r="A80" s="479" t="s">
        <v>250</v>
      </c>
      <c r="B80" s="494" t="s">
        <v>223</v>
      </c>
      <c r="C80" s="147">
        <f>C81+C84</f>
        <v>0</v>
      </c>
      <c r="D80" s="147">
        <f>D81+D84</f>
        <v>2303000</v>
      </c>
      <c r="E80" s="495">
        <f>E81+E84</f>
        <v>2303000</v>
      </c>
      <c r="F80" s="502">
        <f>F81+F84</f>
        <v>0</v>
      </c>
      <c r="G80" s="600" t="e">
        <f t="shared" si="3"/>
        <v>#DIV/0!</v>
      </c>
    </row>
    <row r="81" spans="1:7" ht="102.75" customHeight="1" hidden="1">
      <c r="A81" s="480" t="s">
        <v>280</v>
      </c>
      <c r="B81" s="496" t="s">
        <v>437</v>
      </c>
      <c r="C81" s="147">
        <f aca="true" t="shared" si="5" ref="C81:F82">C82</f>
        <v>0</v>
      </c>
      <c r="D81" s="147">
        <f t="shared" si="5"/>
        <v>0</v>
      </c>
      <c r="E81" s="495">
        <f t="shared" si="5"/>
        <v>0</v>
      </c>
      <c r="F81" s="502">
        <f t="shared" si="5"/>
        <v>0</v>
      </c>
      <c r="G81" s="600" t="e">
        <f t="shared" si="3"/>
        <v>#DIV/0!</v>
      </c>
    </row>
    <row r="82" spans="1:7" ht="102.75" customHeight="1" hidden="1">
      <c r="A82" s="480" t="s">
        <v>402</v>
      </c>
      <c r="B82" s="496" t="s">
        <v>438</v>
      </c>
      <c r="C82" s="147">
        <f t="shared" si="5"/>
        <v>0</v>
      </c>
      <c r="D82" s="147">
        <f t="shared" si="5"/>
        <v>0</v>
      </c>
      <c r="E82" s="495">
        <f t="shared" si="5"/>
        <v>0</v>
      </c>
      <c r="F82" s="502">
        <f t="shared" si="5"/>
        <v>0</v>
      </c>
      <c r="G82" s="600" t="e">
        <f t="shared" si="3"/>
        <v>#DIV/0!</v>
      </c>
    </row>
    <row r="83" spans="1:7" ht="102.75" customHeight="1" hidden="1">
      <c r="A83" s="480" t="s">
        <v>403</v>
      </c>
      <c r="B83" s="496" t="s">
        <v>439</v>
      </c>
      <c r="C83" s="195"/>
      <c r="D83" s="195"/>
      <c r="E83" s="497"/>
      <c r="F83" s="502"/>
      <c r="G83" s="600" t="e">
        <f t="shared" si="3"/>
        <v>#DIV/0!</v>
      </c>
    </row>
    <row r="84" spans="1:7" ht="102.75" customHeight="1" hidden="1">
      <c r="A84" s="480" t="s">
        <v>221</v>
      </c>
      <c r="B84" s="496" t="s">
        <v>669</v>
      </c>
      <c r="C84" s="195">
        <f>C85</f>
        <v>0</v>
      </c>
      <c r="D84" s="195">
        <f>D85</f>
        <v>2303000</v>
      </c>
      <c r="E84" s="497">
        <f>E85</f>
        <v>2303000</v>
      </c>
      <c r="F84" s="502">
        <f>F85</f>
        <v>0</v>
      </c>
      <c r="G84" s="600" t="e">
        <f t="shared" si="3"/>
        <v>#DIV/0!</v>
      </c>
    </row>
    <row r="85" spans="1:7" ht="102.75" customHeight="1" hidden="1">
      <c r="A85" s="480" t="s">
        <v>222</v>
      </c>
      <c r="B85" s="496" t="s">
        <v>407</v>
      </c>
      <c r="C85" s="195">
        <f>C86+C87</f>
        <v>0</v>
      </c>
      <c r="D85" s="195">
        <f>D86+D87</f>
        <v>2303000</v>
      </c>
      <c r="E85" s="497">
        <f>E86+E87</f>
        <v>2303000</v>
      </c>
      <c r="F85" s="502">
        <f>F86+F87</f>
        <v>0</v>
      </c>
      <c r="G85" s="600" t="e">
        <f t="shared" si="3"/>
        <v>#DIV/0!</v>
      </c>
    </row>
    <row r="86" spans="1:7" ht="66" hidden="1">
      <c r="A86" s="480" t="s">
        <v>404</v>
      </c>
      <c r="B86" s="496" t="s">
        <v>408</v>
      </c>
      <c r="C86" s="195"/>
      <c r="D86" s="195">
        <v>1923000</v>
      </c>
      <c r="E86" s="497">
        <v>1923000</v>
      </c>
      <c r="F86" s="502"/>
      <c r="G86" s="600" t="e">
        <f t="shared" si="3"/>
        <v>#DIV/0!</v>
      </c>
    </row>
    <row r="87" spans="1:7" ht="102.75" customHeight="1" hidden="1">
      <c r="A87" s="480" t="s">
        <v>673</v>
      </c>
      <c r="B87" s="508" t="s">
        <v>675</v>
      </c>
      <c r="C87" s="195"/>
      <c r="D87" s="195">
        <v>380000</v>
      </c>
      <c r="E87" s="497">
        <v>380000</v>
      </c>
      <c r="F87" s="502"/>
      <c r="G87" s="600" t="e">
        <f t="shared" si="3"/>
        <v>#DIV/0!</v>
      </c>
    </row>
    <row r="88" spans="1:7" ht="66" hidden="1">
      <c r="A88" s="480" t="s">
        <v>313</v>
      </c>
      <c r="B88" s="496" t="s">
        <v>314</v>
      </c>
      <c r="C88" s="195"/>
      <c r="D88" s="195"/>
      <c r="E88" s="497"/>
      <c r="F88" s="502"/>
      <c r="G88" s="600" t="e">
        <f t="shared" si="3"/>
        <v>#DIV/0!</v>
      </c>
    </row>
    <row r="89" spans="1:7" ht="66" hidden="1">
      <c r="A89" s="480" t="s">
        <v>238</v>
      </c>
      <c r="B89" s="496" t="s">
        <v>239</v>
      </c>
      <c r="C89" s="195"/>
      <c r="D89" s="195"/>
      <c r="E89" s="497"/>
      <c r="F89" s="502"/>
      <c r="G89" s="600" t="e">
        <f t="shared" si="3"/>
        <v>#DIV/0!</v>
      </c>
    </row>
    <row r="90" spans="1:7" ht="33" hidden="1">
      <c r="A90" s="479" t="s">
        <v>158</v>
      </c>
      <c r="B90" s="494" t="s">
        <v>89</v>
      </c>
      <c r="C90" s="147">
        <f>C91+C94+C97+C99+C101+C105+C109+C106+C108+C102</f>
        <v>0</v>
      </c>
      <c r="D90" s="147">
        <f>D91+D94+D97+D99+D101+D105+D109+D106+D108+D102</f>
        <v>981000</v>
      </c>
      <c r="E90" s="495">
        <f>E91+E94+E97+E99+E101+E105+E109+E106+E108+E102</f>
        <v>981000</v>
      </c>
      <c r="F90" s="502">
        <f>F91+F94+F97+F99+F101+F105+F109+F106+F108+F102</f>
        <v>0</v>
      </c>
      <c r="G90" s="600" t="e">
        <f t="shared" si="3"/>
        <v>#DIV/0!</v>
      </c>
    </row>
    <row r="91" spans="1:7" ht="82.5" hidden="1">
      <c r="A91" s="480" t="s">
        <v>662</v>
      </c>
      <c r="B91" s="496" t="s">
        <v>664</v>
      </c>
      <c r="C91" s="195">
        <f>C92</f>
        <v>0</v>
      </c>
      <c r="D91" s="195">
        <f>D92</f>
        <v>25000</v>
      </c>
      <c r="E91" s="497">
        <f>E92</f>
        <v>25000</v>
      </c>
      <c r="F91" s="502">
        <f>F92</f>
        <v>0</v>
      </c>
      <c r="G91" s="600" t="e">
        <f t="shared" si="3"/>
        <v>#DIV/0!</v>
      </c>
    </row>
    <row r="92" spans="1:7" ht="66" hidden="1">
      <c r="A92" s="484" t="s">
        <v>663</v>
      </c>
      <c r="B92" s="496" t="s">
        <v>665</v>
      </c>
      <c r="C92" s="195"/>
      <c r="D92" s="195">
        <v>25000</v>
      </c>
      <c r="E92" s="497">
        <v>25000</v>
      </c>
      <c r="F92" s="502"/>
      <c r="G92" s="600" t="e">
        <f t="shared" si="3"/>
        <v>#DIV/0!</v>
      </c>
    </row>
    <row r="93" spans="1:7" ht="66" hidden="1">
      <c r="A93" s="480" t="s">
        <v>244</v>
      </c>
      <c r="B93" s="496" t="s">
        <v>245</v>
      </c>
      <c r="C93" s="195"/>
      <c r="D93" s="195"/>
      <c r="E93" s="497"/>
      <c r="F93" s="502"/>
      <c r="G93" s="600" t="e">
        <f t="shared" si="3"/>
        <v>#DIV/0!</v>
      </c>
    </row>
    <row r="94" spans="1:7" ht="82.5" hidden="1">
      <c r="A94" s="480" t="s">
        <v>299</v>
      </c>
      <c r="B94" s="496" t="s">
        <v>300</v>
      </c>
      <c r="C94" s="195"/>
      <c r="D94" s="195"/>
      <c r="E94" s="497"/>
      <c r="F94" s="502"/>
      <c r="G94" s="600" t="e">
        <f t="shared" si="3"/>
        <v>#DIV/0!</v>
      </c>
    </row>
    <row r="95" spans="1:7" ht="18.75" hidden="1">
      <c r="A95" s="480"/>
      <c r="B95" s="496"/>
      <c r="C95" s="147"/>
      <c r="D95" s="147"/>
      <c r="E95" s="495"/>
      <c r="F95" s="502"/>
      <c r="G95" s="600" t="e">
        <f t="shared" si="3"/>
        <v>#DIV/0!</v>
      </c>
    </row>
    <row r="96" spans="1:7" ht="18.75" hidden="1">
      <c r="A96" s="480"/>
      <c r="B96" s="496"/>
      <c r="C96" s="147"/>
      <c r="D96" s="147"/>
      <c r="E96" s="495"/>
      <c r="F96" s="502"/>
      <c r="G96" s="600" t="e">
        <f t="shared" si="3"/>
        <v>#DIV/0!</v>
      </c>
    </row>
    <row r="97" spans="1:7" ht="49.5" hidden="1">
      <c r="A97" s="480" t="s">
        <v>246</v>
      </c>
      <c r="B97" s="496" t="s">
        <v>247</v>
      </c>
      <c r="C97" s="147"/>
      <c r="D97" s="147"/>
      <c r="E97" s="495"/>
      <c r="F97" s="502"/>
      <c r="G97" s="600" t="e">
        <f t="shared" si="3"/>
        <v>#DIV/0!</v>
      </c>
    </row>
    <row r="98" spans="1:7" ht="66" hidden="1">
      <c r="A98" s="480" t="s">
        <v>248</v>
      </c>
      <c r="B98" s="496" t="s">
        <v>128</v>
      </c>
      <c r="C98" s="195"/>
      <c r="D98" s="195"/>
      <c r="E98" s="497"/>
      <c r="F98" s="502"/>
      <c r="G98" s="600" t="e">
        <f t="shared" si="3"/>
        <v>#DIV/0!</v>
      </c>
    </row>
    <row r="99" spans="1:7" ht="132" hidden="1">
      <c r="A99" s="480" t="s">
        <v>194</v>
      </c>
      <c r="B99" s="496" t="s">
        <v>670</v>
      </c>
      <c r="C99" s="195">
        <f>C100</f>
        <v>0</v>
      </c>
      <c r="D99" s="195">
        <f>D100</f>
        <v>20000</v>
      </c>
      <c r="E99" s="497">
        <f>E100</f>
        <v>20000</v>
      </c>
      <c r="F99" s="502">
        <f>F100</f>
        <v>0</v>
      </c>
      <c r="G99" s="600" t="e">
        <f t="shared" si="3"/>
        <v>#DIV/0!</v>
      </c>
    </row>
    <row r="100" spans="1:7" ht="33" hidden="1">
      <c r="A100" s="480" t="s">
        <v>192</v>
      </c>
      <c r="B100" s="496" t="s">
        <v>193</v>
      </c>
      <c r="C100" s="195"/>
      <c r="D100" s="195">
        <v>20000</v>
      </c>
      <c r="E100" s="497">
        <v>20000</v>
      </c>
      <c r="F100" s="502"/>
      <c r="G100" s="600" t="e">
        <f t="shared" si="3"/>
        <v>#DIV/0!</v>
      </c>
    </row>
    <row r="101" spans="1:7" ht="66" hidden="1">
      <c r="A101" s="480" t="s">
        <v>666</v>
      </c>
      <c r="B101" s="496" t="s">
        <v>0</v>
      </c>
      <c r="C101" s="195"/>
      <c r="D101" s="195">
        <v>11000</v>
      </c>
      <c r="E101" s="497">
        <v>11000</v>
      </c>
      <c r="F101" s="502"/>
      <c r="G101" s="600" t="e">
        <f t="shared" si="3"/>
        <v>#DIV/0!</v>
      </c>
    </row>
    <row r="102" spans="1:7" ht="33" hidden="1">
      <c r="A102" s="480" t="s">
        <v>129</v>
      </c>
      <c r="B102" s="496" t="s">
        <v>440</v>
      </c>
      <c r="C102" s="195">
        <f>C103+C104</f>
        <v>0</v>
      </c>
      <c r="D102" s="195">
        <f>D103+D104</f>
        <v>75000</v>
      </c>
      <c r="E102" s="497">
        <f>E103+E104</f>
        <v>75000</v>
      </c>
      <c r="F102" s="502">
        <f>F103+F104</f>
        <v>0</v>
      </c>
      <c r="G102" s="600" t="e">
        <f t="shared" si="3"/>
        <v>#DIV/0!</v>
      </c>
    </row>
    <row r="103" spans="1:7" ht="102.75" customHeight="1" hidden="1">
      <c r="A103" s="485" t="s">
        <v>984</v>
      </c>
      <c r="B103" s="513" t="s">
        <v>985</v>
      </c>
      <c r="C103" s="195"/>
      <c r="D103" s="195">
        <v>15000</v>
      </c>
      <c r="E103" s="497">
        <v>15000</v>
      </c>
      <c r="F103" s="502"/>
      <c r="G103" s="600" t="e">
        <f t="shared" si="3"/>
        <v>#DIV/0!</v>
      </c>
    </row>
    <row r="104" spans="1:7" ht="33" hidden="1">
      <c r="A104" s="480" t="s">
        <v>441</v>
      </c>
      <c r="B104" s="496" t="s">
        <v>442</v>
      </c>
      <c r="C104" s="195"/>
      <c r="D104" s="195">
        <v>60000</v>
      </c>
      <c r="E104" s="497">
        <v>60000</v>
      </c>
      <c r="F104" s="502"/>
      <c r="G104" s="600" t="e">
        <f t="shared" si="3"/>
        <v>#DIV/0!</v>
      </c>
    </row>
    <row r="105" spans="1:7" ht="66" hidden="1">
      <c r="A105" s="486" t="s">
        <v>159</v>
      </c>
      <c r="B105" s="496" t="s">
        <v>0</v>
      </c>
      <c r="C105" s="195">
        <v>0</v>
      </c>
      <c r="D105" s="195">
        <v>0</v>
      </c>
      <c r="E105" s="497">
        <v>0</v>
      </c>
      <c r="F105" s="502">
        <v>0</v>
      </c>
      <c r="G105" s="600" t="e">
        <f t="shared" si="3"/>
        <v>#DIV/0!</v>
      </c>
    </row>
    <row r="106" spans="1:7" s="474" customFormat="1" ht="66" hidden="1">
      <c r="A106" s="487" t="s">
        <v>429</v>
      </c>
      <c r="B106" s="514" t="s">
        <v>432</v>
      </c>
      <c r="C106" s="195">
        <f>C107</f>
        <v>0</v>
      </c>
      <c r="D106" s="195">
        <f>D107</f>
        <v>50000</v>
      </c>
      <c r="E106" s="497">
        <f>E107</f>
        <v>50000</v>
      </c>
      <c r="F106" s="515">
        <f>F107</f>
        <v>0</v>
      </c>
      <c r="G106" s="602" t="e">
        <f t="shared" si="3"/>
        <v>#DIV/0!</v>
      </c>
    </row>
    <row r="107" spans="1:7" s="474" customFormat="1" ht="82.5" hidden="1">
      <c r="A107" s="487" t="s">
        <v>430</v>
      </c>
      <c r="B107" s="514" t="s">
        <v>433</v>
      </c>
      <c r="C107" s="195"/>
      <c r="D107" s="195">
        <v>50000</v>
      </c>
      <c r="E107" s="497">
        <v>50000</v>
      </c>
      <c r="F107" s="515"/>
      <c r="G107" s="602" t="e">
        <f t="shared" si="3"/>
        <v>#DIV/0!</v>
      </c>
    </row>
    <row r="108" spans="1:7" s="474" customFormat="1" ht="82.5" hidden="1">
      <c r="A108" s="487" t="s">
        <v>431</v>
      </c>
      <c r="B108" s="514" t="s">
        <v>443</v>
      </c>
      <c r="C108" s="195"/>
      <c r="D108" s="195">
        <v>120000</v>
      </c>
      <c r="E108" s="497">
        <v>120000</v>
      </c>
      <c r="F108" s="515"/>
      <c r="G108" s="602" t="e">
        <f t="shared" si="3"/>
        <v>#DIV/0!</v>
      </c>
    </row>
    <row r="109" spans="1:7" ht="33" hidden="1">
      <c r="A109" s="486" t="s">
        <v>130</v>
      </c>
      <c r="B109" s="496" t="s">
        <v>131</v>
      </c>
      <c r="C109" s="195">
        <f>C110</f>
        <v>0</v>
      </c>
      <c r="D109" s="195">
        <f>D110</f>
        <v>680000</v>
      </c>
      <c r="E109" s="497">
        <f>E110</f>
        <v>680000</v>
      </c>
      <c r="F109" s="502">
        <f>F110</f>
        <v>0</v>
      </c>
      <c r="G109" s="600" t="e">
        <f t="shared" si="3"/>
        <v>#DIV/0!</v>
      </c>
    </row>
    <row r="110" spans="1:7" ht="102.75" customHeight="1" hidden="1">
      <c r="A110" s="486" t="s">
        <v>132</v>
      </c>
      <c r="B110" s="501" t="s">
        <v>79</v>
      </c>
      <c r="C110" s="195"/>
      <c r="D110" s="195">
        <v>680000</v>
      </c>
      <c r="E110" s="497">
        <v>680000</v>
      </c>
      <c r="F110" s="502"/>
      <c r="G110" s="600" t="e">
        <f t="shared" si="3"/>
        <v>#DIV/0!</v>
      </c>
    </row>
    <row r="111" spans="1:7" s="473" customFormat="1" ht="102.75" customHeight="1" hidden="1">
      <c r="A111" s="488" t="s">
        <v>83</v>
      </c>
      <c r="B111" s="208" t="s">
        <v>213</v>
      </c>
      <c r="C111" s="147"/>
      <c r="D111" s="147"/>
      <c r="E111" s="495"/>
      <c r="F111" s="510"/>
      <c r="G111" s="601" t="e">
        <f t="shared" si="3"/>
        <v>#DIV/0!</v>
      </c>
    </row>
    <row r="112" spans="1:7" s="473" customFormat="1" ht="102.75" customHeight="1" hidden="1">
      <c r="A112" s="489" t="s">
        <v>82</v>
      </c>
      <c r="B112" s="174" t="s">
        <v>265</v>
      </c>
      <c r="C112" s="147"/>
      <c r="D112" s="147"/>
      <c r="E112" s="495"/>
      <c r="F112" s="510"/>
      <c r="G112" s="601" t="e">
        <f t="shared" si="3"/>
        <v>#DIV/0!</v>
      </c>
    </row>
    <row r="113" spans="1:7" s="473" customFormat="1" ht="66.75" hidden="1">
      <c r="A113" s="489" t="s">
        <v>84</v>
      </c>
      <c r="B113" s="174" t="s">
        <v>264</v>
      </c>
      <c r="C113" s="195"/>
      <c r="D113" s="195"/>
      <c r="E113" s="497"/>
      <c r="F113" s="510"/>
      <c r="G113" s="601" t="e">
        <f t="shared" si="3"/>
        <v>#DIV/0!</v>
      </c>
    </row>
    <row r="114" spans="1:7" ht="21.75" customHeight="1">
      <c r="A114" s="479" t="s">
        <v>266</v>
      </c>
      <c r="B114" s="494" t="s">
        <v>90</v>
      </c>
      <c r="C114" s="147">
        <f>C115+C210</f>
        <v>5555100</v>
      </c>
      <c r="D114" s="147">
        <f>D115+D210</f>
        <v>535025000</v>
      </c>
      <c r="E114" s="495">
        <f>E115+E210</f>
        <v>534914000</v>
      </c>
      <c r="F114" s="607">
        <f>F115+F210</f>
        <v>1164800</v>
      </c>
      <c r="G114" s="608">
        <f t="shared" si="3"/>
        <v>20.968119385789635</v>
      </c>
    </row>
    <row r="115" spans="1:7" ht="58.5" customHeight="1">
      <c r="A115" s="480" t="s">
        <v>267</v>
      </c>
      <c r="B115" s="496" t="s">
        <v>290</v>
      </c>
      <c r="C115" s="195">
        <f>C116+C121+C174+C191+C198</f>
        <v>5555100</v>
      </c>
      <c r="D115" s="195">
        <f>D116+D121+D174+D191+D198</f>
        <v>535025000</v>
      </c>
      <c r="E115" s="497">
        <f>E116+E121+E174+E191+E198</f>
        <v>534914000</v>
      </c>
      <c r="F115" s="502">
        <f>F116+F121+F174+F191+F198</f>
        <v>1164800</v>
      </c>
      <c r="G115" s="600">
        <f t="shared" si="3"/>
        <v>20.968119385789635</v>
      </c>
    </row>
    <row r="116" spans="1:7" ht="50.25" customHeight="1">
      <c r="A116" s="479" t="s">
        <v>43</v>
      </c>
      <c r="B116" s="494" t="s">
        <v>44</v>
      </c>
      <c r="C116" s="147">
        <f>C117+C119</f>
        <v>5368000</v>
      </c>
      <c r="D116" s="147">
        <f>D117+D119</f>
        <v>9984000</v>
      </c>
      <c r="E116" s="495">
        <f>E117+E119</f>
        <v>9873000</v>
      </c>
      <c r="F116" s="607">
        <f>F117+F119</f>
        <v>1118000</v>
      </c>
      <c r="G116" s="608">
        <f t="shared" si="3"/>
        <v>20.827123695976155</v>
      </c>
    </row>
    <row r="117" spans="1:7" ht="27.75" customHeight="1">
      <c r="A117" s="480" t="s">
        <v>298</v>
      </c>
      <c r="B117" s="496" t="s">
        <v>203</v>
      </c>
      <c r="C117" s="147">
        <f>C118</f>
        <v>5368000</v>
      </c>
      <c r="D117" s="147">
        <f>D118</f>
        <v>9984000</v>
      </c>
      <c r="E117" s="495">
        <f>E118</f>
        <v>9873000</v>
      </c>
      <c r="F117" s="607">
        <f>F118</f>
        <v>1118000</v>
      </c>
      <c r="G117" s="608">
        <f t="shared" si="3"/>
        <v>20.827123695976155</v>
      </c>
    </row>
    <row r="118" spans="1:8" ht="33">
      <c r="A118" s="480" t="s">
        <v>1045</v>
      </c>
      <c r="B118" s="496" t="s">
        <v>1026</v>
      </c>
      <c r="C118" s="195">
        <v>5368000</v>
      </c>
      <c r="D118" s="195">
        <v>9984000</v>
      </c>
      <c r="E118" s="497">
        <v>9873000</v>
      </c>
      <c r="F118" s="502">
        <v>1118000</v>
      </c>
      <c r="G118" s="603">
        <f t="shared" si="3"/>
        <v>20.827123695976155</v>
      </c>
      <c r="H118" s="226"/>
    </row>
    <row r="119" spans="1:7" ht="33" hidden="1">
      <c r="A119" s="480" t="s">
        <v>219</v>
      </c>
      <c r="B119" s="496" t="s">
        <v>220</v>
      </c>
      <c r="C119" s="147">
        <f>C120</f>
        <v>0</v>
      </c>
      <c r="D119" s="147">
        <f>D120</f>
        <v>0</v>
      </c>
      <c r="E119" s="495">
        <f>E120</f>
        <v>0</v>
      </c>
      <c r="F119" s="502">
        <f>F120</f>
        <v>0</v>
      </c>
      <c r="G119" s="600" t="e">
        <f t="shared" si="3"/>
        <v>#DIV/0!</v>
      </c>
    </row>
    <row r="120" spans="1:7" ht="49.5" hidden="1">
      <c r="A120" s="480" t="s">
        <v>77</v>
      </c>
      <c r="B120" s="496" t="s">
        <v>78</v>
      </c>
      <c r="C120" s="195"/>
      <c r="D120" s="195"/>
      <c r="E120" s="497"/>
      <c r="F120" s="502"/>
      <c r="G120" s="600" t="e">
        <f t="shared" si="3"/>
        <v>#DIV/0!</v>
      </c>
    </row>
    <row r="121" spans="1:7" ht="66" hidden="1">
      <c r="A121" s="479" t="s">
        <v>55</v>
      </c>
      <c r="B121" s="494" t="s">
        <v>204</v>
      </c>
      <c r="C121" s="147">
        <f>C122+C124+C126+C128+C130+C132+C134+C136+C138+C140+C142+C144+C146+C148+C153+C158+C160+C162+C168+C172+C164+C170+C166</f>
        <v>0</v>
      </c>
      <c r="D121" s="147">
        <f>D122+D124+D126+D128+D130+D132+D134+D136+D138+D140+D142+D144+D146+D148+D153+D158+D160+D162+D168+D172+D164+D170+D166</f>
        <v>0</v>
      </c>
      <c r="E121" s="495">
        <f>E122+E124+E126+E128+E130+E132+E134+E136+E138+E140+E142+E144+E146+E148+E153+E158+E160+E162+E168+E172+E164+E170+E166</f>
        <v>0</v>
      </c>
      <c r="F121" s="502">
        <f>F122+F124+F126+F128+F130+F132+F134+F136+F138+F140+F142+F144+F146+F148+F153+F158+F160+F162+F168+F172+F164+F170+F166</f>
        <v>0</v>
      </c>
      <c r="G121" s="600" t="e">
        <f t="shared" si="3"/>
        <v>#DIV/0!</v>
      </c>
    </row>
    <row r="122" spans="1:7" ht="49.5" hidden="1">
      <c r="A122" s="480" t="s">
        <v>272</v>
      </c>
      <c r="B122" s="496" t="s">
        <v>274</v>
      </c>
      <c r="C122" s="147"/>
      <c r="D122" s="147"/>
      <c r="E122" s="495"/>
      <c r="F122" s="502"/>
      <c r="G122" s="600" t="e">
        <f t="shared" si="3"/>
        <v>#DIV/0!</v>
      </c>
    </row>
    <row r="123" spans="1:7" ht="49.5" hidden="1">
      <c r="A123" s="480" t="s">
        <v>273</v>
      </c>
      <c r="B123" s="496" t="s">
        <v>1</v>
      </c>
      <c r="C123" s="195"/>
      <c r="D123" s="195"/>
      <c r="E123" s="497"/>
      <c r="F123" s="502"/>
      <c r="G123" s="600" t="e">
        <f t="shared" si="3"/>
        <v>#DIV/0!</v>
      </c>
    </row>
    <row r="124" spans="1:7" ht="33" hidden="1">
      <c r="A124" s="480" t="s">
        <v>45</v>
      </c>
      <c r="B124" s="496" t="s">
        <v>46</v>
      </c>
      <c r="C124" s="147">
        <f>C125</f>
        <v>0</v>
      </c>
      <c r="D124" s="147">
        <f>D125</f>
        <v>0</v>
      </c>
      <c r="E124" s="495">
        <f>E125</f>
        <v>0</v>
      </c>
      <c r="F124" s="502">
        <f>F125</f>
        <v>0</v>
      </c>
      <c r="G124" s="600" t="e">
        <f t="shared" si="3"/>
        <v>#DIV/0!</v>
      </c>
    </row>
    <row r="125" spans="1:7" ht="33" hidden="1">
      <c r="A125" s="480" t="s">
        <v>50</v>
      </c>
      <c r="B125" s="504" t="s">
        <v>47</v>
      </c>
      <c r="C125" s="195"/>
      <c r="D125" s="195"/>
      <c r="E125" s="497"/>
      <c r="F125" s="502"/>
      <c r="G125" s="600" t="e">
        <f t="shared" si="3"/>
        <v>#DIV/0!</v>
      </c>
    </row>
    <row r="126" spans="1:7" ht="49.5" hidden="1">
      <c r="A126" s="480" t="s">
        <v>115</v>
      </c>
      <c r="B126" s="516" t="s">
        <v>118</v>
      </c>
      <c r="C126" s="147">
        <f>C127</f>
        <v>0</v>
      </c>
      <c r="D126" s="147">
        <f>D127</f>
        <v>0</v>
      </c>
      <c r="E126" s="495">
        <f>E127</f>
        <v>0</v>
      </c>
      <c r="F126" s="502">
        <f>F127</f>
        <v>0</v>
      </c>
      <c r="G126" s="600" t="e">
        <f t="shared" si="3"/>
        <v>#DIV/0!</v>
      </c>
    </row>
    <row r="127" spans="1:7" ht="66" hidden="1">
      <c r="A127" s="480" t="s">
        <v>116</v>
      </c>
      <c r="B127" s="516" t="s">
        <v>117</v>
      </c>
      <c r="C127" s="195"/>
      <c r="D127" s="195"/>
      <c r="E127" s="497"/>
      <c r="F127" s="502"/>
      <c r="G127" s="600" t="e">
        <f t="shared" si="3"/>
        <v>#DIV/0!</v>
      </c>
    </row>
    <row r="128" spans="1:7" ht="33" hidden="1">
      <c r="A128" s="480" t="s">
        <v>251</v>
      </c>
      <c r="B128" s="496" t="s">
        <v>113</v>
      </c>
      <c r="C128" s="147"/>
      <c r="D128" s="147"/>
      <c r="E128" s="495"/>
      <c r="F128" s="502"/>
      <c r="G128" s="600" t="e">
        <f t="shared" si="3"/>
        <v>#DIV/0!</v>
      </c>
    </row>
    <row r="129" spans="1:7" ht="33" hidden="1">
      <c r="A129" s="480" t="s">
        <v>252</v>
      </c>
      <c r="B129" s="496" t="s">
        <v>114</v>
      </c>
      <c r="C129" s="195"/>
      <c r="D129" s="195"/>
      <c r="E129" s="497"/>
      <c r="F129" s="502"/>
      <c r="G129" s="600" t="e">
        <f t="shared" si="3"/>
        <v>#DIV/0!</v>
      </c>
    </row>
    <row r="130" spans="1:7" ht="66" hidden="1">
      <c r="A130" s="480" t="s">
        <v>147</v>
      </c>
      <c r="B130" s="496" t="s">
        <v>102</v>
      </c>
      <c r="C130" s="147">
        <f>C131</f>
        <v>0</v>
      </c>
      <c r="D130" s="147">
        <f>D131</f>
        <v>0</v>
      </c>
      <c r="E130" s="495">
        <f>E131</f>
        <v>0</v>
      </c>
      <c r="F130" s="502">
        <f>F131</f>
        <v>0</v>
      </c>
      <c r="G130" s="600" t="e">
        <f t="shared" si="3"/>
        <v>#DIV/0!</v>
      </c>
    </row>
    <row r="131" spans="1:7" ht="82.5" hidden="1">
      <c r="A131" s="480" t="s">
        <v>148</v>
      </c>
      <c r="B131" s="496" t="s">
        <v>149</v>
      </c>
      <c r="C131" s="195"/>
      <c r="D131" s="195"/>
      <c r="E131" s="497"/>
      <c r="F131" s="502"/>
      <c r="G131" s="600" t="e">
        <f t="shared" si="3"/>
        <v>#DIV/0!</v>
      </c>
    </row>
    <row r="132" spans="1:7" ht="49.5" hidden="1">
      <c r="A132" s="480" t="s">
        <v>48</v>
      </c>
      <c r="B132" s="496" t="s">
        <v>67</v>
      </c>
      <c r="C132" s="147"/>
      <c r="D132" s="147"/>
      <c r="E132" s="495"/>
      <c r="F132" s="502"/>
      <c r="G132" s="600" t="e">
        <f t="shared" si="3"/>
        <v>#DIV/0!</v>
      </c>
    </row>
    <row r="133" spans="1:7" ht="66" hidden="1">
      <c r="A133" s="480" t="s">
        <v>49</v>
      </c>
      <c r="B133" s="496" t="s">
        <v>68</v>
      </c>
      <c r="C133" s="195"/>
      <c r="D133" s="195"/>
      <c r="E133" s="497"/>
      <c r="F133" s="502"/>
      <c r="G133" s="600" t="e">
        <f t="shared" si="3"/>
        <v>#DIV/0!</v>
      </c>
    </row>
    <row r="134" spans="1:7" ht="66" hidden="1">
      <c r="A134" s="480" t="s">
        <v>230</v>
      </c>
      <c r="B134" s="504" t="s">
        <v>231</v>
      </c>
      <c r="C134" s="147">
        <f>C135</f>
        <v>0</v>
      </c>
      <c r="D134" s="147">
        <f>D135</f>
        <v>0</v>
      </c>
      <c r="E134" s="495">
        <f>E135</f>
        <v>0</v>
      </c>
      <c r="F134" s="502">
        <f>F135</f>
        <v>0</v>
      </c>
      <c r="G134" s="600" t="e">
        <f t="shared" si="3"/>
        <v>#DIV/0!</v>
      </c>
    </row>
    <row r="135" spans="1:7" ht="66" hidden="1">
      <c r="A135" s="480" t="s">
        <v>232</v>
      </c>
      <c r="B135" s="504" t="s">
        <v>676</v>
      </c>
      <c r="C135" s="195"/>
      <c r="D135" s="195"/>
      <c r="E135" s="497"/>
      <c r="F135" s="502"/>
      <c r="G135" s="600" t="e">
        <f t="shared" si="3"/>
        <v>#DIV/0!</v>
      </c>
    </row>
    <row r="136" spans="1:7" ht="33.75" hidden="1">
      <c r="A136" s="480" t="s">
        <v>630</v>
      </c>
      <c r="B136" s="517" t="s">
        <v>633</v>
      </c>
      <c r="C136" s="147">
        <f>C137</f>
        <v>0</v>
      </c>
      <c r="D136" s="147">
        <f>D137</f>
        <v>0</v>
      </c>
      <c r="E136" s="495">
        <f>E137</f>
        <v>0</v>
      </c>
      <c r="F136" s="502">
        <f>F137</f>
        <v>0</v>
      </c>
      <c r="G136" s="600" t="e">
        <f t="shared" si="3"/>
        <v>#DIV/0!</v>
      </c>
    </row>
    <row r="137" spans="1:7" ht="33.75" hidden="1">
      <c r="A137" s="480" t="s">
        <v>631</v>
      </c>
      <c r="B137" s="518" t="s">
        <v>632</v>
      </c>
      <c r="C137" s="195"/>
      <c r="D137" s="195"/>
      <c r="E137" s="497"/>
      <c r="F137" s="502"/>
      <c r="G137" s="600" t="e">
        <f t="shared" si="3"/>
        <v>#DIV/0!</v>
      </c>
    </row>
    <row r="138" spans="1:7" ht="49.5" hidden="1">
      <c r="A138" s="480" t="s">
        <v>177</v>
      </c>
      <c r="B138" s="496" t="s">
        <v>257</v>
      </c>
      <c r="C138" s="147">
        <f>C139</f>
        <v>0</v>
      </c>
      <c r="D138" s="147">
        <f>D139</f>
        <v>0</v>
      </c>
      <c r="E138" s="495">
        <f>E139</f>
        <v>0</v>
      </c>
      <c r="F138" s="502">
        <f>F139</f>
        <v>0</v>
      </c>
      <c r="G138" s="600" t="e">
        <f t="shared" si="3"/>
        <v>#DIV/0!</v>
      </c>
    </row>
    <row r="139" spans="1:7" ht="49.5" hidden="1">
      <c r="A139" s="480" t="s">
        <v>256</v>
      </c>
      <c r="B139" s="496" t="s">
        <v>258</v>
      </c>
      <c r="C139" s="195">
        <f>3038000-3038000</f>
        <v>0</v>
      </c>
      <c r="D139" s="195">
        <f>3038000-3038000</f>
        <v>0</v>
      </c>
      <c r="E139" s="497">
        <f>3038000-3038000</f>
        <v>0</v>
      </c>
      <c r="F139" s="502">
        <f>3038000-3038000</f>
        <v>0</v>
      </c>
      <c r="G139" s="600" t="e">
        <f t="shared" si="3"/>
        <v>#DIV/0!</v>
      </c>
    </row>
    <row r="140" spans="1:7" ht="99.75" hidden="1">
      <c r="A140" s="480" t="s">
        <v>343</v>
      </c>
      <c r="B140" s="519" t="s">
        <v>345</v>
      </c>
      <c r="C140" s="147">
        <f>C141</f>
        <v>0</v>
      </c>
      <c r="D140" s="147">
        <f>D141</f>
        <v>0</v>
      </c>
      <c r="E140" s="495">
        <f>E141</f>
        <v>0</v>
      </c>
      <c r="F140" s="502">
        <f>F141</f>
        <v>0</v>
      </c>
      <c r="G140" s="600" t="e">
        <f aca="true" t="shared" si="6" ref="G140:G203">F140*100/C140</f>
        <v>#DIV/0!</v>
      </c>
    </row>
    <row r="141" spans="1:7" ht="66.75" hidden="1">
      <c r="A141" s="480" t="s">
        <v>344</v>
      </c>
      <c r="B141" s="519" t="s">
        <v>346</v>
      </c>
      <c r="C141" s="195"/>
      <c r="D141" s="195"/>
      <c r="E141" s="497"/>
      <c r="F141" s="502"/>
      <c r="G141" s="600" t="e">
        <f t="shared" si="6"/>
        <v>#DIV/0!</v>
      </c>
    </row>
    <row r="142" spans="1:7" ht="49.5" hidden="1">
      <c r="A142" s="480" t="s">
        <v>260</v>
      </c>
      <c r="B142" s="504" t="s">
        <v>261</v>
      </c>
      <c r="C142" s="147">
        <f>C143</f>
        <v>0</v>
      </c>
      <c r="D142" s="147">
        <f>D143</f>
        <v>0</v>
      </c>
      <c r="E142" s="495">
        <f>E143</f>
        <v>0</v>
      </c>
      <c r="F142" s="502">
        <f>F143</f>
        <v>0</v>
      </c>
      <c r="G142" s="600" t="e">
        <f t="shared" si="6"/>
        <v>#DIV/0!</v>
      </c>
    </row>
    <row r="143" spans="1:7" ht="49.5" hidden="1">
      <c r="A143" s="480" t="s">
        <v>262</v>
      </c>
      <c r="B143" s="504" t="s">
        <v>263</v>
      </c>
      <c r="C143" s="195"/>
      <c r="D143" s="195"/>
      <c r="E143" s="497"/>
      <c r="F143" s="502"/>
      <c r="G143" s="600" t="e">
        <f t="shared" si="6"/>
        <v>#DIV/0!</v>
      </c>
    </row>
    <row r="144" spans="1:7" ht="50.25" hidden="1">
      <c r="A144" s="480" t="s">
        <v>119</v>
      </c>
      <c r="B144" s="519" t="s">
        <v>121</v>
      </c>
      <c r="C144" s="147">
        <f>C145</f>
        <v>0</v>
      </c>
      <c r="D144" s="147">
        <f>D145</f>
        <v>0</v>
      </c>
      <c r="E144" s="495">
        <f>E145</f>
        <v>0</v>
      </c>
      <c r="F144" s="502">
        <f>F145</f>
        <v>0</v>
      </c>
      <c r="G144" s="600" t="e">
        <f t="shared" si="6"/>
        <v>#DIV/0!</v>
      </c>
    </row>
    <row r="145" spans="1:7" ht="50.25" hidden="1">
      <c r="A145" s="480" t="s">
        <v>120</v>
      </c>
      <c r="B145" s="519" t="s">
        <v>122</v>
      </c>
      <c r="C145" s="195"/>
      <c r="D145" s="195"/>
      <c r="E145" s="497"/>
      <c r="F145" s="502"/>
      <c r="G145" s="600" t="e">
        <f t="shared" si="6"/>
        <v>#DIV/0!</v>
      </c>
    </row>
    <row r="146" spans="1:7" ht="49.5" hidden="1">
      <c r="A146" s="480" t="s">
        <v>253</v>
      </c>
      <c r="B146" s="496" t="s">
        <v>6</v>
      </c>
      <c r="C146" s="147">
        <f>C147</f>
        <v>0</v>
      </c>
      <c r="D146" s="147">
        <f>D147</f>
        <v>0</v>
      </c>
      <c r="E146" s="495">
        <f>E147</f>
        <v>0</v>
      </c>
      <c r="F146" s="502">
        <f>F147</f>
        <v>0</v>
      </c>
      <c r="G146" s="600" t="e">
        <f t="shared" si="6"/>
        <v>#DIV/0!</v>
      </c>
    </row>
    <row r="147" spans="1:7" ht="66" hidden="1">
      <c r="A147" s="480" t="s">
        <v>254</v>
      </c>
      <c r="B147" s="496" t="s">
        <v>7</v>
      </c>
      <c r="C147" s="195">
        <f>9732000-166000-9566000</f>
        <v>0</v>
      </c>
      <c r="D147" s="195">
        <f>9732000-166000-9566000</f>
        <v>0</v>
      </c>
      <c r="E147" s="497">
        <f>9732000-166000-9566000</f>
        <v>0</v>
      </c>
      <c r="F147" s="502">
        <f>9732000-166000-9566000</f>
        <v>0</v>
      </c>
      <c r="G147" s="600" t="e">
        <f t="shared" si="6"/>
        <v>#DIV/0!</v>
      </c>
    </row>
    <row r="148" spans="1:7" ht="115.5" hidden="1">
      <c r="A148" s="480" t="s">
        <v>285</v>
      </c>
      <c r="B148" s="496" t="s">
        <v>308</v>
      </c>
      <c r="C148" s="147">
        <f>C149</f>
        <v>0</v>
      </c>
      <c r="D148" s="147">
        <f>D149</f>
        <v>0</v>
      </c>
      <c r="E148" s="495">
        <f>E149</f>
        <v>0</v>
      </c>
      <c r="F148" s="502">
        <f>F149</f>
        <v>0</v>
      </c>
      <c r="G148" s="600" t="e">
        <f t="shared" si="6"/>
        <v>#DIV/0!</v>
      </c>
    </row>
    <row r="149" spans="1:7" ht="115.5" hidden="1">
      <c r="A149" s="480" t="s">
        <v>284</v>
      </c>
      <c r="B149" s="496" t="s">
        <v>309</v>
      </c>
      <c r="C149" s="195">
        <f>C150+C151+C152</f>
        <v>0</v>
      </c>
      <c r="D149" s="195">
        <f>D150+D151+D152</f>
        <v>0</v>
      </c>
      <c r="E149" s="497">
        <f>E150+E151+E152</f>
        <v>0</v>
      </c>
      <c r="F149" s="502">
        <f>F150+F151+F152</f>
        <v>0</v>
      </c>
      <c r="G149" s="600" t="e">
        <f t="shared" si="6"/>
        <v>#DIV/0!</v>
      </c>
    </row>
    <row r="150" spans="1:7" ht="99" hidden="1">
      <c r="A150" s="480" t="s">
        <v>282</v>
      </c>
      <c r="B150" s="496" t="s">
        <v>310</v>
      </c>
      <c r="C150" s="195"/>
      <c r="D150" s="195"/>
      <c r="E150" s="497"/>
      <c r="F150" s="502"/>
      <c r="G150" s="600" t="e">
        <f t="shared" si="6"/>
        <v>#DIV/0!</v>
      </c>
    </row>
    <row r="151" spans="1:7" ht="99" hidden="1">
      <c r="A151" s="480" t="s">
        <v>283</v>
      </c>
      <c r="B151" s="496" t="s">
        <v>311</v>
      </c>
      <c r="C151" s="195"/>
      <c r="D151" s="195"/>
      <c r="E151" s="497"/>
      <c r="F151" s="502"/>
      <c r="G151" s="600" t="e">
        <f t="shared" si="6"/>
        <v>#DIV/0!</v>
      </c>
    </row>
    <row r="152" spans="1:7" ht="115.5" hidden="1">
      <c r="A152" s="480" t="s">
        <v>410</v>
      </c>
      <c r="B152" s="496" t="s">
        <v>411</v>
      </c>
      <c r="C152" s="195"/>
      <c r="D152" s="195"/>
      <c r="E152" s="497"/>
      <c r="F152" s="502"/>
      <c r="G152" s="600" t="e">
        <f t="shared" si="6"/>
        <v>#DIV/0!</v>
      </c>
    </row>
    <row r="153" spans="1:7" ht="82.5" hidden="1">
      <c r="A153" s="480" t="s">
        <v>150</v>
      </c>
      <c r="B153" s="496" t="s">
        <v>152</v>
      </c>
      <c r="C153" s="147">
        <f>C154</f>
        <v>0</v>
      </c>
      <c r="D153" s="147">
        <f>D154</f>
        <v>0</v>
      </c>
      <c r="E153" s="495">
        <f>E154</f>
        <v>0</v>
      </c>
      <c r="F153" s="502">
        <f>F154</f>
        <v>0</v>
      </c>
      <c r="G153" s="600" t="e">
        <f t="shared" si="6"/>
        <v>#DIV/0!</v>
      </c>
    </row>
    <row r="154" spans="1:7" ht="82.5" hidden="1">
      <c r="A154" s="480" t="s">
        <v>151</v>
      </c>
      <c r="B154" s="496" t="s">
        <v>153</v>
      </c>
      <c r="C154" s="195">
        <f>C155+C156+C157</f>
        <v>0</v>
      </c>
      <c r="D154" s="195">
        <f>D155+D156+D157</f>
        <v>0</v>
      </c>
      <c r="E154" s="497">
        <f>E155+E156+E157</f>
        <v>0</v>
      </c>
      <c r="F154" s="502">
        <f>F155+F156+F157</f>
        <v>0</v>
      </c>
      <c r="G154" s="600" t="e">
        <f t="shared" si="6"/>
        <v>#DIV/0!</v>
      </c>
    </row>
    <row r="155" spans="1:7" ht="49.5" hidden="1">
      <c r="A155" s="480" t="s">
        <v>154</v>
      </c>
      <c r="B155" s="496" t="s">
        <v>155</v>
      </c>
      <c r="C155" s="195"/>
      <c r="D155" s="195"/>
      <c r="E155" s="497"/>
      <c r="F155" s="502"/>
      <c r="G155" s="600" t="e">
        <f t="shared" si="6"/>
        <v>#DIV/0!</v>
      </c>
    </row>
    <row r="156" spans="1:7" ht="66" hidden="1">
      <c r="A156" s="480" t="s">
        <v>269</v>
      </c>
      <c r="B156" s="496" t="s">
        <v>268</v>
      </c>
      <c r="C156" s="195"/>
      <c r="D156" s="195"/>
      <c r="E156" s="497"/>
      <c r="F156" s="502"/>
      <c r="G156" s="600" t="e">
        <f t="shared" si="6"/>
        <v>#DIV/0!</v>
      </c>
    </row>
    <row r="157" spans="1:7" ht="82.5" hidden="1">
      <c r="A157" s="480" t="s">
        <v>412</v>
      </c>
      <c r="B157" s="496" t="s">
        <v>413</v>
      </c>
      <c r="C157" s="195"/>
      <c r="D157" s="195"/>
      <c r="E157" s="497"/>
      <c r="F157" s="502"/>
      <c r="G157" s="600" t="e">
        <f t="shared" si="6"/>
        <v>#DIV/0!</v>
      </c>
    </row>
    <row r="158" spans="1:7" ht="33.75" hidden="1">
      <c r="A158" s="480" t="s">
        <v>123</v>
      </c>
      <c r="B158" s="519" t="s">
        <v>124</v>
      </c>
      <c r="C158" s="195"/>
      <c r="D158" s="195"/>
      <c r="E158" s="497"/>
      <c r="F158" s="502"/>
      <c r="G158" s="600" t="e">
        <f t="shared" si="6"/>
        <v>#DIV/0!</v>
      </c>
    </row>
    <row r="159" spans="1:7" ht="50.25" hidden="1">
      <c r="A159" s="480" t="s">
        <v>125</v>
      </c>
      <c r="B159" s="519" t="s">
        <v>126</v>
      </c>
      <c r="C159" s="195"/>
      <c r="D159" s="195"/>
      <c r="E159" s="497"/>
      <c r="F159" s="502"/>
      <c r="G159" s="600" t="e">
        <f t="shared" si="6"/>
        <v>#DIV/0!</v>
      </c>
    </row>
    <row r="160" spans="1:7" ht="66" hidden="1">
      <c r="A160" s="483" t="s">
        <v>240</v>
      </c>
      <c r="B160" s="509" t="s">
        <v>218</v>
      </c>
      <c r="C160" s="147">
        <f>C161</f>
        <v>0</v>
      </c>
      <c r="D160" s="147">
        <f>D161</f>
        <v>0</v>
      </c>
      <c r="E160" s="495">
        <f>E161</f>
        <v>0</v>
      </c>
      <c r="F160" s="502">
        <f>F161</f>
        <v>0</v>
      </c>
      <c r="G160" s="600" t="e">
        <f t="shared" si="6"/>
        <v>#DIV/0!</v>
      </c>
    </row>
    <row r="161" spans="1:7" ht="66" hidden="1">
      <c r="A161" s="483" t="s">
        <v>217</v>
      </c>
      <c r="B161" s="509" t="s">
        <v>216</v>
      </c>
      <c r="C161" s="195"/>
      <c r="D161" s="195"/>
      <c r="E161" s="497"/>
      <c r="F161" s="502"/>
      <c r="G161" s="600" t="e">
        <f t="shared" si="6"/>
        <v>#DIV/0!</v>
      </c>
    </row>
    <row r="162" spans="1:7" ht="33" hidden="1">
      <c r="A162" s="480" t="s">
        <v>418</v>
      </c>
      <c r="B162" s="520" t="s">
        <v>421</v>
      </c>
      <c r="C162" s="195">
        <f>C163</f>
        <v>0</v>
      </c>
      <c r="D162" s="195">
        <f>D163</f>
        <v>0</v>
      </c>
      <c r="E162" s="497">
        <f>E163</f>
        <v>0</v>
      </c>
      <c r="F162" s="502">
        <f>F163</f>
        <v>0</v>
      </c>
      <c r="G162" s="600" t="e">
        <f t="shared" si="6"/>
        <v>#DIV/0!</v>
      </c>
    </row>
    <row r="163" spans="1:7" ht="50.25" hidden="1">
      <c r="A163" s="480" t="s">
        <v>419</v>
      </c>
      <c r="B163" s="521" t="s">
        <v>420</v>
      </c>
      <c r="C163" s="195"/>
      <c r="D163" s="195"/>
      <c r="E163" s="497"/>
      <c r="F163" s="502"/>
      <c r="G163" s="600" t="e">
        <f t="shared" si="6"/>
        <v>#DIV/0!</v>
      </c>
    </row>
    <row r="164" spans="1:7" ht="33.75" hidden="1">
      <c r="A164" s="480" t="s">
        <v>642</v>
      </c>
      <c r="B164" s="521" t="s">
        <v>644</v>
      </c>
      <c r="C164" s="147">
        <f>C165</f>
        <v>0</v>
      </c>
      <c r="D164" s="147">
        <f>D165</f>
        <v>0</v>
      </c>
      <c r="E164" s="495">
        <f>E165</f>
        <v>0</v>
      </c>
      <c r="F164" s="502">
        <f>F165</f>
        <v>0</v>
      </c>
      <c r="G164" s="600" t="e">
        <f t="shared" si="6"/>
        <v>#DIV/0!</v>
      </c>
    </row>
    <row r="165" spans="1:7" ht="50.25" hidden="1">
      <c r="A165" s="480" t="s">
        <v>641</v>
      </c>
      <c r="B165" s="508" t="s">
        <v>643</v>
      </c>
      <c r="C165" s="195"/>
      <c r="D165" s="195"/>
      <c r="E165" s="497"/>
      <c r="F165" s="502"/>
      <c r="G165" s="600" t="e">
        <f t="shared" si="6"/>
        <v>#DIV/0!</v>
      </c>
    </row>
    <row r="166" spans="1:7" ht="50.25" hidden="1">
      <c r="A166" s="480" t="s">
        <v>637</v>
      </c>
      <c r="B166" s="521" t="s">
        <v>639</v>
      </c>
      <c r="C166" s="147">
        <f>C167</f>
        <v>0</v>
      </c>
      <c r="D166" s="147">
        <f>D167</f>
        <v>0</v>
      </c>
      <c r="E166" s="495">
        <f>E167</f>
        <v>0</v>
      </c>
      <c r="F166" s="502">
        <f>F167</f>
        <v>0</v>
      </c>
      <c r="G166" s="600" t="e">
        <f t="shared" si="6"/>
        <v>#DIV/0!</v>
      </c>
    </row>
    <row r="167" spans="1:7" ht="66.75" hidden="1">
      <c r="A167" s="480" t="s">
        <v>638</v>
      </c>
      <c r="B167" s="521" t="s">
        <v>640</v>
      </c>
      <c r="C167" s="195"/>
      <c r="D167" s="195"/>
      <c r="E167" s="497"/>
      <c r="F167" s="502"/>
      <c r="G167" s="600" t="e">
        <f t="shared" si="6"/>
        <v>#DIV/0!</v>
      </c>
    </row>
    <row r="168" spans="1:7" ht="66.75" hidden="1">
      <c r="A168" s="480" t="s">
        <v>483</v>
      </c>
      <c r="B168" s="522" t="s">
        <v>486</v>
      </c>
      <c r="C168" s="147">
        <f>C169</f>
        <v>0</v>
      </c>
      <c r="D168" s="147">
        <f>D169</f>
        <v>0</v>
      </c>
      <c r="E168" s="495">
        <f>E169</f>
        <v>0</v>
      </c>
      <c r="F168" s="502">
        <f>F169</f>
        <v>0</v>
      </c>
      <c r="G168" s="600" t="e">
        <f t="shared" si="6"/>
        <v>#DIV/0!</v>
      </c>
    </row>
    <row r="169" spans="1:7" ht="50.25" hidden="1">
      <c r="A169" s="490" t="s">
        <v>484</v>
      </c>
      <c r="B169" s="522" t="s">
        <v>485</v>
      </c>
      <c r="C169" s="117"/>
      <c r="D169" s="117"/>
      <c r="E169" s="523"/>
      <c r="F169" s="502"/>
      <c r="G169" s="600" t="e">
        <f t="shared" si="6"/>
        <v>#DIV/0!</v>
      </c>
    </row>
    <row r="170" spans="1:7" ht="66.75" hidden="1">
      <c r="A170" s="480" t="s">
        <v>645</v>
      </c>
      <c r="B170" s="524" t="s">
        <v>647</v>
      </c>
      <c r="C170" s="118">
        <f>C171</f>
        <v>0</v>
      </c>
      <c r="D170" s="118">
        <f>D171</f>
        <v>0</v>
      </c>
      <c r="E170" s="493">
        <f>E171</f>
        <v>0</v>
      </c>
      <c r="F170" s="502">
        <f>F171</f>
        <v>0</v>
      </c>
      <c r="G170" s="600" t="e">
        <f t="shared" si="6"/>
        <v>#DIV/0!</v>
      </c>
    </row>
    <row r="171" spans="1:7" ht="66.75" hidden="1">
      <c r="A171" s="480" t="s">
        <v>646</v>
      </c>
      <c r="B171" s="524" t="s">
        <v>648</v>
      </c>
      <c r="C171" s="117"/>
      <c r="D171" s="117"/>
      <c r="E171" s="523"/>
      <c r="F171" s="502"/>
      <c r="G171" s="600" t="e">
        <f t="shared" si="6"/>
        <v>#DIV/0!</v>
      </c>
    </row>
    <row r="172" spans="1:7" ht="18.75" hidden="1">
      <c r="A172" s="480" t="s">
        <v>52</v>
      </c>
      <c r="B172" s="496" t="s">
        <v>171</v>
      </c>
      <c r="C172" s="147">
        <f>C173</f>
        <v>0</v>
      </c>
      <c r="D172" s="147">
        <f>D173</f>
        <v>0</v>
      </c>
      <c r="E172" s="495">
        <f>E173</f>
        <v>0</v>
      </c>
      <c r="F172" s="502">
        <f>F173</f>
        <v>0</v>
      </c>
      <c r="G172" s="600" t="e">
        <f t="shared" si="6"/>
        <v>#DIV/0!</v>
      </c>
    </row>
    <row r="173" spans="1:7" ht="18.75" hidden="1">
      <c r="A173" s="480" t="s">
        <v>51</v>
      </c>
      <c r="B173" s="496" t="s">
        <v>172</v>
      </c>
      <c r="C173" s="195"/>
      <c r="D173" s="195"/>
      <c r="E173" s="497"/>
      <c r="F173" s="502"/>
      <c r="G173" s="600" t="e">
        <f t="shared" si="6"/>
        <v>#DIV/0!</v>
      </c>
    </row>
    <row r="174" spans="1:7" ht="49.5">
      <c r="A174" s="479" t="s">
        <v>10</v>
      </c>
      <c r="B174" s="494" t="s">
        <v>275</v>
      </c>
      <c r="C174" s="147">
        <f>C175+C179+C177+C181+C183+C185+C187+C189</f>
        <v>187100</v>
      </c>
      <c r="D174" s="147">
        <f>D175+D179+D177+D181+D183+D185+D187+D189</f>
        <v>525041000</v>
      </c>
      <c r="E174" s="495">
        <f>E175+E179+E177+E181+E183+E185+E187+E189</f>
        <v>525041000</v>
      </c>
      <c r="F174" s="607">
        <f>F175+F179+F177+F181+F183+F185+F187+F189</f>
        <v>46800</v>
      </c>
      <c r="G174" s="608">
        <f t="shared" si="6"/>
        <v>25.013361838588988</v>
      </c>
    </row>
    <row r="175" spans="1:7" ht="102.75" customHeight="1" hidden="1">
      <c r="A175" s="480" t="s">
        <v>296</v>
      </c>
      <c r="B175" s="496" t="s">
        <v>297</v>
      </c>
      <c r="C175" s="147"/>
      <c r="D175" s="147"/>
      <c r="E175" s="495"/>
      <c r="F175" s="502"/>
      <c r="G175" s="600" t="e">
        <f t="shared" si="6"/>
        <v>#DIV/0!</v>
      </c>
    </row>
    <row r="176" spans="1:7" ht="102.75" customHeight="1" hidden="1">
      <c r="A176" s="480" t="s">
        <v>295</v>
      </c>
      <c r="B176" s="496" t="s">
        <v>323</v>
      </c>
      <c r="C176" s="195"/>
      <c r="D176" s="195"/>
      <c r="E176" s="497"/>
      <c r="F176" s="502"/>
      <c r="G176" s="600" t="e">
        <f t="shared" si="6"/>
        <v>#DIV/0!</v>
      </c>
    </row>
    <row r="177" spans="1:7" ht="33" hidden="1">
      <c r="A177" s="480" t="s">
        <v>304</v>
      </c>
      <c r="B177" s="504" t="s">
        <v>305</v>
      </c>
      <c r="C177" s="195">
        <f>C178</f>
        <v>0</v>
      </c>
      <c r="D177" s="195">
        <f>D178</f>
        <v>0</v>
      </c>
      <c r="E177" s="497">
        <f>E178</f>
        <v>0</v>
      </c>
      <c r="F177" s="502">
        <f>F178</f>
        <v>0</v>
      </c>
      <c r="G177" s="600" t="e">
        <f t="shared" si="6"/>
        <v>#DIV/0!</v>
      </c>
    </row>
    <row r="178" spans="1:7" ht="49.5" hidden="1">
      <c r="A178" s="480" t="s">
        <v>306</v>
      </c>
      <c r="B178" s="504" t="s">
        <v>307</v>
      </c>
      <c r="C178" s="195"/>
      <c r="D178" s="195"/>
      <c r="E178" s="497"/>
      <c r="F178" s="502"/>
      <c r="G178" s="600" t="e">
        <f t="shared" si="6"/>
        <v>#DIV/0!</v>
      </c>
    </row>
    <row r="179" spans="1:7" ht="54" customHeight="1">
      <c r="A179" s="480" t="s">
        <v>11</v>
      </c>
      <c r="B179" s="496" t="s">
        <v>241</v>
      </c>
      <c r="C179" s="195">
        <f>C180</f>
        <v>187100</v>
      </c>
      <c r="D179" s="147">
        <f>D180</f>
        <v>0</v>
      </c>
      <c r="E179" s="495">
        <f>E180</f>
        <v>0</v>
      </c>
      <c r="F179" s="502">
        <f>F180</f>
        <v>46800</v>
      </c>
      <c r="G179" s="600">
        <f t="shared" si="6"/>
        <v>25.013361838588988</v>
      </c>
    </row>
    <row r="180" spans="1:7" ht="53.25" customHeight="1" thickBot="1">
      <c r="A180" s="480" t="s">
        <v>1046</v>
      </c>
      <c r="B180" s="496" t="s">
        <v>1047</v>
      </c>
      <c r="C180" s="195">
        <v>187100</v>
      </c>
      <c r="D180" s="195">
        <v>0</v>
      </c>
      <c r="E180" s="497">
        <v>0</v>
      </c>
      <c r="F180" s="502">
        <v>46800</v>
      </c>
      <c r="G180" s="600">
        <f t="shared" si="6"/>
        <v>25.013361838588988</v>
      </c>
    </row>
    <row r="181" spans="1:7" ht="49.5" hidden="1">
      <c r="A181" s="480" t="s">
        <v>12</v>
      </c>
      <c r="B181" s="496" t="s">
        <v>242</v>
      </c>
      <c r="C181" s="147">
        <f>C182</f>
        <v>0</v>
      </c>
      <c r="D181" s="147">
        <f>D182</f>
        <v>0</v>
      </c>
      <c r="E181" s="495">
        <f>E182</f>
        <v>0</v>
      </c>
      <c r="F181" s="502">
        <f>F182</f>
        <v>0</v>
      </c>
      <c r="G181" s="600" t="e">
        <f t="shared" si="6"/>
        <v>#DIV/0!</v>
      </c>
    </row>
    <row r="182" spans="1:7" ht="49.5" hidden="1">
      <c r="A182" s="480" t="s">
        <v>13</v>
      </c>
      <c r="B182" s="496" t="s">
        <v>91</v>
      </c>
      <c r="C182" s="195"/>
      <c r="D182" s="195"/>
      <c r="E182" s="497"/>
      <c r="F182" s="502"/>
      <c r="G182" s="600" t="e">
        <f t="shared" si="6"/>
        <v>#DIV/0!</v>
      </c>
    </row>
    <row r="183" spans="1:7" ht="102.75" customHeight="1" hidden="1">
      <c r="A183" s="480" t="s">
        <v>14</v>
      </c>
      <c r="B183" s="525" t="s">
        <v>316</v>
      </c>
      <c r="C183" s="147">
        <f>C184</f>
        <v>0</v>
      </c>
      <c r="D183" s="147">
        <f>D184</f>
        <v>466805000</v>
      </c>
      <c r="E183" s="495">
        <f>E184</f>
        <v>466805000</v>
      </c>
      <c r="F183" s="502">
        <f>F184</f>
        <v>0</v>
      </c>
      <c r="G183" s="600" t="e">
        <f t="shared" si="6"/>
        <v>#DIV/0!</v>
      </c>
    </row>
    <row r="184" spans="1:7" ht="102.75" customHeight="1" hidden="1">
      <c r="A184" s="480" t="s">
        <v>15</v>
      </c>
      <c r="B184" s="525" t="s">
        <v>317</v>
      </c>
      <c r="C184" s="195"/>
      <c r="D184" s="195">
        <v>466805000</v>
      </c>
      <c r="E184" s="497">
        <v>466805000</v>
      </c>
      <c r="F184" s="502"/>
      <c r="G184" s="600" t="e">
        <f t="shared" si="6"/>
        <v>#DIV/0!</v>
      </c>
    </row>
    <row r="185" spans="1:7" ht="102.75" customHeight="1" hidden="1">
      <c r="A185" s="480" t="s">
        <v>16</v>
      </c>
      <c r="B185" s="496" t="s">
        <v>243</v>
      </c>
      <c r="C185" s="147">
        <f>C186</f>
        <v>0</v>
      </c>
      <c r="D185" s="147">
        <f>D186</f>
        <v>12537000</v>
      </c>
      <c r="E185" s="495">
        <f>E186</f>
        <v>12537000</v>
      </c>
      <c r="F185" s="502">
        <f>F186</f>
        <v>0</v>
      </c>
      <c r="G185" s="600" t="e">
        <f t="shared" si="6"/>
        <v>#DIV/0!</v>
      </c>
    </row>
    <row r="186" spans="1:7" ht="82.5" hidden="1">
      <c r="A186" s="480" t="s">
        <v>17</v>
      </c>
      <c r="B186" s="496" t="s">
        <v>276</v>
      </c>
      <c r="C186" s="195"/>
      <c r="D186" s="195">
        <v>12537000</v>
      </c>
      <c r="E186" s="497">
        <v>12537000</v>
      </c>
      <c r="F186" s="502"/>
      <c r="G186" s="600" t="e">
        <f t="shared" si="6"/>
        <v>#DIV/0!</v>
      </c>
    </row>
    <row r="187" spans="1:7" ht="66" hidden="1">
      <c r="A187" s="480" t="s">
        <v>18</v>
      </c>
      <c r="B187" s="496" t="s">
        <v>25</v>
      </c>
      <c r="C187" s="147">
        <f>C188</f>
        <v>0</v>
      </c>
      <c r="D187" s="147">
        <f>D188</f>
        <v>36748000</v>
      </c>
      <c r="E187" s="495">
        <f>E188</f>
        <v>36748000</v>
      </c>
      <c r="F187" s="502">
        <f>F188</f>
        <v>0</v>
      </c>
      <c r="G187" s="600" t="e">
        <f t="shared" si="6"/>
        <v>#DIV/0!</v>
      </c>
    </row>
    <row r="188" spans="1:7" ht="66" hidden="1">
      <c r="A188" s="480" t="s">
        <v>19</v>
      </c>
      <c r="B188" s="501" t="s">
        <v>26</v>
      </c>
      <c r="C188" s="195"/>
      <c r="D188" s="195">
        <v>36748000</v>
      </c>
      <c r="E188" s="497">
        <v>36748000</v>
      </c>
      <c r="F188" s="502"/>
      <c r="G188" s="600" t="e">
        <f t="shared" si="6"/>
        <v>#DIV/0!</v>
      </c>
    </row>
    <row r="189" spans="1:7" ht="99" hidden="1">
      <c r="A189" s="480" t="s">
        <v>20</v>
      </c>
      <c r="B189" s="501" t="s">
        <v>342</v>
      </c>
      <c r="C189" s="147">
        <f>C190</f>
        <v>0</v>
      </c>
      <c r="D189" s="147">
        <f>D190</f>
        <v>8951000</v>
      </c>
      <c r="E189" s="495">
        <f>E190</f>
        <v>8951000</v>
      </c>
      <c r="F189" s="502">
        <f>F190</f>
        <v>0</v>
      </c>
      <c r="G189" s="600" t="e">
        <f t="shared" si="6"/>
        <v>#DIV/0!</v>
      </c>
    </row>
    <row r="190" spans="1:7" ht="99" hidden="1">
      <c r="A190" s="480" t="s">
        <v>21</v>
      </c>
      <c r="B190" s="501" t="s">
        <v>341</v>
      </c>
      <c r="C190" s="195"/>
      <c r="D190" s="195">
        <v>8951000</v>
      </c>
      <c r="E190" s="497">
        <v>8951000</v>
      </c>
      <c r="F190" s="502"/>
      <c r="G190" s="600" t="e">
        <f t="shared" si="6"/>
        <v>#DIV/0!</v>
      </c>
    </row>
    <row r="191" spans="1:7" ht="19.5" hidden="1" thickBot="1">
      <c r="A191" s="479" t="s">
        <v>277</v>
      </c>
      <c r="B191" s="494" t="s">
        <v>8</v>
      </c>
      <c r="C191" s="147"/>
      <c r="D191" s="147"/>
      <c r="E191" s="495"/>
      <c r="F191" s="502"/>
      <c r="G191" s="600"/>
    </row>
    <row r="192" spans="1:7" ht="66.75" hidden="1" thickBot="1">
      <c r="A192" s="480" t="s">
        <v>270</v>
      </c>
      <c r="B192" s="496" t="s">
        <v>103</v>
      </c>
      <c r="C192" s="147">
        <f>C193</f>
        <v>0</v>
      </c>
      <c r="D192" s="147">
        <f>D193</f>
        <v>0</v>
      </c>
      <c r="E192" s="495">
        <f>E193</f>
        <v>0</v>
      </c>
      <c r="F192" s="502">
        <f>F193</f>
        <v>0</v>
      </c>
      <c r="G192" s="600" t="e">
        <f t="shared" si="6"/>
        <v>#DIV/0!</v>
      </c>
    </row>
    <row r="193" spans="1:7" ht="66.75" hidden="1" thickBot="1">
      <c r="A193" s="480" t="s">
        <v>271</v>
      </c>
      <c r="B193" s="496" t="s">
        <v>53</v>
      </c>
      <c r="C193" s="195"/>
      <c r="D193" s="195"/>
      <c r="E193" s="497"/>
      <c r="F193" s="502"/>
      <c r="G193" s="600" t="e">
        <f t="shared" si="6"/>
        <v>#DIV/0!</v>
      </c>
    </row>
    <row r="194" spans="1:7" ht="83.25" hidden="1" thickBot="1">
      <c r="A194" s="480" t="s">
        <v>22</v>
      </c>
      <c r="B194" s="525" t="s">
        <v>54</v>
      </c>
      <c r="C194" s="147">
        <f>C195</f>
        <v>0</v>
      </c>
      <c r="D194" s="147">
        <f>D195</f>
        <v>0</v>
      </c>
      <c r="E194" s="495">
        <f>E195</f>
        <v>0</v>
      </c>
      <c r="F194" s="502">
        <f>F195</f>
        <v>0</v>
      </c>
      <c r="G194" s="600" t="e">
        <f t="shared" si="6"/>
        <v>#DIV/0!</v>
      </c>
    </row>
    <row r="195" spans="1:7" ht="83.25" hidden="1" thickBot="1">
      <c r="A195" s="480" t="s">
        <v>23</v>
      </c>
      <c r="B195" s="525" t="s">
        <v>127</v>
      </c>
      <c r="C195" s="195"/>
      <c r="D195" s="195"/>
      <c r="E195" s="497"/>
      <c r="F195" s="502"/>
      <c r="G195" s="600" t="e">
        <f t="shared" si="6"/>
        <v>#DIV/0!</v>
      </c>
    </row>
    <row r="196" spans="1:7" ht="33.75" hidden="1" thickBot="1">
      <c r="A196" s="480" t="s">
        <v>169</v>
      </c>
      <c r="B196" s="496" t="s">
        <v>294</v>
      </c>
      <c r="C196" s="147"/>
      <c r="D196" s="147"/>
      <c r="E196" s="495"/>
      <c r="F196" s="502"/>
      <c r="G196" s="600" t="e">
        <f t="shared" si="6"/>
        <v>#DIV/0!</v>
      </c>
    </row>
    <row r="197" spans="1:7" ht="33.75" hidden="1" thickBot="1">
      <c r="A197" s="480" t="s">
        <v>170</v>
      </c>
      <c r="B197" s="496" t="s">
        <v>9</v>
      </c>
      <c r="C197" s="195"/>
      <c r="D197" s="195"/>
      <c r="E197" s="497"/>
      <c r="F197" s="502"/>
      <c r="G197" s="600" t="e">
        <f t="shared" si="6"/>
        <v>#DIV/0!</v>
      </c>
    </row>
    <row r="198" spans="1:7" ht="33.75" hidden="1" thickBot="1">
      <c r="A198" s="480" t="s">
        <v>319</v>
      </c>
      <c r="B198" s="496" t="s">
        <v>320</v>
      </c>
      <c r="C198" s="147"/>
      <c r="D198" s="147"/>
      <c r="E198" s="495"/>
      <c r="F198" s="502"/>
      <c r="G198" s="600" t="e">
        <f t="shared" si="6"/>
        <v>#DIV/0!</v>
      </c>
    </row>
    <row r="199" spans="1:7" ht="33.75" hidden="1" thickBot="1">
      <c r="A199" s="480" t="s">
        <v>324</v>
      </c>
      <c r="B199" s="496" t="s">
        <v>255</v>
      </c>
      <c r="C199" s="195"/>
      <c r="D199" s="195"/>
      <c r="E199" s="497"/>
      <c r="F199" s="502"/>
      <c r="G199" s="600" t="e">
        <f t="shared" si="6"/>
        <v>#DIV/0!</v>
      </c>
    </row>
    <row r="200" spans="1:7" s="473" customFormat="1" ht="83.25" hidden="1" thickBot="1">
      <c r="A200" s="483" t="s">
        <v>214</v>
      </c>
      <c r="B200" s="509" t="s">
        <v>215</v>
      </c>
      <c r="C200" s="147">
        <f>C201</f>
        <v>0</v>
      </c>
      <c r="D200" s="147">
        <f>D201</f>
        <v>0</v>
      </c>
      <c r="E200" s="495">
        <f>E201</f>
        <v>0</v>
      </c>
      <c r="F200" s="510">
        <f>F201</f>
        <v>0</v>
      </c>
      <c r="G200" s="601" t="e">
        <f t="shared" si="6"/>
        <v>#DIV/0!</v>
      </c>
    </row>
    <row r="201" spans="1:7" s="473" customFormat="1" ht="66.75" hidden="1" thickBot="1">
      <c r="A201" s="483" t="s">
        <v>234</v>
      </c>
      <c r="B201" s="509" t="s">
        <v>233</v>
      </c>
      <c r="C201" s="195"/>
      <c r="D201" s="195">
        <v>0</v>
      </c>
      <c r="E201" s="497">
        <v>0</v>
      </c>
      <c r="F201" s="510"/>
      <c r="G201" s="601" t="e">
        <f t="shared" si="6"/>
        <v>#DIV/0!</v>
      </c>
    </row>
    <row r="202" spans="1:7" s="473" customFormat="1" ht="83.25" hidden="1" thickBot="1">
      <c r="A202" s="480" t="s">
        <v>488</v>
      </c>
      <c r="B202" s="526" t="s">
        <v>487</v>
      </c>
      <c r="C202" s="147">
        <f>C203</f>
        <v>0</v>
      </c>
      <c r="D202" s="147">
        <f>D203</f>
        <v>0</v>
      </c>
      <c r="E202" s="495">
        <f>E203</f>
        <v>0</v>
      </c>
      <c r="F202" s="510">
        <f>F203</f>
        <v>0</v>
      </c>
      <c r="G202" s="601" t="e">
        <f t="shared" si="6"/>
        <v>#DIV/0!</v>
      </c>
    </row>
    <row r="203" spans="1:7" s="473" customFormat="1" ht="116.25" hidden="1" thickBot="1">
      <c r="A203" s="480" t="s">
        <v>489</v>
      </c>
      <c r="B203" s="526" t="s">
        <v>490</v>
      </c>
      <c r="C203" s="195"/>
      <c r="D203" s="195"/>
      <c r="E203" s="497"/>
      <c r="F203" s="510"/>
      <c r="G203" s="601" t="e">
        <f t="shared" si="6"/>
        <v>#DIV/0!</v>
      </c>
    </row>
    <row r="204" spans="1:7" ht="66.75" hidden="1" thickBot="1">
      <c r="A204" s="480" t="s">
        <v>651</v>
      </c>
      <c r="B204" s="504" t="s">
        <v>652</v>
      </c>
      <c r="C204" s="147">
        <f>C205</f>
        <v>0</v>
      </c>
      <c r="D204" s="147">
        <f>D205</f>
        <v>0</v>
      </c>
      <c r="E204" s="495">
        <f>E205</f>
        <v>0</v>
      </c>
      <c r="F204" s="502">
        <f>F205</f>
        <v>0</v>
      </c>
      <c r="G204" s="600" t="e">
        <f aca="true" t="shared" si="7" ref="G204:G213">F204*100/C204</f>
        <v>#DIV/0!</v>
      </c>
    </row>
    <row r="205" spans="1:7" ht="83.25" hidden="1" thickBot="1">
      <c r="A205" s="480" t="s">
        <v>650</v>
      </c>
      <c r="B205" s="504" t="s">
        <v>649</v>
      </c>
      <c r="C205" s="195"/>
      <c r="D205" s="195"/>
      <c r="E205" s="497"/>
      <c r="F205" s="502"/>
      <c r="G205" s="600" t="e">
        <f t="shared" si="7"/>
        <v>#DIV/0!</v>
      </c>
    </row>
    <row r="206" spans="1:7" ht="132.75" hidden="1" thickBot="1">
      <c r="A206" s="480" t="s">
        <v>678</v>
      </c>
      <c r="B206" s="504" t="s">
        <v>680</v>
      </c>
      <c r="C206" s="147">
        <f>C207</f>
        <v>0</v>
      </c>
      <c r="D206" s="147">
        <f>D207</f>
        <v>0</v>
      </c>
      <c r="E206" s="495">
        <f>E207</f>
        <v>0</v>
      </c>
      <c r="F206" s="502">
        <f>F207</f>
        <v>0</v>
      </c>
      <c r="G206" s="600" t="e">
        <f t="shared" si="7"/>
        <v>#DIV/0!</v>
      </c>
    </row>
    <row r="207" spans="1:7" ht="149.25" hidden="1" thickBot="1">
      <c r="A207" s="480" t="s">
        <v>677</v>
      </c>
      <c r="B207" s="504" t="s">
        <v>679</v>
      </c>
      <c r="C207" s="195"/>
      <c r="D207" s="195"/>
      <c r="E207" s="497"/>
      <c r="F207" s="502"/>
      <c r="G207" s="600" t="e">
        <f t="shared" si="7"/>
        <v>#DIV/0!</v>
      </c>
    </row>
    <row r="208" spans="1:7" ht="50.25" hidden="1" thickBot="1">
      <c r="A208" s="480" t="s">
        <v>169</v>
      </c>
      <c r="B208" s="504" t="s">
        <v>681</v>
      </c>
      <c r="C208" s="147">
        <f>C209</f>
        <v>0</v>
      </c>
      <c r="D208" s="147">
        <f>D209</f>
        <v>0</v>
      </c>
      <c r="E208" s="495">
        <f>E209</f>
        <v>0</v>
      </c>
      <c r="F208" s="502">
        <f>F209</f>
        <v>0</v>
      </c>
      <c r="G208" s="600" t="e">
        <f t="shared" si="7"/>
        <v>#DIV/0!</v>
      </c>
    </row>
    <row r="209" spans="1:7" ht="50.25" hidden="1" thickBot="1">
      <c r="A209" s="480" t="s">
        <v>170</v>
      </c>
      <c r="B209" s="504" t="s">
        <v>682</v>
      </c>
      <c r="C209" s="195"/>
      <c r="D209" s="195"/>
      <c r="E209" s="497"/>
      <c r="F209" s="502"/>
      <c r="G209" s="600" t="e">
        <f t="shared" si="7"/>
        <v>#DIV/0!</v>
      </c>
    </row>
    <row r="210" spans="1:7" ht="19.5" hidden="1" thickBot="1">
      <c r="A210" s="479" t="s">
        <v>164</v>
      </c>
      <c r="B210" s="494" t="s">
        <v>166</v>
      </c>
      <c r="C210" s="147">
        <f aca="true" t="shared" si="8" ref="C210:F211">C211</f>
        <v>0</v>
      </c>
      <c r="D210" s="147">
        <f t="shared" si="8"/>
        <v>0</v>
      </c>
      <c r="E210" s="495">
        <f t="shared" si="8"/>
        <v>0</v>
      </c>
      <c r="F210" s="502">
        <f t="shared" si="8"/>
        <v>0</v>
      </c>
      <c r="G210" s="600" t="e">
        <f t="shared" si="7"/>
        <v>#DIV/0!</v>
      </c>
    </row>
    <row r="211" spans="1:7" ht="33.75" hidden="1" thickBot="1">
      <c r="A211" s="480" t="s">
        <v>165</v>
      </c>
      <c r="B211" s="496" t="s">
        <v>167</v>
      </c>
      <c r="C211" s="195">
        <f t="shared" si="8"/>
        <v>0</v>
      </c>
      <c r="D211" s="195">
        <f t="shared" si="8"/>
        <v>0</v>
      </c>
      <c r="E211" s="497">
        <f t="shared" si="8"/>
        <v>0</v>
      </c>
      <c r="F211" s="502">
        <f t="shared" si="8"/>
        <v>0</v>
      </c>
      <c r="G211" s="600" t="e">
        <f t="shared" si="7"/>
        <v>#DIV/0!</v>
      </c>
    </row>
    <row r="212" spans="1:7" ht="33.75" hidden="1" thickBot="1">
      <c r="A212" s="480" t="s">
        <v>467</v>
      </c>
      <c r="B212" s="496" t="s">
        <v>167</v>
      </c>
      <c r="C212" s="527"/>
      <c r="D212" s="527"/>
      <c r="E212" s="528"/>
      <c r="F212" s="553"/>
      <c r="G212" s="604" t="e">
        <f t="shared" si="7"/>
        <v>#DIV/0!</v>
      </c>
    </row>
    <row r="213" spans="1:7" ht="19.5" thickBot="1">
      <c r="A213" s="491" t="s">
        <v>56</v>
      </c>
      <c r="B213" s="529" t="s">
        <v>92</v>
      </c>
      <c r="C213" s="87">
        <f>C11+C114</f>
        <v>12754700</v>
      </c>
      <c r="D213" s="87">
        <f>D11+D114</f>
        <v>822827800</v>
      </c>
      <c r="E213" s="530">
        <f>E11+E114</f>
        <v>833692600</v>
      </c>
      <c r="F213" s="609">
        <f>F11+F114</f>
        <v>2623533.14</v>
      </c>
      <c r="G213" s="610">
        <f t="shared" si="7"/>
        <v>20.569148157149915</v>
      </c>
    </row>
    <row r="214" spans="2:5" ht="102.75" customHeight="1" hidden="1">
      <c r="B214" s="470" t="s">
        <v>104</v>
      </c>
      <c r="C214" s="475"/>
      <c r="D214" s="475"/>
      <c r="E214" s="475"/>
    </row>
    <row r="215" spans="2:5" ht="18.75" hidden="1">
      <c r="B215" s="470" t="s">
        <v>105</v>
      </c>
      <c r="C215" s="475"/>
      <c r="D215" s="475"/>
      <c r="E215" s="475"/>
    </row>
    <row r="216" spans="2:5" ht="18.75" hidden="1">
      <c r="B216" s="470" t="s">
        <v>106</v>
      </c>
      <c r="C216" s="475"/>
      <c r="D216" s="475"/>
      <c r="E216" s="475"/>
    </row>
    <row r="217" spans="2:5" ht="18.75" hidden="1">
      <c r="B217" s="470" t="s">
        <v>107</v>
      </c>
      <c r="C217" s="475"/>
      <c r="D217" s="475"/>
      <c r="E217" s="475"/>
    </row>
    <row r="218" spans="2:5" ht="18.75" hidden="1">
      <c r="B218" s="470" t="s">
        <v>108</v>
      </c>
      <c r="C218" s="475"/>
      <c r="D218" s="475"/>
      <c r="E218" s="475"/>
    </row>
    <row r="219" spans="2:5" ht="18.75" hidden="1">
      <c r="B219" s="470" t="s">
        <v>109</v>
      </c>
      <c r="C219" s="475"/>
      <c r="D219" s="475"/>
      <c r="E219" s="475"/>
    </row>
    <row r="220" spans="3:5" ht="18.75" hidden="1">
      <c r="C220" s="475"/>
      <c r="D220" s="475"/>
      <c r="E220" s="475"/>
    </row>
    <row r="221" spans="2:5" ht="18.75" hidden="1">
      <c r="B221" s="470" t="s">
        <v>281</v>
      </c>
      <c r="C221" s="476"/>
      <c r="D221" s="476"/>
      <c r="E221" s="476"/>
    </row>
    <row r="222" spans="2:5" ht="18.75" hidden="1">
      <c r="B222" s="477" t="s">
        <v>318</v>
      </c>
      <c r="C222" s="476"/>
      <c r="D222" s="476"/>
      <c r="E222" s="476"/>
    </row>
    <row r="223" spans="3:5" ht="18.75" hidden="1">
      <c r="C223" s="475"/>
      <c r="D223" s="475"/>
      <c r="E223" s="475"/>
    </row>
    <row r="224" spans="3:5" ht="18.75" hidden="1">
      <c r="C224" s="475"/>
      <c r="D224" s="475"/>
      <c r="E224" s="475"/>
    </row>
    <row r="225" spans="3:5" ht="18.75" hidden="1">
      <c r="C225" s="476"/>
      <c r="D225" s="476"/>
      <c r="E225" s="476"/>
    </row>
    <row r="226" ht="18.75" hidden="1"/>
    <row r="227" ht="18.75" hidden="1"/>
    <row r="228" ht="18.75" hidden="1"/>
    <row r="229" ht="18.75" hidden="1"/>
    <row r="231" spans="3:5" ht="18.75" hidden="1">
      <c r="C231" s="472">
        <v>203607600</v>
      </c>
      <c r="D231" s="472">
        <v>203607600</v>
      </c>
      <c r="E231" s="472">
        <v>203607600</v>
      </c>
    </row>
    <row r="232" spans="3:5" ht="18.75" hidden="1">
      <c r="C232" s="472">
        <f>C60+C80</f>
        <v>0</v>
      </c>
      <c r="D232" s="472">
        <f>D60+D80</f>
        <v>21178000</v>
      </c>
      <c r="E232" s="472">
        <f>E60+E80</f>
        <v>21178000</v>
      </c>
    </row>
    <row r="233" spans="3:5" ht="18.75" hidden="1">
      <c r="C233" s="472">
        <f>C213-C232</f>
        <v>12754700</v>
      </c>
      <c r="D233" s="472">
        <f>D213-D232</f>
        <v>801649800</v>
      </c>
      <c r="E233" s="472">
        <f>E213-E232</f>
        <v>812514600</v>
      </c>
    </row>
    <row r="234" ht="18.75" hidden="1"/>
    <row r="235" spans="3:5" ht="18.75" hidden="1">
      <c r="C235" s="472">
        <f>C231+C232</f>
        <v>203607600</v>
      </c>
      <c r="D235" s="472">
        <f>D231+D232</f>
        <v>224785600</v>
      </c>
      <c r="E235" s="472">
        <f>E231+E232</f>
        <v>224785600</v>
      </c>
    </row>
    <row r="236" spans="3:5" ht="18.75" hidden="1">
      <c r="C236" s="472">
        <f>C213-C20</f>
        <v>10450700</v>
      </c>
      <c r="D236" s="472">
        <f>D213-D20</f>
        <v>810759700</v>
      </c>
      <c r="E236" s="472">
        <f>E213-E20</f>
        <v>821624500</v>
      </c>
    </row>
    <row r="237" ht="18.75" hidden="1"/>
    <row r="238" ht="18.75" hidden="1">
      <c r="C238" s="472">
        <f>C11+C117</f>
        <v>12567600</v>
      </c>
    </row>
    <row r="239" ht="18.75" hidden="1"/>
    <row r="240" ht="18.75" hidden="1"/>
    <row r="241" ht="18.75" hidden="1"/>
    <row r="242" ht="18.75" hidden="1"/>
    <row r="243" ht="18.75" hidden="1"/>
    <row r="244" spans="2:5" ht="18.75" hidden="1">
      <c r="B244" s="470" t="s">
        <v>1013</v>
      </c>
      <c r="C244" s="472">
        <v>308000</v>
      </c>
      <c r="D244" s="472">
        <v>308000</v>
      </c>
      <c r="E244" s="472">
        <v>308000</v>
      </c>
    </row>
    <row r="245" spans="2:5" ht="18.75" hidden="1">
      <c r="B245" s="470" t="s">
        <v>1014</v>
      </c>
      <c r="C245" s="472">
        <v>338635000</v>
      </c>
      <c r="D245" s="472">
        <v>338635000</v>
      </c>
      <c r="E245" s="472">
        <v>338635000</v>
      </c>
    </row>
    <row r="246" spans="2:5" ht="18.75" hidden="1">
      <c r="B246" s="470" t="s">
        <v>1015</v>
      </c>
      <c r="C246" s="472">
        <v>85935000</v>
      </c>
      <c r="D246" s="472">
        <v>85935000</v>
      </c>
      <c r="E246" s="472">
        <v>85935000</v>
      </c>
    </row>
    <row r="247" spans="2:5" ht="18.75" hidden="1">
      <c r="B247" s="470" t="s">
        <v>1016</v>
      </c>
      <c r="C247" s="472">
        <v>36750000</v>
      </c>
      <c r="D247" s="472">
        <v>36750000</v>
      </c>
      <c r="E247" s="472">
        <v>36750000</v>
      </c>
    </row>
    <row r="248" spans="2:5" ht="18.75" hidden="1">
      <c r="B248" s="470" t="s">
        <v>1017</v>
      </c>
      <c r="C248" s="472">
        <v>4027000</v>
      </c>
      <c r="D248" s="472">
        <v>4027000</v>
      </c>
      <c r="E248" s="472">
        <v>4027000</v>
      </c>
    </row>
    <row r="249" spans="2:5" ht="18.75" hidden="1">
      <c r="B249" s="470" t="s">
        <v>1018</v>
      </c>
      <c r="C249" s="472">
        <v>307000</v>
      </c>
      <c r="D249" s="472">
        <v>307000</v>
      </c>
      <c r="E249" s="472">
        <v>307000</v>
      </c>
    </row>
    <row r="250" spans="2:5" ht="18.75" hidden="1">
      <c r="B250" s="470" t="s">
        <v>1019</v>
      </c>
      <c r="C250" s="472">
        <v>361000</v>
      </c>
      <c r="D250" s="472">
        <v>361000</v>
      </c>
      <c r="E250" s="472">
        <v>361000</v>
      </c>
    </row>
    <row r="251" spans="2:5" ht="18.75" hidden="1">
      <c r="B251" s="470" t="s">
        <v>1020</v>
      </c>
      <c r="C251" s="472">
        <v>420000</v>
      </c>
      <c r="D251" s="472">
        <v>420000</v>
      </c>
      <c r="E251" s="472">
        <v>420000</v>
      </c>
    </row>
    <row r="252" spans="2:5" ht="18.75" hidden="1">
      <c r="B252" s="470" t="s">
        <v>1021</v>
      </c>
      <c r="C252" s="472">
        <v>62000</v>
      </c>
      <c r="D252" s="472">
        <v>62000</v>
      </c>
      <c r="E252" s="472">
        <v>62000</v>
      </c>
    </row>
    <row r="253" ht="18.75" hidden="1"/>
    <row r="254" spans="3:5" ht="18.75" hidden="1">
      <c r="C254" s="472">
        <f>SUM(C244:C253)</f>
        <v>466805000</v>
      </c>
      <c r="D254" s="472">
        <f>SUM(D244:D253)</f>
        <v>466805000</v>
      </c>
      <c r="E254" s="472">
        <f>SUM(E244:E253)</f>
        <v>466805000</v>
      </c>
    </row>
    <row r="255" ht="18.75" hidden="1"/>
    <row r="257" ht="18.75">
      <c r="G257" s="473"/>
    </row>
  </sheetData>
  <sheetProtection/>
  <mergeCells count="7">
    <mergeCell ref="A8:G8"/>
    <mergeCell ref="B5:E5"/>
    <mergeCell ref="C4:F4"/>
    <mergeCell ref="C2:G2"/>
    <mergeCell ref="C3:G3"/>
    <mergeCell ref="A6:G6"/>
    <mergeCell ref="A7:G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0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3.25390625" style="213" customWidth="1"/>
    <col min="2" max="2" width="5.75390625" style="15" customWidth="1"/>
    <col min="3" max="3" width="4.625" style="7" customWidth="1"/>
    <col min="4" max="4" width="4.75390625" style="7" customWidth="1"/>
    <col min="5" max="5" width="15.875" style="7" customWidth="1"/>
    <col min="6" max="6" width="5.625" style="7" customWidth="1"/>
    <col min="7" max="7" width="15.625" style="19" customWidth="1"/>
    <col min="8" max="8" width="15.75390625" style="19" customWidth="1"/>
    <col min="9" max="9" width="16.25390625" style="19" customWidth="1"/>
    <col min="10" max="10" width="14.875" style="0" bestFit="1" customWidth="1"/>
    <col min="11" max="11" width="12.75390625" style="0" bestFit="1" customWidth="1"/>
  </cols>
  <sheetData>
    <row r="1" spans="2:9" ht="16.5">
      <c r="B1" s="619" t="s">
        <v>1149</v>
      </c>
      <c r="C1" s="629"/>
      <c r="D1" s="629"/>
      <c r="E1" s="629"/>
      <c r="F1" s="629"/>
      <c r="G1" s="629"/>
      <c r="H1" s="629"/>
      <c r="I1" s="629"/>
    </row>
    <row r="2" spans="2:9" ht="16.5">
      <c r="B2" s="619" t="s">
        <v>1165</v>
      </c>
      <c r="C2" s="629"/>
      <c r="D2" s="629"/>
      <c r="E2" s="629"/>
      <c r="F2" s="629"/>
      <c r="G2" s="629"/>
      <c r="H2" s="629"/>
      <c r="I2" s="629"/>
    </row>
    <row r="3" spans="2:9" ht="61.5" customHeight="1">
      <c r="B3" s="619" t="s">
        <v>1164</v>
      </c>
      <c r="C3" s="629"/>
      <c r="D3" s="629"/>
      <c r="E3" s="629"/>
      <c r="F3" s="629"/>
      <c r="G3" s="629"/>
      <c r="H3" s="629"/>
      <c r="I3" s="629"/>
    </row>
    <row r="4" spans="2:9" ht="15.75" customHeight="1">
      <c r="B4" s="619" t="s">
        <v>1167</v>
      </c>
      <c r="C4" s="629"/>
      <c r="D4" s="629"/>
      <c r="E4" s="629"/>
      <c r="F4" s="629"/>
      <c r="G4" s="629"/>
      <c r="H4" s="629"/>
      <c r="I4" s="629"/>
    </row>
    <row r="5" spans="2:9" ht="12" customHeight="1">
      <c r="B5" s="8"/>
      <c r="C5" s="12"/>
      <c r="D5" s="12"/>
      <c r="E5" s="12"/>
      <c r="F5" s="12"/>
      <c r="G5" s="12"/>
      <c r="H5" s="12"/>
      <c r="I5" s="12"/>
    </row>
    <row r="6" spans="1:9" ht="11.25" customHeight="1">
      <c r="A6"/>
      <c r="B6" s="162"/>
      <c r="C6" s="8"/>
      <c r="D6" s="8"/>
      <c r="E6" s="8"/>
      <c r="F6"/>
      <c r="G6"/>
      <c r="H6"/>
      <c r="I6"/>
    </row>
    <row r="7" spans="1:9" ht="18.75">
      <c r="A7" s="630" t="s">
        <v>175</v>
      </c>
      <c r="B7" s="630"/>
      <c r="C7" s="630"/>
      <c r="D7" s="630"/>
      <c r="E7" s="630"/>
      <c r="F7" s="630"/>
      <c r="G7" s="630"/>
      <c r="H7" s="630"/>
      <c r="I7" s="630"/>
    </row>
    <row r="8" spans="1:9" ht="16.5">
      <c r="A8" s="614" t="s">
        <v>1059</v>
      </c>
      <c r="B8" s="614"/>
      <c r="C8" s="614"/>
      <c r="D8" s="614"/>
      <c r="E8" s="614"/>
      <c r="F8" s="614"/>
      <c r="G8" s="614"/>
      <c r="H8" s="614"/>
      <c r="I8" s="614"/>
    </row>
    <row r="9" spans="1:9" ht="18.75">
      <c r="A9" s="631" t="s">
        <v>1160</v>
      </c>
      <c r="B9" s="631"/>
      <c r="C9" s="631"/>
      <c r="D9" s="631"/>
      <c r="E9" s="631"/>
      <c r="F9" s="631"/>
      <c r="G9" s="631"/>
      <c r="H9" s="631"/>
      <c r="I9" s="631"/>
    </row>
    <row r="10" spans="2:9" ht="15" customHeight="1" thickBot="1">
      <c r="B10" s="13"/>
      <c r="C10" s="6" t="s">
        <v>69</v>
      </c>
      <c r="D10" s="5"/>
      <c r="E10" s="5"/>
      <c r="F10" s="5"/>
      <c r="G10" s="18"/>
      <c r="H10" s="18"/>
      <c r="I10" s="18" t="s">
        <v>1158</v>
      </c>
    </row>
    <row r="11" spans="1:9" ht="57.75" customHeight="1" thickBot="1">
      <c r="A11" s="81" t="s">
        <v>70</v>
      </c>
      <c r="B11" s="82"/>
      <c r="C11" s="83" t="s">
        <v>71</v>
      </c>
      <c r="D11" s="83" t="s">
        <v>72</v>
      </c>
      <c r="E11" s="83" t="s">
        <v>73</v>
      </c>
      <c r="F11" s="83" t="s">
        <v>74</v>
      </c>
      <c r="G11" s="359" t="s">
        <v>607</v>
      </c>
      <c r="H11" s="542" t="s">
        <v>1150</v>
      </c>
      <c r="I11" s="359" t="s">
        <v>1156</v>
      </c>
    </row>
    <row r="12" spans="1:9" ht="24" customHeight="1" hidden="1">
      <c r="A12" s="84" t="s">
        <v>391</v>
      </c>
      <c r="B12" s="85">
        <v>901</v>
      </c>
      <c r="C12" s="86"/>
      <c r="D12" s="86"/>
      <c r="E12" s="86"/>
      <c r="F12" s="86"/>
      <c r="G12" s="87">
        <f>G13+G30</f>
        <v>0</v>
      </c>
      <c r="H12" s="87">
        <f>H13+H30</f>
        <v>4228800</v>
      </c>
      <c r="I12" s="87">
        <f>I13+I30</f>
        <v>4228800</v>
      </c>
    </row>
    <row r="13" spans="1:9" ht="17.25" hidden="1" thickBot="1">
      <c r="A13" s="57" t="s">
        <v>205</v>
      </c>
      <c r="B13" s="88">
        <v>901</v>
      </c>
      <c r="C13" s="59" t="s">
        <v>31</v>
      </c>
      <c r="D13" s="59"/>
      <c r="E13" s="59"/>
      <c r="F13" s="59"/>
      <c r="G13" s="89">
        <f>G14+G23</f>
        <v>0</v>
      </c>
      <c r="H13" s="89">
        <f>H14+H23</f>
        <v>4228400</v>
      </c>
      <c r="I13" s="89">
        <f>I14+I23</f>
        <v>4228400</v>
      </c>
    </row>
    <row r="14" spans="1:9" ht="8.25" customHeight="1" hidden="1">
      <c r="A14" s="42" t="s">
        <v>446</v>
      </c>
      <c r="B14" s="90">
        <v>901</v>
      </c>
      <c r="C14" s="43" t="s">
        <v>31</v>
      </c>
      <c r="D14" s="44" t="s">
        <v>40</v>
      </c>
      <c r="E14" s="44"/>
      <c r="F14" s="44"/>
      <c r="G14" s="45">
        <f aca="true" t="shared" si="0" ref="G14:I15">G15</f>
        <v>0</v>
      </c>
      <c r="H14" s="45">
        <f t="shared" si="0"/>
        <v>3186700</v>
      </c>
      <c r="I14" s="45">
        <f t="shared" si="0"/>
        <v>3186700</v>
      </c>
    </row>
    <row r="15" spans="1:9" s="126" customFormat="1" ht="66.75" hidden="1" thickBot="1">
      <c r="A15" s="42" t="s">
        <v>634</v>
      </c>
      <c r="B15" s="90">
        <v>901</v>
      </c>
      <c r="C15" s="43" t="s">
        <v>31</v>
      </c>
      <c r="D15" s="44" t="s">
        <v>40</v>
      </c>
      <c r="E15" s="253" t="s">
        <v>686</v>
      </c>
      <c r="F15" s="248"/>
      <c r="G15" s="45">
        <f t="shared" si="0"/>
        <v>0</v>
      </c>
      <c r="H15" s="45">
        <f t="shared" si="0"/>
        <v>3186700</v>
      </c>
      <c r="I15" s="45">
        <f t="shared" si="0"/>
        <v>3186700</v>
      </c>
    </row>
    <row r="16" spans="1:9" s="126" customFormat="1" ht="50.25" hidden="1" thickBot="1">
      <c r="A16" s="42" t="s">
        <v>592</v>
      </c>
      <c r="B16" s="90">
        <v>901</v>
      </c>
      <c r="C16" s="43" t="s">
        <v>31</v>
      </c>
      <c r="D16" s="44" t="s">
        <v>40</v>
      </c>
      <c r="E16" s="44" t="s">
        <v>687</v>
      </c>
      <c r="F16" s="248"/>
      <c r="G16" s="45">
        <f>G17+G19</f>
        <v>0</v>
      </c>
      <c r="H16" s="45">
        <f>H17+H19</f>
        <v>3186700</v>
      </c>
      <c r="I16" s="45">
        <f>I17+I19</f>
        <v>3186700</v>
      </c>
    </row>
    <row r="17" spans="1:9" s="126" customFormat="1" ht="33.75" hidden="1" thickBot="1">
      <c r="A17" s="42" t="s">
        <v>510</v>
      </c>
      <c r="B17" s="90">
        <v>901</v>
      </c>
      <c r="C17" s="43" t="s">
        <v>31</v>
      </c>
      <c r="D17" s="44" t="s">
        <v>40</v>
      </c>
      <c r="E17" s="44" t="s">
        <v>688</v>
      </c>
      <c r="F17" s="248"/>
      <c r="G17" s="45">
        <f>G18</f>
        <v>0</v>
      </c>
      <c r="H17" s="45">
        <f>H18</f>
        <v>1274600</v>
      </c>
      <c r="I17" s="45">
        <f>I18</f>
        <v>1274600</v>
      </c>
    </row>
    <row r="18" spans="1:9" s="126" customFormat="1" ht="33.75" hidden="1" thickBot="1">
      <c r="A18" s="38" t="s">
        <v>511</v>
      </c>
      <c r="B18" s="91">
        <v>901</v>
      </c>
      <c r="C18" s="39" t="s">
        <v>31</v>
      </c>
      <c r="D18" s="40" t="s">
        <v>40</v>
      </c>
      <c r="E18" s="40" t="s">
        <v>688</v>
      </c>
      <c r="F18" s="40" t="s">
        <v>512</v>
      </c>
      <c r="G18" s="66"/>
      <c r="H18" s="66">
        <f>1192600+82000</f>
        <v>1274600</v>
      </c>
      <c r="I18" s="66">
        <f>1192600+82000</f>
        <v>1274600</v>
      </c>
    </row>
    <row r="19" spans="1:9" s="126" customFormat="1" ht="17.25" hidden="1" thickBot="1">
      <c r="A19" s="42" t="s">
        <v>513</v>
      </c>
      <c r="B19" s="90">
        <v>901</v>
      </c>
      <c r="C19" s="43" t="s">
        <v>31</v>
      </c>
      <c r="D19" s="44" t="s">
        <v>40</v>
      </c>
      <c r="E19" s="44" t="s">
        <v>689</v>
      </c>
      <c r="F19" s="40"/>
      <c r="G19" s="71">
        <f>G20+G21+G22</f>
        <v>0</v>
      </c>
      <c r="H19" s="71">
        <f>H20+H21+H22</f>
        <v>1912100</v>
      </c>
      <c r="I19" s="71">
        <f>I20+I21+I22</f>
        <v>1912100</v>
      </c>
    </row>
    <row r="20" spans="1:9" s="126" customFormat="1" ht="33.75" hidden="1" thickBot="1">
      <c r="A20" s="38" t="s">
        <v>511</v>
      </c>
      <c r="B20" s="91">
        <v>901</v>
      </c>
      <c r="C20" s="39" t="s">
        <v>31</v>
      </c>
      <c r="D20" s="40" t="s">
        <v>40</v>
      </c>
      <c r="E20" s="40" t="s">
        <v>689</v>
      </c>
      <c r="F20" s="40" t="s">
        <v>512</v>
      </c>
      <c r="G20" s="66"/>
      <c r="H20" s="66">
        <f>955000+288400+10000+85500</f>
        <v>1338900</v>
      </c>
      <c r="I20" s="66">
        <f>955000+288400+10000+85500</f>
        <v>1338900</v>
      </c>
    </row>
    <row r="21" spans="1:9" s="126" customFormat="1" ht="33.75" hidden="1" thickBot="1">
      <c r="A21" s="186" t="s">
        <v>514</v>
      </c>
      <c r="B21" s="91">
        <v>901</v>
      </c>
      <c r="C21" s="39" t="s">
        <v>31</v>
      </c>
      <c r="D21" s="40" t="s">
        <v>40</v>
      </c>
      <c r="E21" s="40" t="s">
        <v>689</v>
      </c>
      <c r="F21" s="40" t="s">
        <v>515</v>
      </c>
      <c r="G21" s="66"/>
      <c r="H21" s="66">
        <v>564900</v>
      </c>
      <c r="I21" s="66">
        <v>564900</v>
      </c>
    </row>
    <row r="22" spans="1:9" s="126" customFormat="1" ht="17.25" hidden="1" thickBot="1">
      <c r="A22" s="187" t="s">
        <v>516</v>
      </c>
      <c r="B22" s="91">
        <v>901</v>
      </c>
      <c r="C22" s="39" t="s">
        <v>31</v>
      </c>
      <c r="D22" s="40" t="s">
        <v>40</v>
      </c>
      <c r="E22" s="40" t="s">
        <v>689</v>
      </c>
      <c r="F22" s="40" t="s">
        <v>517</v>
      </c>
      <c r="G22" s="66"/>
      <c r="H22" s="66">
        <v>8300</v>
      </c>
      <c r="I22" s="66">
        <v>8300</v>
      </c>
    </row>
    <row r="23" spans="1:9" ht="50.25" hidden="1" thickBot="1">
      <c r="A23" s="42" t="s">
        <v>286</v>
      </c>
      <c r="B23" s="93">
        <v>901</v>
      </c>
      <c r="C23" s="43" t="s">
        <v>31</v>
      </c>
      <c r="D23" s="43" t="s">
        <v>37</v>
      </c>
      <c r="E23" s="44"/>
      <c r="F23" s="44"/>
      <c r="G23" s="71">
        <f aca="true" t="shared" si="1" ref="G23:I24">G24</f>
        <v>0</v>
      </c>
      <c r="H23" s="71">
        <f t="shared" si="1"/>
        <v>1041700</v>
      </c>
      <c r="I23" s="71">
        <f t="shared" si="1"/>
        <v>1041700</v>
      </c>
    </row>
    <row r="24" spans="1:9" ht="36" customHeight="1" hidden="1">
      <c r="A24" s="38" t="s">
        <v>634</v>
      </c>
      <c r="B24" s="91">
        <v>901</v>
      </c>
      <c r="C24" s="39" t="s">
        <v>31</v>
      </c>
      <c r="D24" s="39" t="s">
        <v>37</v>
      </c>
      <c r="E24" s="246" t="s">
        <v>686</v>
      </c>
      <c r="F24" s="40"/>
      <c r="G24" s="66">
        <f t="shared" si="1"/>
        <v>0</v>
      </c>
      <c r="H24" s="66">
        <f t="shared" si="1"/>
        <v>1041700</v>
      </c>
      <c r="I24" s="66">
        <f t="shared" si="1"/>
        <v>1041700</v>
      </c>
    </row>
    <row r="25" spans="1:9" s="242" customFormat="1" ht="33.75" hidden="1" thickBot="1">
      <c r="A25" s="42" t="s">
        <v>591</v>
      </c>
      <c r="B25" s="90">
        <v>901</v>
      </c>
      <c r="C25" s="43" t="s">
        <v>31</v>
      </c>
      <c r="D25" s="43" t="s">
        <v>37</v>
      </c>
      <c r="E25" s="70" t="s">
        <v>692</v>
      </c>
      <c r="F25" s="44"/>
      <c r="G25" s="71">
        <f>G26+G28</f>
        <v>0</v>
      </c>
      <c r="H25" s="71">
        <f>H26+H28</f>
        <v>1041700</v>
      </c>
      <c r="I25" s="71">
        <f>I26+I28</f>
        <v>1041700</v>
      </c>
    </row>
    <row r="26" spans="1:9" s="126" customFormat="1" ht="23.25" customHeight="1" hidden="1">
      <c r="A26" s="38" t="s">
        <v>518</v>
      </c>
      <c r="B26" s="91">
        <v>901</v>
      </c>
      <c r="C26" s="39" t="s">
        <v>31</v>
      </c>
      <c r="D26" s="39" t="s">
        <v>37</v>
      </c>
      <c r="E26" s="50" t="s">
        <v>693</v>
      </c>
      <c r="F26" s="39"/>
      <c r="G26" s="66">
        <f>G27</f>
        <v>0</v>
      </c>
      <c r="H26" s="66">
        <f>H27</f>
        <v>667100</v>
      </c>
      <c r="I26" s="66">
        <f>I27</f>
        <v>667100</v>
      </c>
    </row>
    <row r="27" spans="1:9" s="126" customFormat="1" ht="33.75" hidden="1" thickBot="1">
      <c r="A27" s="38" t="s">
        <v>511</v>
      </c>
      <c r="B27" s="91">
        <v>901</v>
      </c>
      <c r="C27" s="39" t="s">
        <v>31</v>
      </c>
      <c r="D27" s="39" t="s">
        <v>37</v>
      </c>
      <c r="E27" s="50" t="s">
        <v>693</v>
      </c>
      <c r="F27" s="40" t="s">
        <v>512</v>
      </c>
      <c r="G27" s="66"/>
      <c r="H27" s="66">
        <f>624200+42900</f>
        <v>667100</v>
      </c>
      <c r="I27" s="66">
        <f>624200+42900</f>
        <v>667100</v>
      </c>
    </row>
    <row r="28" spans="1:9" s="126" customFormat="1" ht="17.25" hidden="1" thickBot="1">
      <c r="A28" s="38" t="s">
        <v>513</v>
      </c>
      <c r="B28" s="91">
        <v>901</v>
      </c>
      <c r="C28" s="39" t="s">
        <v>31</v>
      </c>
      <c r="D28" s="39" t="s">
        <v>37</v>
      </c>
      <c r="E28" s="50" t="s">
        <v>983</v>
      </c>
      <c r="F28" s="39"/>
      <c r="G28" s="66">
        <f>G29</f>
        <v>0</v>
      </c>
      <c r="H28" s="66">
        <f>H29</f>
        <v>374600</v>
      </c>
      <c r="I28" s="66">
        <f>I29</f>
        <v>374600</v>
      </c>
    </row>
    <row r="29" spans="1:9" s="126" customFormat="1" ht="33.75" hidden="1" thickBot="1">
      <c r="A29" s="38" t="s">
        <v>511</v>
      </c>
      <c r="B29" s="91">
        <v>901</v>
      </c>
      <c r="C29" s="39" t="s">
        <v>31</v>
      </c>
      <c r="D29" s="39" t="s">
        <v>37</v>
      </c>
      <c r="E29" s="50" t="s">
        <v>983</v>
      </c>
      <c r="F29" s="40" t="s">
        <v>512</v>
      </c>
      <c r="G29" s="66"/>
      <c r="H29" s="66">
        <f>350500+24100</f>
        <v>374600</v>
      </c>
      <c r="I29" s="66">
        <f>350500+24100</f>
        <v>374600</v>
      </c>
    </row>
    <row r="30" spans="1:9" ht="3" customHeight="1" hidden="1">
      <c r="A30" s="42" t="s">
        <v>75</v>
      </c>
      <c r="B30" s="90">
        <v>901</v>
      </c>
      <c r="C30" s="44" t="s">
        <v>30</v>
      </c>
      <c r="D30" s="44"/>
      <c r="E30" s="50"/>
      <c r="F30" s="50"/>
      <c r="G30" s="147">
        <f aca="true" t="shared" si="2" ref="G30:I34">G31</f>
        <v>0</v>
      </c>
      <c r="H30" s="147">
        <f t="shared" si="2"/>
        <v>400</v>
      </c>
      <c r="I30" s="147">
        <f t="shared" si="2"/>
        <v>400</v>
      </c>
    </row>
    <row r="31" spans="1:9" ht="33.75" hidden="1" thickBot="1">
      <c r="A31" s="183" t="s">
        <v>468</v>
      </c>
      <c r="B31" s="90">
        <v>901</v>
      </c>
      <c r="C31" s="44" t="s">
        <v>30</v>
      </c>
      <c r="D31" s="44" t="s">
        <v>35</v>
      </c>
      <c r="E31" s="70"/>
      <c r="F31" s="70"/>
      <c r="G31" s="147">
        <f t="shared" si="2"/>
        <v>0</v>
      </c>
      <c r="H31" s="147">
        <f t="shared" si="2"/>
        <v>400</v>
      </c>
      <c r="I31" s="147">
        <f t="shared" si="2"/>
        <v>400</v>
      </c>
    </row>
    <row r="32" spans="1:9" s="126" customFormat="1" ht="66.75" hidden="1" thickBot="1">
      <c r="A32" s="288" t="s">
        <v>739</v>
      </c>
      <c r="B32" s="90">
        <v>901</v>
      </c>
      <c r="C32" s="44" t="s">
        <v>30</v>
      </c>
      <c r="D32" s="44" t="s">
        <v>35</v>
      </c>
      <c r="E32" s="533" t="s">
        <v>715</v>
      </c>
      <c r="F32" s="230"/>
      <c r="G32" s="147">
        <f t="shared" si="2"/>
        <v>0</v>
      </c>
      <c r="H32" s="147">
        <f t="shared" si="2"/>
        <v>400</v>
      </c>
      <c r="I32" s="147">
        <f t="shared" si="2"/>
        <v>400</v>
      </c>
    </row>
    <row r="33" spans="1:9" s="126" customFormat="1" ht="33.75" hidden="1" thickBot="1">
      <c r="A33" s="220" t="s">
        <v>987</v>
      </c>
      <c r="B33" s="91">
        <v>901</v>
      </c>
      <c r="C33" s="40" t="s">
        <v>30</v>
      </c>
      <c r="D33" s="40" t="s">
        <v>35</v>
      </c>
      <c r="E33" s="294" t="s">
        <v>988</v>
      </c>
      <c r="F33" s="248"/>
      <c r="G33" s="195">
        <f t="shared" si="2"/>
        <v>0</v>
      </c>
      <c r="H33" s="195">
        <f t="shared" si="2"/>
        <v>400</v>
      </c>
      <c r="I33" s="195">
        <f t="shared" si="2"/>
        <v>400</v>
      </c>
    </row>
    <row r="34" spans="1:9" s="126" customFormat="1" ht="33.75" hidden="1" thickBot="1">
      <c r="A34" s="220" t="s">
        <v>1012</v>
      </c>
      <c r="B34" s="91">
        <v>901</v>
      </c>
      <c r="C34" s="40" t="s">
        <v>30</v>
      </c>
      <c r="D34" s="40" t="s">
        <v>35</v>
      </c>
      <c r="E34" s="294" t="s">
        <v>989</v>
      </c>
      <c r="F34" s="248"/>
      <c r="G34" s="195">
        <f t="shared" si="2"/>
        <v>0</v>
      </c>
      <c r="H34" s="195">
        <f t="shared" si="2"/>
        <v>400</v>
      </c>
      <c r="I34" s="195">
        <f t="shared" si="2"/>
        <v>400</v>
      </c>
    </row>
    <row r="35" spans="1:9" s="126" customFormat="1" ht="33.75" hidden="1" thickBot="1">
      <c r="A35" s="278" t="s">
        <v>514</v>
      </c>
      <c r="B35" s="91">
        <v>901</v>
      </c>
      <c r="C35" s="40" t="s">
        <v>30</v>
      </c>
      <c r="D35" s="40" t="s">
        <v>35</v>
      </c>
      <c r="E35" s="294" t="s">
        <v>989</v>
      </c>
      <c r="F35" s="248">
        <v>240</v>
      </c>
      <c r="G35" s="195"/>
      <c r="H35" s="195">
        <v>400</v>
      </c>
      <c r="I35" s="195">
        <v>400</v>
      </c>
    </row>
    <row r="36" spans="1:9" ht="33.75" thickBot="1">
      <c r="A36" s="84" t="s">
        <v>1155</v>
      </c>
      <c r="B36" s="381" t="s">
        <v>1062</v>
      </c>
      <c r="C36" s="86"/>
      <c r="D36" s="86"/>
      <c r="E36" s="86"/>
      <c r="F36" s="86"/>
      <c r="G36" s="87"/>
      <c r="H36" s="87"/>
      <c r="I36" s="87"/>
    </row>
    <row r="37" spans="1:9" ht="16.5">
      <c r="A37" s="57" t="s">
        <v>205</v>
      </c>
      <c r="B37" s="92" t="s">
        <v>1062</v>
      </c>
      <c r="C37" s="59" t="s">
        <v>31</v>
      </c>
      <c r="D37" s="59"/>
      <c r="E37" s="59"/>
      <c r="F37" s="59"/>
      <c r="G37" s="118">
        <f>G38+G43+G68</f>
        <v>2799168</v>
      </c>
      <c r="H37" s="118">
        <f>H38+H43+H68</f>
        <v>584809.96</v>
      </c>
      <c r="I37" s="589">
        <f>H37*100/G37</f>
        <v>20.89227799117452</v>
      </c>
    </row>
    <row r="38" spans="1:9" ht="39" customHeight="1">
      <c r="A38" s="42" t="s">
        <v>81</v>
      </c>
      <c r="B38" s="93" t="s">
        <v>1062</v>
      </c>
      <c r="C38" s="43" t="s">
        <v>31</v>
      </c>
      <c r="D38" s="44" t="s">
        <v>36</v>
      </c>
      <c r="E38" s="44"/>
      <c r="F38" s="44"/>
      <c r="G38" s="71">
        <f aca="true" t="shared" si="3" ref="G38:H41">G39</f>
        <v>898000</v>
      </c>
      <c r="H38" s="71">
        <f t="shared" si="3"/>
        <v>153965.5</v>
      </c>
      <c r="I38" s="587">
        <f aca="true" t="shared" si="4" ref="I38:I101">H38*100/G38</f>
        <v>17.145378619153675</v>
      </c>
    </row>
    <row r="39" spans="1:9" s="1" customFormat="1" ht="64.5" customHeight="1">
      <c r="A39" s="42" t="s">
        <v>634</v>
      </c>
      <c r="B39" s="90" t="s">
        <v>1062</v>
      </c>
      <c r="C39" s="43" t="s">
        <v>31</v>
      </c>
      <c r="D39" s="43" t="s">
        <v>36</v>
      </c>
      <c r="E39" s="253" t="s">
        <v>686</v>
      </c>
      <c r="F39" s="44"/>
      <c r="G39" s="71">
        <f t="shared" si="3"/>
        <v>898000</v>
      </c>
      <c r="H39" s="71">
        <f t="shared" si="3"/>
        <v>153965.5</v>
      </c>
      <c r="I39" s="587">
        <f t="shared" si="4"/>
        <v>17.145378619153675</v>
      </c>
    </row>
    <row r="40" spans="1:9" s="242" customFormat="1" ht="19.5" customHeight="1">
      <c r="A40" s="42" t="s">
        <v>593</v>
      </c>
      <c r="B40" s="90" t="s">
        <v>1062</v>
      </c>
      <c r="C40" s="43" t="s">
        <v>31</v>
      </c>
      <c r="D40" s="43" t="s">
        <v>36</v>
      </c>
      <c r="E40" s="44" t="s">
        <v>684</v>
      </c>
      <c r="F40" s="44"/>
      <c r="G40" s="71">
        <f t="shared" si="3"/>
        <v>898000</v>
      </c>
      <c r="H40" s="71">
        <f t="shared" si="3"/>
        <v>153965.5</v>
      </c>
      <c r="I40" s="587">
        <f t="shared" si="4"/>
        <v>17.145378619153675</v>
      </c>
    </row>
    <row r="41" spans="1:9" s="126" customFormat="1" ht="16.5">
      <c r="A41" s="38" t="s">
        <v>259</v>
      </c>
      <c r="B41" s="91" t="s">
        <v>1062</v>
      </c>
      <c r="C41" s="39" t="s">
        <v>31</v>
      </c>
      <c r="D41" s="39" t="s">
        <v>36</v>
      </c>
      <c r="E41" s="40" t="s">
        <v>685</v>
      </c>
      <c r="F41" s="40"/>
      <c r="G41" s="66">
        <f t="shared" si="3"/>
        <v>898000</v>
      </c>
      <c r="H41" s="66">
        <f t="shared" si="3"/>
        <v>153965.5</v>
      </c>
      <c r="I41" s="576">
        <f t="shared" si="4"/>
        <v>17.145378619153675</v>
      </c>
    </row>
    <row r="42" spans="1:9" s="126" customFormat="1" ht="33">
      <c r="A42" s="38" t="s">
        <v>511</v>
      </c>
      <c r="B42" s="91" t="s">
        <v>1062</v>
      </c>
      <c r="C42" s="39" t="s">
        <v>31</v>
      </c>
      <c r="D42" s="39" t="s">
        <v>36</v>
      </c>
      <c r="E42" s="40" t="s">
        <v>685</v>
      </c>
      <c r="F42" s="40" t="s">
        <v>512</v>
      </c>
      <c r="G42" s="66">
        <v>898000</v>
      </c>
      <c r="H42" s="66">
        <v>153965.5</v>
      </c>
      <c r="I42" s="576">
        <f t="shared" si="4"/>
        <v>17.145378619153675</v>
      </c>
    </row>
    <row r="43" spans="1:9" ht="66">
      <c r="A43" s="42" t="s">
        <v>330</v>
      </c>
      <c r="B43" s="124" t="s">
        <v>1062</v>
      </c>
      <c r="C43" s="58" t="s">
        <v>31</v>
      </c>
      <c r="D43" s="99" t="s">
        <v>34</v>
      </c>
      <c r="E43" s="99"/>
      <c r="F43" s="99"/>
      <c r="G43" s="74">
        <f>G44+G51</f>
        <v>1865168</v>
      </c>
      <c r="H43" s="74">
        <f>H44</f>
        <v>430844.45999999996</v>
      </c>
      <c r="I43" s="590">
        <f t="shared" si="4"/>
        <v>23.09949881190327</v>
      </c>
    </row>
    <row r="44" spans="1:9" ht="65.25" customHeight="1">
      <c r="A44" s="42" t="s">
        <v>634</v>
      </c>
      <c r="B44" s="90" t="s">
        <v>1062</v>
      </c>
      <c r="C44" s="43" t="s">
        <v>31</v>
      </c>
      <c r="D44" s="43" t="s">
        <v>34</v>
      </c>
      <c r="E44" s="253" t="s">
        <v>686</v>
      </c>
      <c r="F44" s="40"/>
      <c r="G44" s="71">
        <f>G45</f>
        <v>1865168</v>
      </c>
      <c r="H44" s="71">
        <f>H45</f>
        <v>430844.45999999996</v>
      </c>
      <c r="I44" s="587">
        <f t="shared" si="4"/>
        <v>23.09949881190327</v>
      </c>
    </row>
    <row r="45" spans="1:9" s="1" customFormat="1" ht="20.25" customHeight="1">
      <c r="A45" s="42" t="s">
        <v>594</v>
      </c>
      <c r="B45" s="90" t="s">
        <v>1062</v>
      </c>
      <c r="C45" s="43" t="s">
        <v>31</v>
      </c>
      <c r="D45" s="43" t="s">
        <v>34</v>
      </c>
      <c r="E45" s="70" t="s">
        <v>690</v>
      </c>
      <c r="F45" s="44"/>
      <c r="G45" s="147">
        <f>G46</f>
        <v>1865168</v>
      </c>
      <c r="H45" s="147">
        <f>H46</f>
        <v>430844.45999999996</v>
      </c>
      <c r="I45" s="583">
        <f t="shared" si="4"/>
        <v>23.09949881190327</v>
      </c>
    </row>
    <row r="46" spans="1:9" s="126" customFormat="1" ht="16.5">
      <c r="A46" s="38" t="s">
        <v>513</v>
      </c>
      <c r="B46" s="91" t="s">
        <v>1062</v>
      </c>
      <c r="C46" s="39" t="s">
        <v>31</v>
      </c>
      <c r="D46" s="39" t="s">
        <v>34</v>
      </c>
      <c r="E46" s="50" t="s">
        <v>691</v>
      </c>
      <c r="F46" s="40"/>
      <c r="G46" s="66">
        <f>G47+G48+G49+G50</f>
        <v>1865168</v>
      </c>
      <c r="H46" s="66">
        <f>H47+H48+H49+H50</f>
        <v>430844.45999999996</v>
      </c>
      <c r="I46" s="576">
        <f t="shared" si="4"/>
        <v>23.09949881190327</v>
      </c>
    </row>
    <row r="47" spans="1:9" s="126" customFormat="1" ht="33">
      <c r="A47" s="38" t="s">
        <v>511</v>
      </c>
      <c r="B47" s="91" t="s">
        <v>1062</v>
      </c>
      <c r="C47" s="39" t="s">
        <v>31</v>
      </c>
      <c r="D47" s="39" t="s">
        <v>34</v>
      </c>
      <c r="E47" s="50" t="s">
        <v>691</v>
      </c>
      <c r="F47" s="40" t="s">
        <v>512</v>
      </c>
      <c r="G47" s="66">
        <v>1056068</v>
      </c>
      <c r="H47" s="66">
        <v>201475.35</v>
      </c>
      <c r="I47" s="576">
        <f t="shared" si="4"/>
        <v>19.077876614005916</v>
      </c>
    </row>
    <row r="48" spans="1:9" s="126" customFormat="1" ht="33">
      <c r="A48" s="186" t="s">
        <v>514</v>
      </c>
      <c r="B48" s="91" t="s">
        <v>1062</v>
      </c>
      <c r="C48" s="39" t="s">
        <v>31</v>
      </c>
      <c r="D48" s="39" t="s">
        <v>34</v>
      </c>
      <c r="E48" s="50" t="s">
        <v>691</v>
      </c>
      <c r="F48" s="40" t="s">
        <v>515</v>
      </c>
      <c r="G48" s="66">
        <v>793100</v>
      </c>
      <c r="H48" s="66">
        <v>229369.11</v>
      </c>
      <c r="I48" s="576">
        <f t="shared" si="4"/>
        <v>28.920578741646704</v>
      </c>
    </row>
    <row r="49" spans="1:9" s="126" customFormat="1" ht="18.75" customHeight="1">
      <c r="A49" s="187" t="s">
        <v>620</v>
      </c>
      <c r="B49" s="91" t="s">
        <v>1062</v>
      </c>
      <c r="C49" s="39" t="s">
        <v>31</v>
      </c>
      <c r="D49" s="39" t="s">
        <v>34</v>
      </c>
      <c r="E49" s="50" t="s">
        <v>691</v>
      </c>
      <c r="F49" s="40" t="s">
        <v>619</v>
      </c>
      <c r="G49" s="66">
        <v>2000</v>
      </c>
      <c r="H49" s="66">
        <v>0</v>
      </c>
      <c r="I49" s="576">
        <f t="shared" si="4"/>
        <v>0</v>
      </c>
    </row>
    <row r="50" spans="1:9" s="126" customFormat="1" ht="15.75" customHeight="1">
      <c r="A50" s="187" t="s">
        <v>516</v>
      </c>
      <c r="B50" s="91" t="s">
        <v>1062</v>
      </c>
      <c r="C50" s="39" t="s">
        <v>31</v>
      </c>
      <c r="D50" s="39" t="s">
        <v>34</v>
      </c>
      <c r="E50" s="50" t="s">
        <v>691</v>
      </c>
      <c r="F50" s="40" t="s">
        <v>517</v>
      </c>
      <c r="G50" s="66">
        <v>14000</v>
      </c>
      <c r="H50" s="66">
        <v>0</v>
      </c>
      <c r="I50" s="576">
        <f t="shared" si="4"/>
        <v>0</v>
      </c>
    </row>
    <row r="51" spans="1:9" s="126" customFormat="1" ht="57" customHeight="1" hidden="1">
      <c r="A51" s="266" t="s">
        <v>739</v>
      </c>
      <c r="B51" s="90" t="s">
        <v>1062</v>
      </c>
      <c r="C51" s="43" t="s">
        <v>31</v>
      </c>
      <c r="D51" s="43" t="s">
        <v>34</v>
      </c>
      <c r="E51" s="247" t="s">
        <v>715</v>
      </c>
      <c r="F51" s="227"/>
      <c r="G51" s="147">
        <f>G52</f>
        <v>0</v>
      </c>
      <c r="H51" s="147">
        <f>H52</f>
        <v>1038000</v>
      </c>
      <c r="I51" s="583" t="e">
        <f t="shared" si="4"/>
        <v>#DIV/0!</v>
      </c>
    </row>
    <row r="52" spans="1:9" s="126" customFormat="1" ht="33" hidden="1">
      <c r="A52" s="218" t="s">
        <v>1003</v>
      </c>
      <c r="B52" s="91" t="s">
        <v>1062</v>
      </c>
      <c r="C52" s="39" t="s">
        <v>31</v>
      </c>
      <c r="D52" s="39" t="s">
        <v>34</v>
      </c>
      <c r="E52" s="246" t="s">
        <v>829</v>
      </c>
      <c r="F52" s="248"/>
      <c r="G52" s="66">
        <f>G53+G55+G57+G59</f>
        <v>0</v>
      </c>
      <c r="H52" s="66">
        <f>H53+H55+H57+H59</f>
        <v>1038000</v>
      </c>
      <c r="I52" s="576" t="e">
        <f t="shared" si="4"/>
        <v>#DIV/0!</v>
      </c>
    </row>
    <row r="53" spans="1:9" s="126" customFormat="1" ht="49.5" hidden="1">
      <c r="A53" s="218" t="s">
        <v>826</v>
      </c>
      <c r="B53" s="91" t="s">
        <v>1062</v>
      </c>
      <c r="C53" s="39" t="s">
        <v>31</v>
      </c>
      <c r="D53" s="39" t="s">
        <v>34</v>
      </c>
      <c r="E53" s="246" t="s">
        <v>830</v>
      </c>
      <c r="F53" s="248"/>
      <c r="G53" s="66">
        <f>G54</f>
        <v>0</v>
      </c>
      <c r="H53" s="66">
        <f>H54</f>
        <v>308000</v>
      </c>
      <c r="I53" s="576" t="e">
        <f t="shared" si="4"/>
        <v>#DIV/0!</v>
      </c>
    </row>
    <row r="54" spans="1:9" s="126" customFormat="1" ht="33" hidden="1">
      <c r="A54" s="103" t="s">
        <v>511</v>
      </c>
      <c r="B54" s="91" t="s">
        <v>1062</v>
      </c>
      <c r="C54" s="39" t="s">
        <v>31</v>
      </c>
      <c r="D54" s="39" t="s">
        <v>34</v>
      </c>
      <c r="E54" s="246" t="s">
        <v>830</v>
      </c>
      <c r="F54" s="248">
        <v>120</v>
      </c>
      <c r="G54" s="66"/>
      <c r="H54" s="66">
        <v>308000</v>
      </c>
      <c r="I54" s="576" t="e">
        <f t="shared" si="4"/>
        <v>#DIV/0!</v>
      </c>
    </row>
    <row r="55" spans="1:9" s="126" customFormat="1" ht="33" hidden="1">
      <c r="A55" s="218" t="s">
        <v>828</v>
      </c>
      <c r="B55" s="91" t="s">
        <v>1062</v>
      </c>
      <c r="C55" s="39" t="s">
        <v>31</v>
      </c>
      <c r="D55" s="39" t="s">
        <v>34</v>
      </c>
      <c r="E55" s="246" t="s">
        <v>833</v>
      </c>
      <c r="F55" s="248"/>
      <c r="G55" s="66">
        <f>G56</f>
        <v>0</v>
      </c>
      <c r="H55" s="66">
        <f>H56</f>
        <v>307000</v>
      </c>
      <c r="I55" s="576" t="e">
        <f t="shared" si="4"/>
        <v>#DIV/0!</v>
      </c>
    </row>
    <row r="56" spans="1:9" s="126" customFormat="1" ht="33" hidden="1">
      <c r="A56" s="103" t="s">
        <v>511</v>
      </c>
      <c r="B56" s="91" t="s">
        <v>1062</v>
      </c>
      <c r="C56" s="39" t="s">
        <v>31</v>
      </c>
      <c r="D56" s="39" t="s">
        <v>34</v>
      </c>
      <c r="E56" s="246" t="s">
        <v>833</v>
      </c>
      <c r="F56" s="248">
        <v>120</v>
      </c>
      <c r="G56" s="66"/>
      <c r="H56" s="66">
        <v>307000</v>
      </c>
      <c r="I56" s="576" t="e">
        <f t="shared" si="4"/>
        <v>#DIV/0!</v>
      </c>
    </row>
    <row r="57" spans="1:9" s="126" customFormat="1" ht="49.5" hidden="1">
      <c r="A57" s="218" t="s">
        <v>827</v>
      </c>
      <c r="B57" s="91" t="s">
        <v>1062</v>
      </c>
      <c r="C57" s="39" t="s">
        <v>31</v>
      </c>
      <c r="D57" s="39" t="s">
        <v>34</v>
      </c>
      <c r="E57" s="246" t="s">
        <v>831</v>
      </c>
      <c r="F57" s="248"/>
      <c r="G57" s="66">
        <f>G58</f>
        <v>0</v>
      </c>
      <c r="H57" s="66">
        <f>H58</f>
        <v>361000</v>
      </c>
      <c r="I57" s="576" t="e">
        <f t="shared" si="4"/>
        <v>#DIV/0!</v>
      </c>
    </row>
    <row r="58" spans="1:9" s="126" customFormat="1" ht="33" hidden="1">
      <c r="A58" s="103" t="s">
        <v>511</v>
      </c>
      <c r="B58" s="91" t="s">
        <v>1062</v>
      </c>
      <c r="C58" s="39" t="s">
        <v>31</v>
      </c>
      <c r="D58" s="39" t="s">
        <v>34</v>
      </c>
      <c r="E58" s="246" t="s">
        <v>831</v>
      </c>
      <c r="F58" s="248">
        <v>120</v>
      </c>
      <c r="G58" s="66"/>
      <c r="H58" s="66">
        <v>361000</v>
      </c>
      <c r="I58" s="576" t="e">
        <f t="shared" si="4"/>
        <v>#DIV/0!</v>
      </c>
    </row>
    <row r="59" spans="1:9" s="126" customFormat="1" ht="66" hidden="1">
      <c r="A59" s="218" t="s">
        <v>656</v>
      </c>
      <c r="B59" s="91" t="s">
        <v>1062</v>
      </c>
      <c r="C59" s="39" t="s">
        <v>31</v>
      </c>
      <c r="D59" s="39" t="s">
        <v>34</v>
      </c>
      <c r="E59" s="246" t="s">
        <v>832</v>
      </c>
      <c r="F59" s="248"/>
      <c r="G59" s="66">
        <f>G60</f>
        <v>0</v>
      </c>
      <c r="H59" s="66">
        <f>H60</f>
        <v>62000</v>
      </c>
      <c r="I59" s="576" t="e">
        <f t="shared" si="4"/>
        <v>#DIV/0!</v>
      </c>
    </row>
    <row r="60" spans="1:9" s="126" customFormat="1" ht="33" hidden="1">
      <c r="A60" s="103" t="s">
        <v>514</v>
      </c>
      <c r="B60" s="91" t="s">
        <v>1062</v>
      </c>
      <c r="C60" s="39" t="s">
        <v>31</v>
      </c>
      <c r="D60" s="39" t="s">
        <v>34</v>
      </c>
      <c r="E60" s="246" t="s">
        <v>832</v>
      </c>
      <c r="F60" s="248">
        <v>240</v>
      </c>
      <c r="G60" s="66"/>
      <c r="H60" s="66">
        <v>62000</v>
      </c>
      <c r="I60" s="576" t="e">
        <f t="shared" si="4"/>
        <v>#DIV/0!</v>
      </c>
    </row>
    <row r="61" spans="1:9" ht="16.5" hidden="1">
      <c r="A61" s="267" t="s">
        <v>112</v>
      </c>
      <c r="B61" s="90" t="s">
        <v>1062</v>
      </c>
      <c r="C61" s="43" t="s">
        <v>31</v>
      </c>
      <c r="D61" s="43" t="s">
        <v>30</v>
      </c>
      <c r="E61" s="44"/>
      <c r="F61" s="44"/>
      <c r="G61" s="71">
        <f>G62</f>
        <v>0</v>
      </c>
      <c r="H61" s="71">
        <f>H62</f>
        <v>300000</v>
      </c>
      <c r="I61" s="587" t="e">
        <f t="shared" si="4"/>
        <v>#DIV/0!</v>
      </c>
    </row>
    <row r="62" spans="1:9" s="1" customFormat="1" ht="54.75" customHeight="1" hidden="1">
      <c r="A62" s="42" t="s">
        <v>634</v>
      </c>
      <c r="B62" s="90" t="s">
        <v>1062</v>
      </c>
      <c r="C62" s="43" t="s">
        <v>31</v>
      </c>
      <c r="D62" s="43" t="s">
        <v>30</v>
      </c>
      <c r="E62" s="253" t="s">
        <v>686</v>
      </c>
      <c r="F62" s="44"/>
      <c r="G62" s="71">
        <f>G63</f>
        <v>0</v>
      </c>
      <c r="H62" s="71">
        <f>H63</f>
        <v>300000</v>
      </c>
      <c r="I62" s="587" t="e">
        <f t="shared" si="4"/>
        <v>#DIV/0!</v>
      </c>
    </row>
    <row r="63" spans="1:9" s="242" customFormat="1" ht="33" hidden="1">
      <c r="A63" s="42" t="s">
        <v>635</v>
      </c>
      <c r="B63" s="90" t="s">
        <v>1062</v>
      </c>
      <c r="C63" s="43" t="s">
        <v>31</v>
      </c>
      <c r="D63" s="43" t="s">
        <v>30</v>
      </c>
      <c r="E63" s="70" t="s">
        <v>694</v>
      </c>
      <c r="F63" s="249"/>
      <c r="G63" s="71">
        <f>G64+G66</f>
        <v>0</v>
      </c>
      <c r="H63" s="71">
        <f>H64+H66</f>
        <v>300000</v>
      </c>
      <c r="I63" s="587" t="e">
        <f t="shared" si="4"/>
        <v>#DIV/0!</v>
      </c>
    </row>
    <row r="64" spans="1:9" s="126" customFormat="1" ht="33" hidden="1">
      <c r="A64" s="38" t="s">
        <v>655</v>
      </c>
      <c r="B64" s="91" t="s">
        <v>1062</v>
      </c>
      <c r="C64" s="39" t="s">
        <v>31</v>
      </c>
      <c r="D64" s="39" t="s">
        <v>30</v>
      </c>
      <c r="E64" s="50" t="s">
        <v>695</v>
      </c>
      <c r="F64" s="248"/>
      <c r="G64" s="66">
        <f>G65</f>
        <v>0</v>
      </c>
      <c r="H64" s="66">
        <f>H65</f>
        <v>300000</v>
      </c>
      <c r="I64" s="576" t="e">
        <f t="shared" si="4"/>
        <v>#DIV/0!</v>
      </c>
    </row>
    <row r="65" spans="1:9" s="126" customFormat="1" ht="33" hidden="1">
      <c r="A65" s="186" t="s">
        <v>514</v>
      </c>
      <c r="B65" s="91" t="s">
        <v>1062</v>
      </c>
      <c r="C65" s="39" t="s">
        <v>31</v>
      </c>
      <c r="D65" s="39" t="s">
        <v>30</v>
      </c>
      <c r="E65" s="50" t="s">
        <v>695</v>
      </c>
      <c r="F65" s="40" t="s">
        <v>515</v>
      </c>
      <c r="G65" s="66">
        <v>0</v>
      </c>
      <c r="H65" s="66">
        <v>300000</v>
      </c>
      <c r="I65" s="576" t="e">
        <f t="shared" si="4"/>
        <v>#DIV/0!</v>
      </c>
    </row>
    <row r="66" spans="1:9" s="126" customFormat="1" ht="16.5" hidden="1">
      <c r="A66" s="38" t="s">
        <v>636</v>
      </c>
      <c r="B66" s="91" t="s">
        <v>1062</v>
      </c>
      <c r="C66" s="39" t="s">
        <v>31</v>
      </c>
      <c r="D66" s="39" t="s">
        <v>30</v>
      </c>
      <c r="E66" s="50" t="s">
        <v>696</v>
      </c>
      <c r="F66" s="40"/>
      <c r="G66" s="66">
        <f>G67</f>
        <v>0</v>
      </c>
      <c r="H66" s="66">
        <f>H67</f>
        <v>0</v>
      </c>
      <c r="I66" s="576" t="e">
        <f t="shared" si="4"/>
        <v>#DIV/0!</v>
      </c>
    </row>
    <row r="67" spans="1:9" s="126" customFormat="1" ht="33" hidden="1">
      <c r="A67" s="186" t="s">
        <v>514</v>
      </c>
      <c r="B67" s="91" t="s">
        <v>1062</v>
      </c>
      <c r="C67" s="39" t="s">
        <v>31</v>
      </c>
      <c r="D67" s="39" t="s">
        <v>30</v>
      </c>
      <c r="E67" s="50" t="s">
        <v>696</v>
      </c>
      <c r="F67" s="40" t="s">
        <v>515</v>
      </c>
      <c r="G67" s="66"/>
      <c r="H67" s="66">
        <v>0</v>
      </c>
      <c r="I67" s="576" t="e">
        <f t="shared" si="4"/>
        <v>#DIV/0!</v>
      </c>
    </row>
    <row r="68" spans="1:9" s="160" customFormat="1" ht="18.75">
      <c r="A68" s="159" t="s">
        <v>423</v>
      </c>
      <c r="B68" s="90" t="s">
        <v>1062</v>
      </c>
      <c r="C68" s="250" t="s">
        <v>31</v>
      </c>
      <c r="D68" s="250" t="s">
        <v>39</v>
      </c>
      <c r="E68" s="250"/>
      <c r="F68" s="250"/>
      <c r="G68" s="147">
        <f aca="true" t="shared" si="5" ref="G68:H71">G69</f>
        <v>36000</v>
      </c>
      <c r="H68" s="147">
        <f t="shared" si="5"/>
        <v>0</v>
      </c>
      <c r="I68" s="583">
        <f t="shared" si="4"/>
        <v>0</v>
      </c>
    </row>
    <row r="69" spans="1:9" s="126" customFormat="1" ht="66.75" customHeight="1">
      <c r="A69" s="266" t="s">
        <v>1137</v>
      </c>
      <c r="B69" s="90" t="s">
        <v>1062</v>
      </c>
      <c r="C69" s="250" t="s">
        <v>31</v>
      </c>
      <c r="D69" s="250" t="s">
        <v>39</v>
      </c>
      <c r="E69" s="250" t="s">
        <v>1072</v>
      </c>
      <c r="F69" s="227"/>
      <c r="G69" s="147">
        <f t="shared" si="5"/>
        <v>36000</v>
      </c>
      <c r="H69" s="147">
        <f t="shared" si="5"/>
        <v>0</v>
      </c>
      <c r="I69" s="583">
        <f t="shared" si="4"/>
        <v>0</v>
      </c>
    </row>
    <row r="70" spans="1:9" s="126" customFormat="1" ht="33">
      <c r="A70" s="218" t="s">
        <v>801</v>
      </c>
      <c r="B70" s="91" t="s">
        <v>1062</v>
      </c>
      <c r="C70" s="251" t="s">
        <v>31</v>
      </c>
      <c r="D70" s="251" t="s">
        <v>39</v>
      </c>
      <c r="E70" s="251" t="s">
        <v>1073</v>
      </c>
      <c r="F70" s="248"/>
      <c r="G70" s="66">
        <f t="shared" si="5"/>
        <v>36000</v>
      </c>
      <c r="H70" s="66">
        <f t="shared" si="5"/>
        <v>0</v>
      </c>
      <c r="I70" s="576">
        <f t="shared" si="4"/>
        <v>0</v>
      </c>
    </row>
    <row r="71" spans="1:9" s="126" customFormat="1" ht="32.25" customHeight="1">
      <c r="A71" s="218" t="s">
        <v>424</v>
      </c>
      <c r="B71" s="91" t="s">
        <v>1062</v>
      </c>
      <c r="C71" s="251" t="s">
        <v>31</v>
      </c>
      <c r="D71" s="251" t="s">
        <v>39</v>
      </c>
      <c r="E71" s="251" t="s">
        <v>1074</v>
      </c>
      <c r="F71" s="248"/>
      <c r="G71" s="66">
        <f t="shared" si="5"/>
        <v>36000</v>
      </c>
      <c r="H71" s="66">
        <f t="shared" si="5"/>
        <v>0</v>
      </c>
      <c r="I71" s="576">
        <f t="shared" si="4"/>
        <v>0</v>
      </c>
    </row>
    <row r="72" spans="1:9" s="126" customFormat="1" ht="17.25" customHeight="1">
      <c r="A72" s="187" t="s">
        <v>521</v>
      </c>
      <c r="B72" s="91" t="s">
        <v>1062</v>
      </c>
      <c r="C72" s="251" t="s">
        <v>31</v>
      </c>
      <c r="D72" s="251" t="s">
        <v>39</v>
      </c>
      <c r="E72" s="251" t="s">
        <v>1074</v>
      </c>
      <c r="F72" s="248">
        <v>870</v>
      </c>
      <c r="G72" s="66">
        <v>36000</v>
      </c>
      <c r="H72" s="66">
        <v>0</v>
      </c>
      <c r="I72" s="576">
        <f t="shared" si="4"/>
        <v>0</v>
      </c>
    </row>
    <row r="73" spans="1:9" ht="0.75" customHeight="1" hidden="1">
      <c r="A73" s="42" t="s">
        <v>206</v>
      </c>
      <c r="B73" s="90" t="s">
        <v>1062</v>
      </c>
      <c r="C73" s="43" t="s">
        <v>31</v>
      </c>
      <c r="D73" s="43" t="s">
        <v>41</v>
      </c>
      <c r="E73" s="70"/>
      <c r="F73" s="44"/>
      <c r="G73" s="71">
        <f>G74+G79+G89+G84+G95</f>
        <v>187100</v>
      </c>
      <c r="H73" s="71">
        <f>H74+H79+H89+H84+H95</f>
        <v>6684848.34</v>
      </c>
      <c r="I73" s="587">
        <f t="shared" si="4"/>
        <v>3572.8745804382684</v>
      </c>
    </row>
    <row r="74" spans="1:9" s="126" customFormat="1" ht="51.75" customHeight="1" hidden="1">
      <c r="A74" s="106" t="s">
        <v>732</v>
      </c>
      <c r="B74" s="90" t="s">
        <v>1062</v>
      </c>
      <c r="C74" s="43" t="s">
        <v>31</v>
      </c>
      <c r="D74" s="43" t="s">
        <v>41</v>
      </c>
      <c r="E74" s="253" t="s">
        <v>706</v>
      </c>
      <c r="F74" s="227"/>
      <c r="G74" s="147">
        <f>G75</f>
        <v>0</v>
      </c>
      <c r="H74" s="147">
        <f>H75</f>
        <v>1162100</v>
      </c>
      <c r="I74" s="583" t="e">
        <f t="shared" si="4"/>
        <v>#DIV/0!</v>
      </c>
    </row>
    <row r="75" spans="1:9" s="126" customFormat="1" ht="33" hidden="1">
      <c r="A75" s="103" t="s">
        <v>801</v>
      </c>
      <c r="B75" s="91" t="s">
        <v>1062</v>
      </c>
      <c r="C75" s="251" t="s">
        <v>31</v>
      </c>
      <c r="D75" s="251" t="s">
        <v>41</v>
      </c>
      <c r="E75" s="40" t="s">
        <v>802</v>
      </c>
      <c r="F75" s="227"/>
      <c r="G75" s="195">
        <f>G76</f>
        <v>0</v>
      </c>
      <c r="H75" s="195">
        <f>H76</f>
        <v>1162100</v>
      </c>
      <c r="I75" s="578" t="e">
        <f t="shared" si="4"/>
        <v>#DIV/0!</v>
      </c>
    </row>
    <row r="76" spans="1:9" s="126" customFormat="1" ht="33" hidden="1">
      <c r="A76" s="103" t="s">
        <v>522</v>
      </c>
      <c r="B76" s="91" t="s">
        <v>1062</v>
      </c>
      <c r="C76" s="251" t="s">
        <v>31</v>
      </c>
      <c r="D76" s="251" t="s">
        <v>41</v>
      </c>
      <c r="E76" s="40" t="s">
        <v>803</v>
      </c>
      <c r="F76" s="227"/>
      <c r="G76" s="195">
        <f>G77+G78</f>
        <v>0</v>
      </c>
      <c r="H76" s="195">
        <f>H77+H78</f>
        <v>1162100</v>
      </c>
      <c r="I76" s="578" t="e">
        <f t="shared" si="4"/>
        <v>#DIV/0!</v>
      </c>
    </row>
    <row r="77" spans="1:9" s="126" customFormat="1" ht="33" hidden="1">
      <c r="A77" s="103" t="s">
        <v>511</v>
      </c>
      <c r="B77" s="91" t="s">
        <v>1062</v>
      </c>
      <c r="C77" s="251" t="s">
        <v>31</v>
      </c>
      <c r="D77" s="251" t="s">
        <v>41</v>
      </c>
      <c r="E77" s="40" t="s">
        <v>803</v>
      </c>
      <c r="F77" s="227">
        <v>120</v>
      </c>
      <c r="G77" s="195"/>
      <c r="H77" s="195">
        <f>831500+251100+74500</f>
        <v>1157100</v>
      </c>
      <c r="I77" s="578" t="e">
        <f t="shared" si="4"/>
        <v>#DIV/0!</v>
      </c>
    </row>
    <row r="78" spans="1:9" s="126" customFormat="1" ht="33" hidden="1">
      <c r="A78" s="103" t="s">
        <v>514</v>
      </c>
      <c r="B78" s="91" t="s">
        <v>1062</v>
      </c>
      <c r="C78" s="251" t="s">
        <v>31</v>
      </c>
      <c r="D78" s="251" t="s">
        <v>41</v>
      </c>
      <c r="E78" s="40" t="s">
        <v>803</v>
      </c>
      <c r="F78" s="227">
        <v>240</v>
      </c>
      <c r="G78" s="195"/>
      <c r="H78" s="195">
        <v>5000</v>
      </c>
      <c r="I78" s="578" t="e">
        <f t="shared" si="4"/>
        <v>#DIV/0!</v>
      </c>
    </row>
    <row r="79" spans="1:9" s="126" customFormat="1" ht="33" hidden="1">
      <c r="A79" s="106" t="s">
        <v>524</v>
      </c>
      <c r="B79" s="90" t="s">
        <v>1062</v>
      </c>
      <c r="C79" s="43" t="s">
        <v>31</v>
      </c>
      <c r="D79" s="43" t="s">
        <v>41</v>
      </c>
      <c r="E79" s="531" t="s">
        <v>697</v>
      </c>
      <c r="F79" s="227"/>
      <c r="G79" s="147">
        <f aca="true" t="shared" si="6" ref="G79:H82">G80</f>
        <v>0</v>
      </c>
      <c r="H79" s="147">
        <f t="shared" si="6"/>
        <v>208200</v>
      </c>
      <c r="I79" s="583" t="e">
        <f t="shared" si="4"/>
        <v>#DIV/0!</v>
      </c>
    </row>
    <row r="80" spans="1:9" s="242" customFormat="1" ht="16.5" hidden="1">
      <c r="A80" s="266" t="s">
        <v>733</v>
      </c>
      <c r="B80" s="90" t="s">
        <v>1062</v>
      </c>
      <c r="C80" s="43" t="s">
        <v>31</v>
      </c>
      <c r="D80" s="43" t="s">
        <v>41</v>
      </c>
      <c r="E80" s="44" t="s">
        <v>755</v>
      </c>
      <c r="F80" s="252"/>
      <c r="G80" s="147">
        <f t="shared" si="6"/>
        <v>0</v>
      </c>
      <c r="H80" s="147">
        <f t="shared" si="6"/>
        <v>208200</v>
      </c>
      <c r="I80" s="583" t="e">
        <f t="shared" si="4"/>
        <v>#DIV/0!</v>
      </c>
    </row>
    <row r="81" spans="1:9" s="126" customFormat="1" ht="16.5" hidden="1">
      <c r="A81" s="217" t="s">
        <v>886</v>
      </c>
      <c r="B81" s="91" t="s">
        <v>1062</v>
      </c>
      <c r="C81" s="251" t="s">
        <v>31</v>
      </c>
      <c r="D81" s="251" t="s">
        <v>41</v>
      </c>
      <c r="E81" s="40" t="s">
        <v>887</v>
      </c>
      <c r="F81" s="227"/>
      <c r="G81" s="195">
        <f t="shared" si="6"/>
        <v>0</v>
      </c>
      <c r="H81" s="195">
        <f t="shared" si="6"/>
        <v>208200</v>
      </c>
      <c r="I81" s="578" t="e">
        <f t="shared" si="4"/>
        <v>#DIV/0!</v>
      </c>
    </row>
    <row r="82" spans="1:9" s="126" customFormat="1" ht="33" hidden="1">
      <c r="A82" s="100" t="s">
        <v>527</v>
      </c>
      <c r="B82" s="91" t="s">
        <v>1062</v>
      </c>
      <c r="C82" s="251" t="s">
        <v>31</v>
      </c>
      <c r="D82" s="251" t="s">
        <v>41</v>
      </c>
      <c r="E82" s="40" t="s">
        <v>888</v>
      </c>
      <c r="F82" s="227"/>
      <c r="G82" s="195">
        <f t="shared" si="6"/>
        <v>0</v>
      </c>
      <c r="H82" s="195">
        <f t="shared" si="6"/>
        <v>208200</v>
      </c>
      <c r="I82" s="578" t="e">
        <f t="shared" si="4"/>
        <v>#DIV/0!</v>
      </c>
    </row>
    <row r="83" spans="1:9" s="126" customFormat="1" ht="33" hidden="1">
      <c r="A83" s="103" t="s">
        <v>514</v>
      </c>
      <c r="B83" s="91" t="s">
        <v>1062</v>
      </c>
      <c r="C83" s="251" t="s">
        <v>31</v>
      </c>
      <c r="D83" s="251" t="s">
        <v>41</v>
      </c>
      <c r="E83" s="40" t="s">
        <v>888</v>
      </c>
      <c r="F83" s="227">
        <v>240</v>
      </c>
      <c r="G83" s="195"/>
      <c r="H83" s="195">
        <v>208200</v>
      </c>
      <c r="I83" s="578" t="e">
        <f t="shared" si="4"/>
        <v>#DIV/0!</v>
      </c>
    </row>
    <row r="84" spans="1:9" s="126" customFormat="1" ht="66" hidden="1">
      <c r="A84" s="106" t="s">
        <v>528</v>
      </c>
      <c r="B84" s="93" t="s">
        <v>1062</v>
      </c>
      <c r="C84" s="58" t="s">
        <v>31</v>
      </c>
      <c r="D84" s="58" t="s">
        <v>41</v>
      </c>
      <c r="E84" s="253" t="s">
        <v>698</v>
      </c>
      <c r="F84" s="227"/>
      <c r="G84" s="147">
        <f aca="true" t="shared" si="7" ref="G84:H87">G85</f>
        <v>0</v>
      </c>
      <c r="H84" s="147">
        <f t="shared" si="7"/>
        <v>315000</v>
      </c>
      <c r="I84" s="583" t="e">
        <f t="shared" si="4"/>
        <v>#DIV/0!</v>
      </c>
    </row>
    <row r="85" spans="1:9" s="242" customFormat="1" ht="33" hidden="1">
      <c r="A85" s="106" t="s">
        <v>535</v>
      </c>
      <c r="B85" s="90" t="s">
        <v>1062</v>
      </c>
      <c r="C85" s="43" t="s">
        <v>31</v>
      </c>
      <c r="D85" s="44" t="s">
        <v>41</v>
      </c>
      <c r="E85" s="44" t="s">
        <v>699</v>
      </c>
      <c r="F85" s="252"/>
      <c r="G85" s="147">
        <f t="shared" si="7"/>
        <v>0</v>
      </c>
      <c r="H85" s="147">
        <f t="shared" si="7"/>
        <v>315000</v>
      </c>
      <c r="I85" s="583" t="e">
        <f t="shared" si="4"/>
        <v>#DIV/0!</v>
      </c>
    </row>
    <row r="86" spans="1:9" s="126" customFormat="1" ht="16.5" hidden="1">
      <c r="A86" s="103" t="s">
        <v>948</v>
      </c>
      <c r="B86" s="91" t="s">
        <v>1062</v>
      </c>
      <c r="C86" s="251" t="s">
        <v>31</v>
      </c>
      <c r="D86" s="251" t="s">
        <v>41</v>
      </c>
      <c r="E86" s="40" t="s">
        <v>701</v>
      </c>
      <c r="F86" s="227"/>
      <c r="G86" s="195">
        <f t="shared" si="7"/>
        <v>0</v>
      </c>
      <c r="H86" s="195">
        <f t="shared" si="7"/>
        <v>315000</v>
      </c>
      <c r="I86" s="578" t="e">
        <f t="shared" si="4"/>
        <v>#DIV/0!</v>
      </c>
    </row>
    <row r="87" spans="1:9" s="126" customFormat="1" ht="33" hidden="1">
      <c r="A87" s="103" t="s">
        <v>536</v>
      </c>
      <c r="B87" s="91" t="s">
        <v>1062</v>
      </c>
      <c r="C87" s="251" t="s">
        <v>31</v>
      </c>
      <c r="D87" s="251" t="s">
        <v>41</v>
      </c>
      <c r="E87" s="40" t="s">
        <v>700</v>
      </c>
      <c r="F87" s="227"/>
      <c r="G87" s="195">
        <f t="shared" si="7"/>
        <v>0</v>
      </c>
      <c r="H87" s="195">
        <f t="shared" si="7"/>
        <v>315000</v>
      </c>
      <c r="I87" s="578" t="e">
        <f t="shared" si="4"/>
        <v>#DIV/0!</v>
      </c>
    </row>
    <row r="88" spans="1:9" s="126" customFormat="1" ht="33" hidden="1">
      <c r="A88" s="103" t="s">
        <v>514</v>
      </c>
      <c r="B88" s="91" t="s">
        <v>1062</v>
      </c>
      <c r="C88" s="251" t="s">
        <v>31</v>
      </c>
      <c r="D88" s="251" t="s">
        <v>41</v>
      </c>
      <c r="E88" s="40" t="s">
        <v>700</v>
      </c>
      <c r="F88" s="227">
        <v>240</v>
      </c>
      <c r="G88" s="195"/>
      <c r="H88" s="195">
        <v>315000</v>
      </c>
      <c r="I88" s="578" t="e">
        <f t="shared" si="4"/>
        <v>#DIV/0!</v>
      </c>
    </row>
    <row r="89" spans="1:9" s="126" customFormat="1" ht="0.75" customHeight="1" hidden="1">
      <c r="A89" s="266" t="s">
        <v>739</v>
      </c>
      <c r="B89" s="90" t="s">
        <v>1062</v>
      </c>
      <c r="C89" s="43" t="s">
        <v>31</v>
      </c>
      <c r="D89" s="43" t="s">
        <v>41</v>
      </c>
      <c r="E89" s="253" t="s">
        <v>715</v>
      </c>
      <c r="F89" s="227"/>
      <c r="G89" s="147">
        <f>G90</f>
        <v>0</v>
      </c>
      <c r="H89" s="147">
        <f>H90</f>
        <v>4969700</v>
      </c>
      <c r="I89" s="583" t="e">
        <f t="shared" si="4"/>
        <v>#DIV/0!</v>
      </c>
    </row>
    <row r="90" spans="1:9" s="126" customFormat="1" ht="33" hidden="1">
      <c r="A90" s="218" t="s">
        <v>822</v>
      </c>
      <c r="B90" s="91" t="s">
        <v>1062</v>
      </c>
      <c r="C90" s="251" t="s">
        <v>31</v>
      </c>
      <c r="D90" s="251" t="s">
        <v>41</v>
      </c>
      <c r="E90" s="246" t="s">
        <v>824</v>
      </c>
      <c r="F90" s="248"/>
      <c r="G90" s="66">
        <f>G91</f>
        <v>0</v>
      </c>
      <c r="H90" s="66">
        <f>H91</f>
        <v>4969700</v>
      </c>
      <c r="I90" s="576" t="e">
        <f t="shared" si="4"/>
        <v>#DIV/0!</v>
      </c>
    </row>
    <row r="91" spans="1:9" s="126" customFormat="1" ht="40.5" customHeight="1" hidden="1">
      <c r="A91" s="218" t="s">
        <v>683</v>
      </c>
      <c r="B91" s="91" t="s">
        <v>1062</v>
      </c>
      <c r="C91" s="251" t="s">
        <v>31</v>
      </c>
      <c r="D91" s="251" t="s">
        <v>41</v>
      </c>
      <c r="E91" s="246" t="s">
        <v>825</v>
      </c>
      <c r="F91" s="248"/>
      <c r="G91" s="66">
        <f>G92+G93+G94</f>
        <v>0</v>
      </c>
      <c r="H91" s="66">
        <f>H92+H93+H94</f>
        <v>4969700</v>
      </c>
      <c r="I91" s="576" t="e">
        <f t="shared" si="4"/>
        <v>#DIV/0!</v>
      </c>
    </row>
    <row r="92" spans="1:9" s="126" customFormat="1" ht="16.5" hidden="1">
      <c r="A92" s="187" t="s">
        <v>523</v>
      </c>
      <c r="B92" s="91" t="s">
        <v>1062</v>
      </c>
      <c r="C92" s="251" t="s">
        <v>31</v>
      </c>
      <c r="D92" s="251" t="s">
        <v>41</v>
      </c>
      <c r="E92" s="246" t="s">
        <v>825</v>
      </c>
      <c r="F92" s="227">
        <v>110</v>
      </c>
      <c r="G92" s="66"/>
      <c r="H92" s="66">
        <f>3139600+937100+20000+280400</f>
        <v>4377100</v>
      </c>
      <c r="I92" s="576" t="e">
        <f t="shared" si="4"/>
        <v>#DIV/0!</v>
      </c>
    </row>
    <row r="93" spans="1:9" s="126" customFormat="1" ht="33" hidden="1">
      <c r="A93" s="103" t="s">
        <v>514</v>
      </c>
      <c r="B93" s="91" t="s">
        <v>1062</v>
      </c>
      <c r="C93" s="251" t="s">
        <v>31</v>
      </c>
      <c r="D93" s="251" t="s">
        <v>41</v>
      </c>
      <c r="E93" s="246" t="s">
        <v>825</v>
      </c>
      <c r="F93" s="227">
        <v>240</v>
      </c>
      <c r="G93" s="66"/>
      <c r="H93" s="66">
        <v>570100</v>
      </c>
      <c r="I93" s="576" t="e">
        <f t="shared" si="4"/>
        <v>#DIV/0!</v>
      </c>
    </row>
    <row r="94" spans="1:9" s="126" customFormat="1" ht="14.25" customHeight="1" hidden="1">
      <c r="A94" s="103" t="s">
        <v>516</v>
      </c>
      <c r="B94" s="91" t="s">
        <v>1062</v>
      </c>
      <c r="C94" s="251" t="s">
        <v>31</v>
      </c>
      <c r="D94" s="251" t="s">
        <v>41</v>
      </c>
      <c r="E94" s="246" t="s">
        <v>825</v>
      </c>
      <c r="F94" s="227">
        <v>850</v>
      </c>
      <c r="G94" s="66"/>
      <c r="H94" s="66">
        <v>22500</v>
      </c>
      <c r="I94" s="576" t="e">
        <f t="shared" si="4"/>
        <v>#DIV/0!</v>
      </c>
    </row>
    <row r="95" spans="1:9" s="1" customFormat="1" ht="18" customHeight="1">
      <c r="A95" s="42" t="s">
        <v>335</v>
      </c>
      <c r="B95" s="90" t="s">
        <v>1062</v>
      </c>
      <c r="C95" s="43" t="s">
        <v>36</v>
      </c>
      <c r="D95" s="43"/>
      <c r="E95" s="253"/>
      <c r="F95" s="44"/>
      <c r="G95" s="71">
        <f aca="true" t="shared" si="8" ref="G95:H98">G96</f>
        <v>187100</v>
      </c>
      <c r="H95" s="71">
        <f t="shared" si="8"/>
        <v>29848.34</v>
      </c>
      <c r="I95" s="587">
        <f t="shared" si="4"/>
        <v>15.953148049171565</v>
      </c>
    </row>
    <row r="96" spans="1:9" ht="17.25" customHeight="1">
      <c r="A96" s="42" t="s">
        <v>336</v>
      </c>
      <c r="B96" s="90" t="s">
        <v>1062</v>
      </c>
      <c r="C96" s="44" t="s">
        <v>36</v>
      </c>
      <c r="D96" s="44" t="s">
        <v>40</v>
      </c>
      <c r="E96" s="70"/>
      <c r="F96" s="227"/>
      <c r="G96" s="71">
        <f t="shared" si="8"/>
        <v>187100</v>
      </c>
      <c r="H96" s="71">
        <f t="shared" si="8"/>
        <v>29848.34</v>
      </c>
      <c r="I96" s="587">
        <f t="shared" si="4"/>
        <v>15.953148049171565</v>
      </c>
    </row>
    <row r="97" spans="1:9" ht="50.25" customHeight="1">
      <c r="A97" s="186" t="s">
        <v>634</v>
      </c>
      <c r="B97" s="94" t="s">
        <v>1062</v>
      </c>
      <c r="C97" s="40" t="s">
        <v>36</v>
      </c>
      <c r="D97" s="40" t="s">
        <v>40</v>
      </c>
      <c r="E97" s="40" t="s">
        <v>686</v>
      </c>
      <c r="F97" s="40"/>
      <c r="G97" s="66">
        <f t="shared" si="8"/>
        <v>187100</v>
      </c>
      <c r="H97" s="66">
        <f t="shared" si="8"/>
        <v>29848.34</v>
      </c>
      <c r="I97" s="576">
        <f t="shared" si="4"/>
        <v>15.953148049171565</v>
      </c>
    </row>
    <row r="98" spans="1:9" ht="18" customHeight="1">
      <c r="A98" s="103" t="s">
        <v>206</v>
      </c>
      <c r="B98" s="94" t="s">
        <v>1062</v>
      </c>
      <c r="C98" s="40" t="s">
        <v>36</v>
      </c>
      <c r="D98" s="40" t="s">
        <v>40</v>
      </c>
      <c r="E98" s="40" t="s">
        <v>986</v>
      </c>
      <c r="F98" s="40"/>
      <c r="G98" s="66">
        <f t="shared" si="8"/>
        <v>187100</v>
      </c>
      <c r="H98" s="66">
        <f t="shared" si="8"/>
        <v>29848.34</v>
      </c>
      <c r="I98" s="576">
        <f t="shared" si="4"/>
        <v>15.953148049171565</v>
      </c>
    </row>
    <row r="99" spans="1:9" ht="34.5" customHeight="1">
      <c r="A99" s="186" t="s">
        <v>337</v>
      </c>
      <c r="B99" s="94" t="s">
        <v>1062</v>
      </c>
      <c r="C99" s="40" t="s">
        <v>36</v>
      </c>
      <c r="D99" s="40" t="s">
        <v>40</v>
      </c>
      <c r="E99" s="40" t="s">
        <v>986</v>
      </c>
      <c r="F99" s="40"/>
      <c r="G99" s="66">
        <f>G100+G101</f>
        <v>187100</v>
      </c>
      <c r="H99" s="66">
        <f>H100+H101</f>
        <v>29848.34</v>
      </c>
      <c r="I99" s="576">
        <f t="shared" si="4"/>
        <v>15.953148049171565</v>
      </c>
    </row>
    <row r="100" spans="1:9" ht="14.25" customHeight="1">
      <c r="A100" s="429" t="s">
        <v>511</v>
      </c>
      <c r="B100" s="95" t="s">
        <v>1062</v>
      </c>
      <c r="C100" s="50" t="s">
        <v>36</v>
      </c>
      <c r="D100" s="50" t="s">
        <v>40</v>
      </c>
      <c r="E100" s="50" t="s">
        <v>986</v>
      </c>
      <c r="F100" s="50" t="s">
        <v>512</v>
      </c>
      <c r="G100" s="66">
        <v>185100</v>
      </c>
      <c r="H100" s="66">
        <v>29848.34</v>
      </c>
      <c r="I100" s="576">
        <f t="shared" si="4"/>
        <v>16.125521339816316</v>
      </c>
    </row>
    <row r="101" spans="1:9" ht="34.5" customHeight="1">
      <c r="A101" s="205" t="s">
        <v>514</v>
      </c>
      <c r="B101" s="95" t="s">
        <v>1062</v>
      </c>
      <c r="C101" s="50" t="s">
        <v>36</v>
      </c>
      <c r="D101" s="50" t="s">
        <v>40</v>
      </c>
      <c r="E101" s="50" t="s">
        <v>986</v>
      </c>
      <c r="F101" s="50" t="s">
        <v>515</v>
      </c>
      <c r="G101" s="66">
        <v>2000</v>
      </c>
      <c r="H101" s="66">
        <v>0</v>
      </c>
      <c r="I101" s="576">
        <f t="shared" si="4"/>
        <v>0</v>
      </c>
    </row>
    <row r="102" spans="1:9" ht="33">
      <c r="A102" s="42" t="s">
        <v>110</v>
      </c>
      <c r="B102" s="93" t="s">
        <v>1062</v>
      </c>
      <c r="C102" s="44" t="s">
        <v>40</v>
      </c>
      <c r="D102" s="44"/>
      <c r="E102" s="70"/>
      <c r="F102" s="44"/>
      <c r="G102" s="147">
        <f>G103+G109</f>
        <v>93650</v>
      </c>
      <c r="H102" s="147">
        <f>H103+H109</f>
        <v>0</v>
      </c>
      <c r="I102" s="583">
        <f aca="true" t="shared" si="9" ref="I102:I165">H102*100/G102</f>
        <v>0</v>
      </c>
    </row>
    <row r="103" spans="1:9" ht="16.5">
      <c r="A103" s="57" t="s">
        <v>111</v>
      </c>
      <c r="B103" s="93" t="s">
        <v>1062</v>
      </c>
      <c r="C103" s="58" t="s">
        <v>40</v>
      </c>
      <c r="D103" s="58" t="s">
        <v>36</v>
      </c>
      <c r="E103" s="73"/>
      <c r="F103" s="59"/>
      <c r="G103" s="74">
        <f aca="true" t="shared" si="10" ref="G103:H107">G104</f>
        <v>11500</v>
      </c>
      <c r="H103" s="74">
        <f t="shared" si="10"/>
        <v>0</v>
      </c>
      <c r="I103" s="590">
        <f t="shared" si="9"/>
        <v>0</v>
      </c>
    </row>
    <row r="104" spans="1:9" s="126" customFormat="1" ht="66">
      <c r="A104" s="106" t="s">
        <v>1138</v>
      </c>
      <c r="B104" s="93" t="s">
        <v>1062</v>
      </c>
      <c r="C104" s="58" t="s">
        <v>40</v>
      </c>
      <c r="D104" s="58" t="s">
        <v>36</v>
      </c>
      <c r="E104" s="250" t="s">
        <v>1075</v>
      </c>
      <c r="F104" s="227"/>
      <c r="G104" s="147">
        <f t="shared" si="10"/>
        <v>11500</v>
      </c>
      <c r="H104" s="147">
        <f t="shared" si="10"/>
        <v>0</v>
      </c>
      <c r="I104" s="583">
        <f t="shared" si="9"/>
        <v>0</v>
      </c>
    </row>
    <row r="105" spans="1:9" s="242" customFormat="1" ht="33">
      <c r="A105" s="270" t="s">
        <v>530</v>
      </c>
      <c r="B105" s="93" t="s">
        <v>1062</v>
      </c>
      <c r="C105" s="58" t="s">
        <v>40</v>
      </c>
      <c r="D105" s="58" t="s">
        <v>36</v>
      </c>
      <c r="E105" s="70" t="s">
        <v>1076</v>
      </c>
      <c r="F105" s="252"/>
      <c r="G105" s="147">
        <f t="shared" si="10"/>
        <v>11500</v>
      </c>
      <c r="H105" s="147">
        <f t="shared" si="10"/>
        <v>0</v>
      </c>
      <c r="I105" s="583">
        <f t="shared" si="9"/>
        <v>0</v>
      </c>
    </row>
    <row r="106" spans="1:9" s="126" customFormat="1" ht="16.5">
      <c r="A106" s="271" t="s">
        <v>941</v>
      </c>
      <c r="B106" s="94" t="s">
        <v>1062</v>
      </c>
      <c r="C106" s="110" t="s">
        <v>40</v>
      </c>
      <c r="D106" s="110" t="s">
        <v>36</v>
      </c>
      <c r="E106" s="50" t="s">
        <v>1077</v>
      </c>
      <c r="F106" s="227"/>
      <c r="G106" s="195">
        <f t="shared" si="10"/>
        <v>11500</v>
      </c>
      <c r="H106" s="195">
        <f t="shared" si="10"/>
        <v>0</v>
      </c>
      <c r="I106" s="578">
        <f t="shared" si="9"/>
        <v>0</v>
      </c>
    </row>
    <row r="107" spans="1:9" s="126" customFormat="1" ht="34.5" customHeight="1">
      <c r="A107" s="271" t="s">
        <v>1063</v>
      </c>
      <c r="B107" s="94" t="s">
        <v>1062</v>
      </c>
      <c r="C107" s="110" t="s">
        <v>40</v>
      </c>
      <c r="D107" s="110" t="s">
        <v>36</v>
      </c>
      <c r="E107" s="50" t="s">
        <v>1078</v>
      </c>
      <c r="F107" s="227"/>
      <c r="G107" s="195">
        <f t="shared" si="10"/>
        <v>11500</v>
      </c>
      <c r="H107" s="195">
        <f t="shared" si="10"/>
        <v>0</v>
      </c>
      <c r="I107" s="578">
        <f t="shared" si="9"/>
        <v>0</v>
      </c>
    </row>
    <row r="108" spans="1:9" s="126" customFormat="1" ht="33">
      <c r="A108" s="103" t="s">
        <v>514</v>
      </c>
      <c r="B108" s="94" t="s">
        <v>1062</v>
      </c>
      <c r="C108" s="39" t="s">
        <v>40</v>
      </c>
      <c r="D108" s="39" t="s">
        <v>36</v>
      </c>
      <c r="E108" s="50" t="s">
        <v>1078</v>
      </c>
      <c r="F108" s="227">
        <v>240</v>
      </c>
      <c r="G108" s="195">
        <v>11500</v>
      </c>
      <c r="H108" s="195">
        <v>0</v>
      </c>
      <c r="I108" s="578">
        <f t="shared" si="9"/>
        <v>0</v>
      </c>
    </row>
    <row r="109" spans="1:9" ht="38.25" customHeight="1">
      <c r="A109" s="42" t="s">
        <v>331</v>
      </c>
      <c r="B109" s="93" t="s">
        <v>1062</v>
      </c>
      <c r="C109" s="43" t="s">
        <v>40</v>
      </c>
      <c r="D109" s="43" t="s">
        <v>32</v>
      </c>
      <c r="E109" s="215"/>
      <c r="F109" s="62"/>
      <c r="G109" s="194">
        <f aca="true" t="shared" si="11" ref="G109:H112">G110</f>
        <v>82150</v>
      </c>
      <c r="H109" s="194">
        <f t="shared" si="11"/>
        <v>0</v>
      </c>
      <c r="I109" s="591">
        <f t="shared" si="9"/>
        <v>0</v>
      </c>
    </row>
    <row r="110" spans="1:9" s="126" customFormat="1" ht="80.25" customHeight="1">
      <c r="A110" s="106" t="s">
        <v>1137</v>
      </c>
      <c r="B110" s="93" t="s">
        <v>1062</v>
      </c>
      <c r="C110" s="43" t="s">
        <v>40</v>
      </c>
      <c r="D110" s="43" t="s">
        <v>32</v>
      </c>
      <c r="E110" s="250" t="s">
        <v>1072</v>
      </c>
      <c r="F110" s="227"/>
      <c r="G110" s="147">
        <f t="shared" si="11"/>
        <v>82150</v>
      </c>
      <c r="H110" s="147">
        <f t="shared" si="11"/>
        <v>0</v>
      </c>
      <c r="I110" s="583">
        <f t="shared" si="9"/>
        <v>0</v>
      </c>
    </row>
    <row r="111" spans="1:9" s="126" customFormat="1" ht="33">
      <c r="A111" s="103" t="s">
        <v>801</v>
      </c>
      <c r="B111" s="94" t="s">
        <v>1062</v>
      </c>
      <c r="C111" s="39" t="s">
        <v>40</v>
      </c>
      <c r="D111" s="39" t="s">
        <v>32</v>
      </c>
      <c r="E111" s="50" t="s">
        <v>1073</v>
      </c>
      <c r="F111" s="227"/>
      <c r="G111" s="195">
        <f t="shared" si="11"/>
        <v>82150</v>
      </c>
      <c r="H111" s="195">
        <f t="shared" si="11"/>
        <v>0</v>
      </c>
      <c r="I111" s="578">
        <f t="shared" si="9"/>
        <v>0</v>
      </c>
    </row>
    <row r="112" spans="1:9" s="126" customFormat="1" ht="49.5">
      <c r="A112" s="103" t="s">
        <v>1064</v>
      </c>
      <c r="B112" s="94" t="s">
        <v>1062</v>
      </c>
      <c r="C112" s="39" t="s">
        <v>40</v>
      </c>
      <c r="D112" s="39" t="s">
        <v>32</v>
      </c>
      <c r="E112" s="50" t="s">
        <v>1079</v>
      </c>
      <c r="F112" s="227"/>
      <c r="G112" s="195">
        <f t="shared" si="11"/>
        <v>82150</v>
      </c>
      <c r="H112" s="195">
        <f t="shared" si="11"/>
        <v>0</v>
      </c>
      <c r="I112" s="578">
        <f t="shared" si="9"/>
        <v>0</v>
      </c>
    </row>
    <row r="113" spans="1:9" s="126" customFormat="1" ht="33">
      <c r="A113" s="103" t="s">
        <v>514</v>
      </c>
      <c r="B113" s="94" t="s">
        <v>1062</v>
      </c>
      <c r="C113" s="39" t="s">
        <v>40</v>
      </c>
      <c r="D113" s="39" t="s">
        <v>32</v>
      </c>
      <c r="E113" s="50" t="s">
        <v>1079</v>
      </c>
      <c r="F113" s="227">
        <v>240</v>
      </c>
      <c r="G113" s="195">
        <v>82150</v>
      </c>
      <c r="H113" s="195">
        <v>0</v>
      </c>
      <c r="I113" s="578">
        <f t="shared" si="9"/>
        <v>0</v>
      </c>
    </row>
    <row r="114" spans="1:9" ht="16.5">
      <c r="A114" s="42" t="s">
        <v>207</v>
      </c>
      <c r="B114" s="90" t="s">
        <v>1062</v>
      </c>
      <c r="C114" s="44" t="s">
        <v>34</v>
      </c>
      <c r="D114" s="44"/>
      <c r="E114" s="70"/>
      <c r="F114" s="44"/>
      <c r="G114" s="147">
        <f>G120+G115</f>
        <v>4665400.24</v>
      </c>
      <c r="H114" s="147">
        <f>H120+H115</f>
        <v>765552.8</v>
      </c>
      <c r="I114" s="583">
        <f t="shared" si="9"/>
        <v>16.409155926995023</v>
      </c>
    </row>
    <row r="115" spans="1:9" ht="16.5">
      <c r="A115" s="42" t="s">
        <v>326</v>
      </c>
      <c r="B115" s="90" t="s">
        <v>1062</v>
      </c>
      <c r="C115" s="44" t="s">
        <v>34</v>
      </c>
      <c r="D115" s="44" t="s">
        <v>32</v>
      </c>
      <c r="E115" s="70"/>
      <c r="F115" s="44"/>
      <c r="G115" s="118">
        <f aca="true" t="shared" si="12" ref="G115:H118">G116</f>
        <v>2533509.24</v>
      </c>
      <c r="H115" s="118">
        <f t="shared" si="12"/>
        <v>360522.28</v>
      </c>
      <c r="I115" s="589">
        <f t="shared" si="9"/>
        <v>14.230154534585395</v>
      </c>
    </row>
    <row r="116" spans="1:9" ht="33">
      <c r="A116" s="42" t="s">
        <v>1139</v>
      </c>
      <c r="B116" s="90" t="s">
        <v>1062</v>
      </c>
      <c r="C116" s="44" t="s">
        <v>34</v>
      </c>
      <c r="D116" s="44" t="s">
        <v>32</v>
      </c>
      <c r="E116" s="70" t="s">
        <v>1080</v>
      </c>
      <c r="F116" s="44"/>
      <c r="G116" s="118">
        <f t="shared" si="12"/>
        <v>2533509.24</v>
      </c>
      <c r="H116" s="118">
        <f t="shared" si="12"/>
        <v>360522.28</v>
      </c>
      <c r="I116" s="589">
        <f t="shared" si="9"/>
        <v>14.230154534585395</v>
      </c>
    </row>
    <row r="117" spans="1:9" ht="49.5">
      <c r="A117" s="38" t="s">
        <v>868</v>
      </c>
      <c r="B117" s="91" t="s">
        <v>1062</v>
      </c>
      <c r="C117" s="40" t="s">
        <v>34</v>
      </c>
      <c r="D117" s="40" t="s">
        <v>32</v>
      </c>
      <c r="E117" s="50" t="s">
        <v>1081</v>
      </c>
      <c r="F117" s="40"/>
      <c r="G117" s="117">
        <f t="shared" si="12"/>
        <v>2533509.24</v>
      </c>
      <c r="H117" s="118">
        <f t="shared" si="12"/>
        <v>360522.28</v>
      </c>
      <c r="I117" s="589">
        <f t="shared" si="9"/>
        <v>14.230154534585395</v>
      </c>
    </row>
    <row r="118" spans="1:9" ht="49.5">
      <c r="A118" s="38" t="s">
        <v>579</v>
      </c>
      <c r="B118" s="91" t="s">
        <v>1062</v>
      </c>
      <c r="C118" s="40" t="s">
        <v>34</v>
      </c>
      <c r="D118" s="40" t="s">
        <v>32</v>
      </c>
      <c r="E118" s="50" t="s">
        <v>1082</v>
      </c>
      <c r="F118" s="40"/>
      <c r="G118" s="117">
        <f t="shared" si="12"/>
        <v>2533509.24</v>
      </c>
      <c r="H118" s="118">
        <f t="shared" si="12"/>
        <v>360522.28</v>
      </c>
      <c r="I118" s="589">
        <f t="shared" si="9"/>
        <v>14.230154534585395</v>
      </c>
    </row>
    <row r="119" spans="1:9" ht="33">
      <c r="A119" s="38" t="s">
        <v>514</v>
      </c>
      <c r="B119" s="91" t="s">
        <v>1062</v>
      </c>
      <c r="C119" s="40" t="s">
        <v>34</v>
      </c>
      <c r="D119" s="40" t="s">
        <v>32</v>
      </c>
      <c r="E119" s="50" t="s">
        <v>1082</v>
      </c>
      <c r="F119" s="40">
        <v>240</v>
      </c>
      <c r="G119" s="117">
        <v>2533509.24</v>
      </c>
      <c r="H119" s="118">
        <v>360522.28</v>
      </c>
      <c r="I119" s="589">
        <f t="shared" si="9"/>
        <v>14.230154534585395</v>
      </c>
    </row>
    <row r="120" spans="1:9" ht="21" customHeight="1">
      <c r="A120" s="42" t="s">
        <v>42</v>
      </c>
      <c r="B120" s="93" t="s">
        <v>1062</v>
      </c>
      <c r="C120" s="44" t="s">
        <v>34</v>
      </c>
      <c r="D120" s="44" t="s">
        <v>95</v>
      </c>
      <c r="E120" s="70"/>
      <c r="F120" s="44"/>
      <c r="G120" s="118">
        <f>G121+G125+G130</f>
        <v>2131891</v>
      </c>
      <c r="H120" s="118">
        <f>H121+H130</f>
        <v>405030.52</v>
      </c>
      <c r="I120" s="589">
        <f t="shared" si="9"/>
        <v>18.99865049385733</v>
      </c>
    </row>
    <row r="121" spans="1:9" s="126" customFormat="1" ht="35.25" customHeight="1">
      <c r="A121" s="106" t="s">
        <v>1140</v>
      </c>
      <c r="B121" s="93" t="s">
        <v>1062</v>
      </c>
      <c r="C121" s="44" t="s">
        <v>34</v>
      </c>
      <c r="D121" s="44" t="s">
        <v>95</v>
      </c>
      <c r="E121" s="250" t="s">
        <v>1083</v>
      </c>
      <c r="F121" s="227"/>
      <c r="G121" s="147">
        <f>G122</f>
        <v>13500</v>
      </c>
      <c r="H121" s="147">
        <f>H122</f>
        <v>0</v>
      </c>
      <c r="I121" s="583">
        <f t="shared" si="9"/>
        <v>0</v>
      </c>
    </row>
    <row r="122" spans="1:9" s="126" customFormat="1" ht="16.5">
      <c r="A122" s="103" t="s">
        <v>769</v>
      </c>
      <c r="B122" s="94" t="s">
        <v>1062</v>
      </c>
      <c r="C122" s="40" t="s">
        <v>34</v>
      </c>
      <c r="D122" s="40" t="s">
        <v>95</v>
      </c>
      <c r="E122" s="251" t="s">
        <v>1084</v>
      </c>
      <c r="F122" s="227"/>
      <c r="G122" s="195">
        <f>G123</f>
        <v>13500</v>
      </c>
      <c r="H122" s="195">
        <f>H123+H128</f>
        <v>0</v>
      </c>
      <c r="I122" s="578">
        <f t="shared" si="9"/>
        <v>0</v>
      </c>
    </row>
    <row r="123" spans="1:9" s="126" customFormat="1" ht="34.5" customHeight="1">
      <c r="A123" s="65" t="s">
        <v>721</v>
      </c>
      <c r="B123" s="94" t="s">
        <v>1062</v>
      </c>
      <c r="C123" s="40" t="s">
        <v>34</v>
      </c>
      <c r="D123" s="40" t="s">
        <v>95</v>
      </c>
      <c r="E123" s="251" t="s">
        <v>1085</v>
      </c>
      <c r="F123" s="227"/>
      <c r="G123" s="195">
        <f>G124</f>
        <v>13500</v>
      </c>
      <c r="H123" s="195">
        <f>H124</f>
        <v>0</v>
      </c>
      <c r="I123" s="578">
        <f t="shared" si="9"/>
        <v>0</v>
      </c>
    </row>
    <row r="124" spans="1:9" s="126" customFormat="1" ht="33">
      <c r="A124" s="103" t="s">
        <v>514</v>
      </c>
      <c r="B124" s="94" t="s">
        <v>1062</v>
      </c>
      <c r="C124" s="40" t="s">
        <v>34</v>
      </c>
      <c r="D124" s="40" t="s">
        <v>95</v>
      </c>
      <c r="E124" s="251" t="s">
        <v>1085</v>
      </c>
      <c r="F124" s="227">
        <v>240</v>
      </c>
      <c r="G124" s="195">
        <v>13500</v>
      </c>
      <c r="H124" s="195">
        <v>0</v>
      </c>
      <c r="I124" s="578">
        <f t="shared" si="9"/>
        <v>0</v>
      </c>
    </row>
    <row r="125" spans="1:9" s="126" customFormat="1" ht="33.75" customHeight="1">
      <c r="A125" s="106" t="s">
        <v>1129</v>
      </c>
      <c r="B125" s="93" t="s">
        <v>1062</v>
      </c>
      <c r="C125" s="44" t="s">
        <v>34</v>
      </c>
      <c r="D125" s="44" t="s">
        <v>95</v>
      </c>
      <c r="E125" s="250" t="s">
        <v>1086</v>
      </c>
      <c r="F125" s="252"/>
      <c r="G125" s="147">
        <f aca="true" t="shared" si="13" ref="G125:H128">G126</f>
        <v>100000</v>
      </c>
      <c r="H125" s="195">
        <f t="shared" si="13"/>
        <v>0</v>
      </c>
      <c r="I125" s="578">
        <f t="shared" si="9"/>
        <v>0</v>
      </c>
    </row>
    <row r="126" spans="1:9" s="126" customFormat="1" ht="33">
      <c r="A126" s="106" t="s">
        <v>1126</v>
      </c>
      <c r="B126" s="93" t="s">
        <v>1062</v>
      </c>
      <c r="C126" s="44" t="s">
        <v>34</v>
      </c>
      <c r="D126" s="44" t="s">
        <v>95</v>
      </c>
      <c r="E126" s="250" t="s">
        <v>1105</v>
      </c>
      <c r="F126" s="252"/>
      <c r="G126" s="147">
        <f t="shared" si="13"/>
        <v>100000</v>
      </c>
      <c r="H126" s="195">
        <f t="shared" si="13"/>
        <v>0</v>
      </c>
      <c r="I126" s="578">
        <f t="shared" si="9"/>
        <v>0</v>
      </c>
    </row>
    <row r="127" spans="1:9" s="126" customFormat="1" ht="33">
      <c r="A127" s="103" t="s">
        <v>1109</v>
      </c>
      <c r="B127" s="94" t="s">
        <v>1062</v>
      </c>
      <c r="C127" s="40" t="s">
        <v>34</v>
      </c>
      <c r="D127" s="40" t="s">
        <v>95</v>
      </c>
      <c r="E127" s="251" t="s">
        <v>1111</v>
      </c>
      <c r="F127" s="227"/>
      <c r="G127" s="195">
        <f t="shared" si="13"/>
        <v>100000</v>
      </c>
      <c r="H127" s="195">
        <f t="shared" si="13"/>
        <v>0</v>
      </c>
      <c r="I127" s="578">
        <f t="shared" si="9"/>
        <v>0</v>
      </c>
    </row>
    <row r="128" spans="1:9" s="126" customFormat="1" ht="20.25" customHeight="1">
      <c r="A128" s="103" t="s">
        <v>1110</v>
      </c>
      <c r="B128" s="94" t="s">
        <v>1062</v>
      </c>
      <c r="C128" s="40" t="s">
        <v>34</v>
      </c>
      <c r="D128" s="40" t="s">
        <v>95</v>
      </c>
      <c r="E128" s="246" t="s">
        <v>1111</v>
      </c>
      <c r="F128" s="227"/>
      <c r="G128" s="195">
        <f t="shared" si="13"/>
        <v>100000</v>
      </c>
      <c r="H128" s="195">
        <f t="shared" si="13"/>
        <v>0</v>
      </c>
      <c r="I128" s="578">
        <f t="shared" si="9"/>
        <v>0</v>
      </c>
    </row>
    <row r="129" spans="1:9" s="126" customFormat="1" ht="39.75" customHeight="1">
      <c r="A129" s="103" t="s">
        <v>514</v>
      </c>
      <c r="B129" s="94" t="s">
        <v>1062</v>
      </c>
      <c r="C129" s="40" t="s">
        <v>34</v>
      </c>
      <c r="D129" s="40" t="s">
        <v>95</v>
      </c>
      <c r="E129" s="246" t="s">
        <v>1111</v>
      </c>
      <c r="F129" s="227">
        <v>240</v>
      </c>
      <c r="G129" s="195">
        <v>100000</v>
      </c>
      <c r="H129" s="195">
        <v>0</v>
      </c>
      <c r="I129" s="578">
        <f t="shared" si="9"/>
        <v>0</v>
      </c>
    </row>
    <row r="130" spans="1:9" s="126" customFormat="1" ht="17.25" customHeight="1">
      <c r="A130" s="106" t="s">
        <v>42</v>
      </c>
      <c r="B130" s="93" t="s">
        <v>1062</v>
      </c>
      <c r="C130" s="44" t="s">
        <v>34</v>
      </c>
      <c r="D130" s="44" t="s">
        <v>95</v>
      </c>
      <c r="E130" s="253"/>
      <c r="F130" s="252"/>
      <c r="G130" s="147">
        <f aca="true" t="shared" si="14" ref="G130:H132">G131</f>
        <v>2018391</v>
      </c>
      <c r="H130" s="147">
        <f t="shared" si="14"/>
        <v>405030.52</v>
      </c>
      <c r="I130" s="583">
        <f t="shared" si="9"/>
        <v>20.066999902397505</v>
      </c>
    </row>
    <row r="131" spans="1:9" s="126" customFormat="1" ht="49.5" customHeight="1">
      <c r="A131" s="106" t="s">
        <v>1065</v>
      </c>
      <c r="B131" s="93" t="s">
        <v>1062</v>
      </c>
      <c r="C131" s="44" t="s">
        <v>34</v>
      </c>
      <c r="D131" s="44" t="s">
        <v>95</v>
      </c>
      <c r="E131" s="70" t="s">
        <v>686</v>
      </c>
      <c r="F131" s="252"/>
      <c r="G131" s="147">
        <f t="shared" si="14"/>
        <v>2018391</v>
      </c>
      <c r="H131" s="195">
        <f t="shared" si="14"/>
        <v>405030.52</v>
      </c>
      <c r="I131" s="578">
        <f t="shared" si="9"/>
        <v>20.066999902397505</v>
      </c>
    </row>
    <row r="132" spans="1:9" s="126" customFormat="1" ht="19.5" customHeight="1">
      <c r="A132" s="103" t="s">
        <v>206</v>
      </c>
      <c r="B132" s="94" t="s">
        <v>1062</v>
      </c>
      <c r="C132" s="40" t="s">
        <v>34</v>
      </c>
      <c r="D132" s="40" t="s">
        <v>95</v>
      </c>
      <c r="E132" s="50" t="s">
        <v>702</v>
      </c>
      <c r="F132" s="227"/>
      <c r="G132" s="195">
        <f t="shared" si="14"/>
        <v>2018391</v>
      </c>
      <c r="H132" s="195">
        <f t="shared" si="14"/>
        <v>405030.52</v>
      </c>
      <c r="I132" s="578">
        <f t="shared" si="9"/>
        <v>20.066999902397505</v>
      </c>
    </row>
    <row r="133" spans="1:9" s="126" customFormat="1" ht="21.75" customHeight="1">
      <c r="A133" s="103" t="s">
        <v>1066</v>
      </c>
      <c r="B133" s="94" t="s">
        <v>1062</v>
      </c>
      <c r="C133" s="40" t="s">
        <v>34</v>
      </c>
      <c r="D133" s="40" t="s">
        <v>95</v>
      </c>
      <c r="E133" s="50" t="s">
        <v>1067</v>
      </c>
      <c r="F133" s="227"/>
      <c r="G133" s="195">
        <f>G134+G135+G136</f>
        <v>2018391</v>
      </c>
      <c r="H133" s="195">
        <f>H134+H135+H136</f>
        <v>405030.52</v>
      </c>
      <c r="I133" s="578">
        <f t="shared" si="9"/>
        <v>20.066999902397505</v>
      </c>
    </row>
    <row r="134" spans="1:9" s="126" customFormat="1" ht="22.5" customHeight="1">
      <c r="A134" s="103" t="s">
        <v>511</v>
      </c>
      <c r="B134" s="94" t="s">
        <v>1062</v>
      </c>
      <c r="C134" s="40" t="s">
        <v>34</v>
      </c>
      <c r="D134" s="40" t="s">
        <v>95</v>
      </c>
      <c r="E134" s="50" t="s">
        <v>1067</v>
      </c>
      <c r="F134" s="227">
        <v>120</v>
      </c>
      <c r="G134" s="195">
        <v>1991391</v>
      </c>
      <c r="H134" s="195">
        <v>401775.52</v>
      </c>
      <c r="I134" s="578">
        <f t="shared" si="9"/>
        <v>20.175621964747254</v>
      </c>
    </row>
    <row r="135" spans="1:9" s="126" customFormat="1" ht="33" customHeight="1">
      <c r="A135" s="65" t="s">
        <v>514</v>
      </c>
      <c r="B135" s="94" t="s">
        <v>1062</v>
      </c>
      <c r="C135" s="40" t="s">
        <v>34</v>
      </c>
      <c r="D135" s="40" t="s">
        <v>95</v>
      </c>
      <c r="E135" s="50" t="s">
        <v>1067</v>
      </c>
      <c r="F135" s="227">
        <v>240</v>
      </c>
      <c r="G135" s="195">
        <v>26000</v>
      </c>
      <c r="H135" s="195">
        <v>3255</v>
      </c>
      <c r="I135" s="578">
        <f t="shared" si="9"/>
        <v>12.51923076923077</v>
      </c>
    </row>
    <row r="136" spans="1:9" s="126" customFormat="1" ht="20.25" customHeight="1">
      <c r="A136" s="65" t="s">
        <v>516</v>
      </c>
      <c r="B136" s="94" t="s">
        <v>1062</v>
      </c>
      <c r="C136" s="40" t="s">
        <v>34</v>
      </c>
      <c r="D136" s="40" t="s">
        <v>95</v>
      </c>
      <c r="E136" s="50" t="s">
        <v>1067</v>
      </c>
      <c r="F136" s="227">
        <v>850</v>
      </c>
      <c r="G136" s="195">
        <v>1000</v>
      </c>
      <c r="H136" s="195">
        <v>0</v>
      </c>
      <c r="I136" s="578">
        <f t="shared" si="9"/>
        <v>0</v>
      </c>
    </row>
    <row r="137" spans="1:9" s="1" customFormat="1" ht="16.5">
      <c r="A137" s="67" t="s">
        <v>209</v>
      </c>
      <c r="B137" s="123" t="s">
        <v>1062</v>
      </c>
      <c r="C137" s="70" t="s">
        <v>35</v>
      </c>
      <c r="D137" s="70"/>
      <c r="E137" s="70"/>
      <c r="F137" s="70"/>
      <c r="G137" s="147">
        <f aca="true" t="shared" si="15" ref="G137:H140">G138</f>
        <v>830200</v>
      </c>
      <c r="H137" s="147">
        <f t="shared" si="15"/>
        <v>162444.33</v>
      </c>
      <c r="I137" s="583">
        <f t="shared" si="9"/>
        <v>19.566891110575764</v>
      </c>
    </row>
    <row r="138" spans="1:9" ht="19.5" customHeight="1">
      <c r="A138" s="437" t="s">
        <v>76</v>
      </c>
      <c r="B138" s="123" t="s">
        <v>1062</v>
      </c>
      <c r="C138" s="69" t="s">
        <v>35</v>
      </c>
      <c r="D138" s="69" t="s">
        <v>40</v>
      </c>
      <c r="E138" s="152"/>
      <c r="F138" s="50"/>
      <c r="G138" s="147">
        <f>G140+G147+G156</f>
        <v>830200</v>
      </c>
      <c r="H138" s="147">
        <f>H140+H147+H156</f>
        <v>162444.33</v>
      </c>
      <c r="I138" s="583">
        <f t="shared" si="9"/>
        <v>19.566891110575764</v>
      </c>
    </row>
    <row r="139" spans="1:9" s="126" customFormat="1" ht="21" customHeight="1" hidden="1">
      <c r="A139" s="430" t="s">
        <v>211</v>
      </c>
      <c r="B139" s="431" t="s">
        <v>1062</v>
      </c>
      <c r="C139" s="433" t="s">
        <v>35</v>
      </c>
      <c r="D139" s="433" t="s">
        <v>40</v>
      </c>
      <c r="E139" s="532" t="s">
        <v>712</v>
      </c>
      <c r="F139" s="434"/>
      <c r="G139" s="432"/>
      <c r="H139" s="147"/>
      <c r="I139" s="583" t="e">
        <f t="shared" si="9"/>
        <v>#DIV/0!</v>
      </c>
    </row>
    <row r="140" spans="1:9" s="126" customFormat="1" ht="48.75" customHeight="1">
      <c r="A140" s="67" t="s">
        <v>1127</v>
      </c>
      <c r="B140" s="95" t="s">
        <v>1062</v>
      </c>
      <c r="C140" s="68" t="s">
        <v>35</v>
      </c>
      <c r="D140" s="68" t="s">
        <v>40</v>
      </c>
      <c r="E140" s="251" t="s">
        <v>1132</v>
      </c>
      <c r="F140" s="228"/>
      <c r="G140" s="195">
        <f t="shared" si="15"/>
        <v>85000</v>
      </c>
      <c r="H140" s="195">
        <f t="shared" si="15"/>
        <v>0</v>
      </c>
      <c r="I140" s="578">
        <f t="shared" si="9"/>
        <v>0</v>
      </c>
    </row>
    <row r="141" spans="1:9" s="126" customFormat="1" ht="33">
      <c r="A141" s="47" t="s">
        <v>804</v>
      </c>
      <c r="B141" s="95" t="s">
        <v>1062</v>
      </c>
      <c r="C141" s="68" t="s">
        <v>35</v>
      </c>
      <c r="D141" s="68" t="s">
        <v>40</v>
      </c>
      <c r="E141" s="251" t="s">
        <v>1112</v>
      </c>
      <c r="F141" s="228"/>
      <c r="G141" s="195">
        <f>G142+G145</f>
        <v>85000</v>
      </c>
      <c r="H141" s="195">
        <f>H142+H145</f>
        <v>0</v>
      </c>
      <c r="I141" s="578">
        <f t="shared" si="9"/>
        <v>0</v>
      </c>
    </row>
    <row r="142" spans="1:9" s="126" customFormat="1" ht="35.25" customHeight="1">
      <c r="A142" s="47" t="s">
        <v>629</v>
      </c>
      <c r="B142" s="95" t="s">
        <v>1062</v>
      </c>
      <c r="C142" s="68" t="s">
        <v>35</v>
      </c>
      <c r="D142" s="68" t="s">
        <v>40</v>
      </c>
      <c r="E142" s="251" t="s">
        <v>1112</v>
      </c>
      <c r="F142" s="228"/>
      <c r="G142" s="195">
        <f>G143</f>
        <v>40000</v>
      </c>
      <c r="H142" s="195">
        <f>H143</f>
        <v>0</v>
      </c>
      <c r="I142" s="578">
        <f t="shared" si="9"/>
        <v>0</v>
      </c>
    </row>
    <row r="143" spans="1:9" s="126" customFormat="1" ht="35.25" customHeight="1">
      <c r="A143" s="205" t="s">
        <v>514</v>
      </c>
      <c r="B143" s="95" t="s">
        <v>1062</v>
      </c>
      <c r="C143" s="68" t="s">
        <v>35</v>
      </c>
      <c r="D143" s="68" t="s">
        <v>40</v>
      </c>
      <c r="E143" s="251" t="s">
        <v>1112</v>
      </c>
      <c r="F143" s="228">
        <v>240</v>
      </c>
      <c r="G143" s="195">
        <v>40000</v>
      </c>
      <c r="H143" s="195">
        <v>0</v>
      </c>
      <c r="I143" s="578">
        <f t="shared" si="9"/>
        <v>0</v>
      </c>
    </row>
    <row r="144" spans="1:9" s="126" customFormat="1" ht="33" customHeight="1">
      <c r="A144" s="205" t="s">
        <v>804</v>
      </c>
      <c r="B144" s="95" t="s">
        <v>1062</v>
      </c>
      <c r="C144" s="68" t="s">
        <v>35</v>
      </c>
      <c r="D144" s="68" t="s">
        <v>40</v>
      </c>
      <c r="E144" s="251" t="s">
        <v>1113</v>
      </c>
      <c r="F144" s="228"/>
      <c r="G144" s="195">
        <f>G145</f>
        <v>45000</v>
      </c>
      <c r="H144" s="195">
        <f>H145</f>
        <v>0</v>
      </c>
      <c r="I144" s="578">
        <f t="shared" si="9"/>
        <v>0</v>
      </c>
    </row>
    <row r="145" spans="1:9" s="126" customFormat="1" ht="33" customHeight="1">
      <c r="A145" s="445" t="s">
        <v>1135</v>
      </c>
      <c r="B145" s="446" t="s">
        <v>1062</v>
      </c>
      <c r="C145" s="447" t="s">
        <v>35</v>
      </c>
      <c r="D145" s="447" t="s">
        <v>40</v>
      </c>
      <c r="E145" s="448" t="s">
        <v>1113</v>
      </c>
      <c r="F145" s="449"/>
      <c r="G145" s="450">
        <f>G146</f>
        <v>45000</v>
      </c>
      <c r="H145" s="450">
        <f>H146</f>
        <v>0</v>
      </c>
      <c r="I145" s="592">
        <f t="shared" si="9"/>
        <v>0</v>
      </c>
    </row>
    <row r="146" spans="1:9" s="126" customFormat="1" ht="35.25" customHeight="1">
      <c r="A146" s="205" t="s">
        <v>514</v>
      </c>
      <c r="B146" s="95" t="s">
        <v>1062</v>
      </c>
      <c r="C146" s="68" t="s">
        <v>35</v>
      </c>
      <c r="D146" s="68" t="s">
        <v>40</v>
      </c>
      <c r="E146" s="251" t="s">
        <v>1113</v>
      </c>
      <c r="F146" s="228">
        <v>240</v>
      </c>
      <c r="G146" s="195">
        <v>45000</v>
      </c>
      <c r="H146" s="195">
        <v>0</v>
      </c>
      <c r="I146" s="578">
        <f t="shared" si="9"/>
        <v>0</v>
      </c>
    </row>
    <row r="147" spans="1:9" s="126" customFormat="1" ht="64.5" customHeight="1">
      <c r="A147" s="437" t="s">
        <v>1138</v>
      </c>
      <c r="B147" s="123" t="s">
        <v>1062</v>
      </c>
      <c r="C147" s="69" t="s">
        <v>35</v>
      </c>
      <c r="D147" s="69" t="s">
        <v>40</v>
      </c>
      <c r="E147" s="250" t="s">
        <v>1075</v>
      </c>
      <c r="F147" s="438"/>
      <c r="G147" s="147">
        <f>G148+G152</f>
        <v>35500</v>
      </c>
      <c r="H147" s="195">
        <f>H148+H152</f>
        <v>0</v>
      </c>
      <c r="I147" s="578">
        <f t="shared" si="9"/>
        <v>0</v>
      </c>
    </row>
    <row r="148" spans="1:9" s="126" customFormat="1" ht="35.25" customHeight="1">
      <c r="A148" s="437" t="s">
        <v>535</v>
      </c>
      <c r="B148" s="123" t="s">
        <v>1062</v>
      </c>
      <c r="C148" s="69" t="s">
        <v>35</v>
      </c>
      <c r="D148" s="69" t="s">
        <v>40</v>
      </c>
      <c r="E148" s="250" t="s">
        <v>1087</v>
      </c>
      <c r="F148" s="438"/>
      <c r="G148" s="147">
        <f aca="true" t="shared" si="16" ref="G148:H150">G149</f>
        <v>25500</v>
      </c>
      <c r="H148" s="195">
        <f t="shared" si="16"/>
        <v>0</v>
      </c>
      <c r="I148" s="578">
        <f t="shared" si="9"/>
        <v>0</v>
      </c>
    </row>
    <row r="149" spans="1:9" s="126" customFormat="1" ht="18" customHeight="1">
      <c r="A149" s="205" t="s">
        <v>948</v>
      </c>
      <c r="B149" s="95" t="s">
        <v>1062</v>
      </c>
      <c r="C149" s="68" t="s">
        <v>35</v>
      </c>
      <c r="D149" s="68" t="s">
        <v>40</v>
      </c>
      <c r="E149" s="251" t="s">
        <v>1088</v>
      </c>
      <c r="F149" s="228"/>
      <c r="G149" s="195">
        <f t="shared" si="16"/>
        <v>25500</v>
      </c>
      <c r="H149" s="195">
        <f t="shared" si="16"/>
        <v>0</v>
      </c>
      <c r="I149" s="578">
        <f t="shared" si="9"/>
        <v>0</v>
      </c>
    </row>
    <row r="150" spans="1:9" s="126" customFormat="1" ht="34.5" customHeight="1">
      <c r="A150" s="205" t="s">
        <v>536</v>
      </c>
      <c r="B150" s="95" t="s">
        <v>1062</v>
      </c>
      <c r="C150" s="68" t="s">
        <v>35</v>
      </c>
      <c r="D150" s="68" t="s">
        <v>40</v>
      </c>
      <c r="E150" s="251" t="s">
        <v>1089</v>
      </c>
      <c r="F150" s="228"/>
      <c r="G150" s="195">
        <f t="shared" si="16"/>
        <v>25500</v>
      </c>
      <c r="H150" s="195">
        <f t="shared" si="16"/>
        <v>0</v>
      </c>
      <c r="I150" s="578">
        <f t="shared" si="9"/>
        <v>0</v>
      </c>
    </row>
    <row r="151" spans="1:9" s="126" customFormat="1" ht="35.25" customHeight="1">
      <c r="A151" s="205" t="s">
        <v>514</v>
      </c>
      <c r="B151" s="95" t="s">
        <v>1062</v>
      </c>
      <c r="C151" s="68" t="s">
        <v>35</v>
      </c>
      <c r="D151" s="68" t="s">
        <v>40</v>
      </c>
      <c r="E151" s="251" t="s">
        <v>1089</v>
      </c>
      <c r="F151" s="228">
        <v>240</v>
      </c>
      <c r="G151" s="195">
        <v>25500</v>
      </c>
      <c r="H151" s="195">
        <v>0</v>
      </c>
      <c r="I151" s="578">
        <f t="shared" si="9"/>
        <v>0</v>
      </c>
    </row>
    <row r="152" spans="1:9" s="126" customFormat="1" ht="54" customHeight="1">
      <c r="A152" s="437" t="s">
        <v>1090</v>
      </c>
      <c r="B152" s="123" t="s">
        <v>1062</v>
      </c>
      <c r="C152" s="69" t="s">
        <v>35</v>
      </c>
      <c r="D152" s="69" t="s">
        <v>40</v>
      </c>
      <c r="E152" s="250" t="s">
        <v>1091</v>
      </c>
      <c r="F152" s="438"/>
      <c r="G152" s="147">
        <f aca="true" t="shared" si="17" ref="G152:H154">G153</f>
        <v>10000</v>
      </c>
      <c r="H152" s="195">
        <f t="shared" si="17"/>
        <v>0</v>
      </c>
      <c r="I152" s="578">
        <f t="shared" si="9"/>
        <v>0</v>
      </c>
    </row>
    <row r="153" spans="1:9" s="126" customFormat="1" ht="21.75" customHeight="1">
      <c r="A153" s="205" t="s">
        <v>1068</v>
      </c>
      <c r="B153" s="95" t="s">
        <v>1062</v>
      </c>
      <c r="C153" s="68" t="s">
        <v>35</v>
      </c>
      <c r="D153" s="68" t="s">
        <v>40</v>
      </c>
      <c r="E153" s="251" t="s">
        <v>1092</v>
      </c>
      <c r="F153" s="228"/>
      <c r="G153" s="195">
        <f t="shared" si="17"/>
        <v>10000</v>
      </c>
      <c r="H153" s="195">
        <f t="shared" si="17"/>
        <v>0</v>
      </c>
      <c r="I153" s="578">
        <f t="shared" si="9"/>
        <v>0</v>
      </c>
    </row>
    <row r="154" spans="1:9" s="126" customFormat="1" ht="35.25" customHeight="1">
      <c r="A154" s="205" t="s">
        <v>567</v>
      </c>
      <c r="B154" s="95" t="s">
        <v>1062</v>
      </c>
      <c r="C154" s="68" t="s">
        <v>35</v>
      </c>
      <c r="D154" s="68" t="s">
        <v>40</v>
      </c>
      <c r="E154" s="251" t="s">
        <v>1093</v>
      </c>
      <c r="F154" s="228"/>
      <c r="G154" s="195">
        <f t="shared" si="17"/>
        <v>10000</v>
      </c>
      <c r="H154" s="195">
        <f t="shared" si="17"/>
        <v>0</v>
      </c>
      <c r="I154" s="578">
        <f t="shared" si="9"/>
        <v>0</v>
      </c>
    </row>
    <row r="155" spans="1:9" s="126" customFormat="1" ht="36.75" customHeight="1">
      <c r="A155" s="205" t="s">
        <v>514</v>
      </c>
      <c r="B155" s="95" t="s">
        <v>1062</v>
      </c>
      <c r="C155" s="68" t="s">
        <v>35</v>
      </c>
      <c r="D155" s="68" t="s">
        <v>40</v>
      </c>
      <c r="E155" s="251" t="s">
        <v>1093</v>
      </c>
      <c r="F155" s="228">
        <v>240</v>
      </c>
      <c r="G155" s="195">
        <v>10000</v>
      </c>
      <c r="H155" s="195">
        <v>0</v>
      </c>
      <c r="I155" s="578">
        <f t="shared" si="9"/>
        <v>0</v>
      </c>
    </row>
    <row r="156" spans="1:9" s="126" customFormat="1" ht="33" customHeight="1">
      <c r="A156" s="437" t="s">
        <v>1133</v>
      </c>
      <c r="B156" s="123" t="s">
        <v>1062</v>
      </c>
      <c r="C156" s="69" t="s">
        <v>35</v>
      </c>
      <c r="D156" s="69" t="s">
        <v>40</v>
      </c>
      <c r="E156" s="250" t="s">
        <v>1134</v>
      </c>
      <c r="F156" s="438"/>
      <c r="G156" s="147">
        <f>G157+G159+G161</f>
        <v>709700</v>
      </c>
      <c r="H156" s="195">
        <f>H157+H159+H161</f>
        <v>162444.33</v>
      </c>
      <c r="I156" s="578">
        <f t="shared" si="9"/>
        <v>22.889154572354514</v>
      </c>
    </row>
    <row r="157" spans="1:9" s="126" customFormat="1" ht="32.25" customHeight="1">
      <c r="A157" s="439" t="s">
        <v>1101</v>
      </c>
      <c r="B157" s="440" t="s">
        <v>1062</v>
      </c>
      <c r="C157" s="441" t="s">
        <v>35</v>
      </c>
      <c r="D157" s="441" t="s">
        <v>40</v>
      </c>
      <c r="E157" s="442" t="s">
        <v>1115</v>
      </c>
      <c r="F157" s="443"/>
      <c r="G157" s="444">
        <f>G158</f>
        <v>539700</v>
      </c>
      <c r="H157" s="195">
        <f>H158</f>
        <v>132604.33</v>
      </c>
      <c r="I157" s="578">
        <f t="shared" si="9"/>
        <v>24.57000741152492</v>
      </c>
    </row>
    <row r="158" spans="1:9" s="126" customFormat="1" ht="37.5" customHeight="1">
      <c r="A158" s="205" t="s">
        <v>514</v>
      </c>
      <c r="B158" s="95" t="s">
        <v>1062</v>
      </c>
      <c r="C158" s="68" t="s">
        <v>35</v>
      </c>
      <c r="D158" s="68" t="s">
        <v>40</v>
      </c>
      <c r="E158" s="251" t="s">
        <v>1115</v>
      </c>
      <c r="F158" s="228">
        <v>240</v>
      </c>
      <c r="G158" s="195">
        <v>539700</v>
      </c>
      <c r="H158" s="195">
        <v>132604.33</v>
      </c>
      <c r="I158" s="578">
        <f t="shared" si="9"/>
        <v>24.57000741152492</v>
      </c>
    </row>
    <row r="159" spans="1:9" s="126" customFormat="1" ht="37.5" customHeight="1">
      <c r="A159" s="439" t="s">
        <v>1102</v>
      </c>
      <c r="B159" s="95" t="s">
        <v>1062</v>
      </c>
      <c r="C159" s="68" t="s">
        <v>35</v>
      </c>
      <c r="D159" s="68" t="s">
        <v>40</v>
      </c>
      <c r="E159" s="251" t="s">
        <v>1116</v>
      </c>
      <c r="F159" s="228"/>
      <c r="G159" s="195">
        <f>G160</f>
        <v>70000</v>
      </c>
      <c r="H159" s="195">
        <f>H160</f>
        <v>0</v>
      </c>
      <c r="I159" s="578">
        <f t="shared" si="9"/>
        <v>0</v>
      </c>
    </row>
    <row r="160" spans="1:9" s="126" customFormat="1" ht="29.25" customHeight="1">
      <c r="A160" s="205" t="s">
        <v>514</v>
      </c>
      <c r="B160" s="95" t="s">
        <v>1062</v>
      </c>
      <c r="C160" s="68" t="s">
        <v>35</v>
      </c>
      <c r="D160" s="68" t="s">
        <v>40</v>
      </c>
      <c r="E160" s="251" t="s">
        <v>1116</v>
      </c>
      <c r="F160" s="228">
        <v>240</v>
      </c>
      <c r="G160" s="195">
        <v>70000</v>
      </c>
      <c r="H160" s="195">
        <v>0</v>
      </c>
      <c r="I160" s="578">
        <f t="shared" si="9"/>
        <v>0</v>
      </c>
    </row>
    <row r="161" spans="1:9" s="126" customFormat="1" ht="19.5" customHeight="1">
      <c r="A161" s="439" t="s">
        <v>1103</v>
      </c>
      <c r="B161" s="95" t="s">
        <v>1062</v>
      </c>
      <c r="C161" s="68" t="s">
        <v>35</v>
      </c>
      <c r="D161" s="68" t="s">
        <v>40</v>
      </c>
      <c r="E161" s="251" t="s">
        <v>1117</v>
      </c>
      <c r="F161" s="228"/>
      <c r="G161" s="195">
        <f>G162</f>
        <v>100000</v>
      </c>
      <c r="H161" s="195">
        <f>H162</f>
        <v>29840</v>
      </c>
      <c r="I161" s="578">
        <f t="shared" si="9"/>
        <v>29.84</v>
      </c>
    </row>
    <row r="162" spans="1:9" s="126" customFormat="1" ht="33" customHeight="1">
      <c r="A162" s="205" t="s">
        <v>514</v>
      </c>
      <c r="B162" s="95" t="s">
        <v>1062</v>
      </c>
      <c r="C162" s="68" t="s">
        <v>35</v>
      </c>
      <c r="D162" s="68" t="s">
        <v>40</v>
      </c>
      <c r="E162" s="251" t="s">
        <v>1117</v>
      </c>
      <c r="F162" s="228">
        <v>240</v>
      </c>
      <c r="G162" s="195">
        <v>100000</v>
      </c>
      <c r="H162" s="195">
        <v>29840</v>
      </c>
      <c r="I162" s="578">
        <f t="shared" si="9"/>
        <v>29.84</v>
      </c>
    </row>
    <row r="163" spans="1:9" ht="16.5">
      <c r="A163" s="42" t="s">
        <v>75</v>
      </c>
      <c r="B163" s="93" t="s">
        <v>1062</v>
      </c>
      <c r="C163" s="44" t="s">
        <v>30</v>
      </c>
      <c r="D163" s="44"/>
      <c r="E163" s="50"/>
      <c r="F163" s="50"/>
      <c r="G163" s="147">
        <f>G164</f>
        <v>25000</v>
      </c>
      <c r="H163" s="147">
        <f>H164+H169</f>
        <v>0</v>
      </c>
      <c r="I163" s="583">
        <f t="shared" si="9"/>
        <v>0</v>
      </c>
    </row>
    <row r="164" spans="1:9" ht="33">
      <c r="A164" s="183" t="s">
        <v>468</v>
      </c>
      <c r="B164" s="93" t="s">
        <v>1062</v>
      </c>
      <c r="C164" s="44" t="s">
        <v>30</v>
      </c>
      <c r="D164" s="44" t="s">
        <v>35</v>
      </c>
      <c r="E164" s="70"/>
      <c r="F164" s="70"/>
      <c r="G164" s="147">
        <f aca="true" t="shared" si="18" ref="G164:H167">G165</f>
        <v>25000</v>
      </c>
      <c r="H164" s="147">
        <f t="shared" si="18"/>
        <v>0</v>
      </c>
      <c r="I164" s="583">
        <f t="shared" si="9"/>
        <v>0</v>
      </c>
    </row>
    <row r="165" spans="1:9" s="126" customFormat="1" ht="66">
      <c r="A165" s="288" t="s">
        <v>1141</v>
      </c>
      <c r="B165" s="93" t="s">
        <v>1062</v>
      </c>
      <c r="C165" s="44" t="s">
        <v>30</v>
      </c>
      <c r="D165" s="44" t="s">
        <v>35</v>
      </c>
      <c r="E165" s="533" t="s">
        <v>1099</v>
      </c>
      <c r="F165" s="230"/>
      <c r="G165" s="147">
        <f t="shared" si="18"/>
        <v>25000</v>
      </c>
      <c r="H165" s="147">
        <f t="shared" si="18"/>
        <v>0</v>
      </c>
      <c r="I165" s="583">
        <f t="shared" si="9"/>
        <v>0</v>
      </c>
    </row>
    <row r="166" spans="1:9" s="126" customFormat="1" ht="33">
      <c r="A166" s="220" t="s">
        <v>987</v>
      </c>
      <c r="B166" s="94" t="s">
        <v>1062</v>
      </c>
      <c r="C166" s="40" t="s">
        <v>30</v>
      </c>
      <c r="D166" s="40" t="s">
        <v>35</v>
      </c>
      <c r="E166" s="294" t="s">
        <v>1100</v>
      </c>
      <c r="F166" s="248"/>
      <c r="G166" s="195">
        <f t="shared" si="18"/>
        <v>25000</v>
      </c>
      <c r="H166" s="195">
        <f t="shared" si="18"/>
        <v>0</v>
      </c>
      <c r="I166" s="578">
        <f aca="true" t="shared" si="19" ref="I166:I229">H166*100/G166</f>
        <v>0</v>
      </c>
    </row>
    <row r="167" spans="1:9" s="126" customFormat="1" ht="31.5" customHeight="1">
      <c r="A167" s="220" t="s">
        <v>1069</v>
      </c>
      <c r="B167" s="94" t="s">
        <v>1062</v>
      </c>
      <c r="C167" s="40" t="s">
        <v>30</v>
      </c>
      <c r="D167" s="40" t="s">
        <v>35</v>
      </c>
      <c r="E167" s="294" t="s">
        <v>1107</v>
      </c>
      <c r="F167" s="248"/>
      <c r="G167" s="195">
        <f t="shared" si="18"/>
        <v>25000</v>
      </c>
      <c r="H167" s="195">
        <f t="shared" si="18"/>
        <v>0</v>
      </c>
      <c r="I167" s="578">
        <f t="shared" si="19"/>
        <v>0</v>
      </c>
    </row>
    <row r="168" spans="1:9" s="126" customFormat="1" ht="34.5" customHeight="1">
      <c r="A168" s="278" t="s">
        <v>514</v>
      </c>
      <c r="B168" s="94" t="s">
        <v>1062</v>
      </c>
      <c r="C168" s="40" t="s">
        <v>30</v>
      </c>
      <c r="D168" s="40" t="s">
        <v>35</v>
      </c>
      <c r="E168" s="294" t="s">
        <v>1107</v>
      </c>
      <c r="F168" s="248">
        <v>240</v>
      </c>
      <c r="G168" s="195">
        <v>25000</v>
      </c>
      <c r="H168" s="195">
        <v>0</v>
      </c>
      <c r="I168" s="578">
        <f t="shared" si="19"/>
        <v>0</v>
      </c>
    </row>
    <row r="169" spans="1:9" ht="15" customHeight="1" hidden="1">
      <c r="A169" s="67" t="s">
        <v>249</v>
      </c>
      <c r="B169" s="102" t="s">
        <v>1062</v>
      </c>
      <c r="C169" s="69" t="s">
        <v>30</v>
      </c>
      <c r="D169" s="70" t="s">
        <v>32</v>
      </c>
      <c r="E169" s="69"/>
      <c r="F169" s="50"/>
      <c r="G169" s="147">
        <f aca="true" t="shared" si="20" ref="G169:H173">G170</f>
        <v>0</v>
      </c>
      <c r="H169" s="147">
        <f t="shared" si="20"/>
        <v>0</v>
      </c>
      <c r="I169" s="583" t="e">
        <f t="shared" si="19"/>
        <v>#DIV/0!</v>
      </c>
    </row>
    <row r="170" spans="1:9" s="126" customFormat="1" ht="66" hidden="1">
      <c r="A170" s="106" t="s">
        <v>528</v>
      </c>
      <c r="B170" s="102" t="s">
        <v>1062</v>
      </c>
      <c r="C170" s="69" t="s">
        <v>30</v>
      </c>
      <c r="D170" s="70" t="s">
        <v>32</v>
      </c>
      <c r="E170" s="253" t="s">
        <v>698</v>
      </c>
      <c r="F170" s="227"/>
      <c r="G170" s="147">
        <f t="shared" si="20"/>
        <v>0</v>
      </c>
      <c r="H170" s="147">
        <f t="shared" si="20"/>
        <v>0</v>
      </c>
      <c r="I170" s="583" t="e">
        <f t="shared" si="19"/>
        <v>#DIV/0!</v>
      </c>
    </row>
    <row r="171" spans="1:9" s="242" customFormat="1" ht="33" hidden="1">
      <c r="A171" s="106" t="s">
        <v>535</v>
      </c>
      <c r="B171" s="102" t="s">
        <v>1062</v>
      </c>
      <c r="C171" s="69" t="s">
        <v>30</v>
      </c>
      <c r="D171" s="70" t="s">
        <v>32</v>
      </c>
      <c r="E171" s="44" t="s">
        <v>699</v>
      </c>
      <c r="F171" s="252"/>
      <c r="G171" s="147">
        <f t="shared" si="20"/>
        <v>0</v>
      </c>
      <c r="H171" s="147">
        <f t="shared" si="20"/>
        <v>0</v>
      </c>
      <c r="I171" s="583" t="e">
        <f t="shared" si="19"/>
        <v>#DIV/0!</v>
      </c>
    </row>
    <row r="172" spans="1:9" s="126" customFormat="1" ht="16.5" hidden="1">
      <c r="A172" s="103" t="s">
        <v>948</v>
      </c>
      <c r="B172" s="101" t="s">
        <v>1062</v>
      </c>
      <c r="C172" s="68" t="s">
        <v>30</v>
      </c>
      <c r="D172" s="50" t="s">
        <v>32</v>
      </c>
      <c r="E172" s="40" t="s">
        <v>701</v>
      </c>
      <c r="F172" s="227"/>
      <c r="G172" s="195">
        <f t="shared" si="20"/>
        <v>0</v>
      </c>
      <c r="H172" s="195">
        <f t="shared" si="20"/>
        <v>0</v>
      </c>
      <c r="I172" s="578" t="e">
        <f t="shared" si="19"/>
        <v>#DIV/0!</v>
      </c>
    </row>
    <row r="173" spans="1:9" s="126" customFormat="1" ht="27" customHeight="1" hidden="1">
      <c r="A173" s="103" t="s">
        <v>536</v>
      </c>
      <c r="B173" s="101" t="s">
        <v>1062</v>
      </c>
      <c r="C173" s="68" t="s">
        <v>30</v>
      </c>
      <c r="D173" s="50" t="s">
        <v>32</v>
      </c>
      <c r="E173" s="40" t="s">
        <v>700</v>
      </c>
      <c r="F173" s="227"/>
      <c r="G173" s="195">
        <f t="shared" si="20"/>
        <v>0</v>
      </c>
      <c r="H173" s="195">
        <f t="shared" si="20"/>
        <v>0</v>
      </c>
      <c r="I173" s="578" t="e">
        <f t="shared" si="19"/>
        <v>#DIV/0!</v>
      </c>
    </row>
    <row r="174" spans="1:9" s="126" customFormat="1" ht="33" hidden="1">
      <c r="A174" s="103" t="s">
        <v>514</v>
      </c>
      <c r="B174" s="101" t="s">
        <v>1062</v>
      </c>
      <c r="C174" s="68" t="s">
        <v>30</v>
      </c>
      <c r="D174" s="50" t="s">
        <v>32</v>
      </c>
      <c r="E174" s="40" t="s">
        <v>700</v>
      </c>
      <c r="F174" s="227">
        <v>240</v>
      </c>
      <c r="G174" s="195"/>
      <c r="H174" s="195"/>
      <c r="I174" s="578" t="e">
        <f t="shared" si="19"/>
        <v>#DIV/0!</v>
      </c>
    </row>
    <row r="175" spans="1:9" ht="16.5" hidden="1">
      <c r="A175" s="67" t="s">
        <v>332</v>
      </c>
      <c r="B175" s="123">
        <v>902</v>
      </c>
      <c r="C175" s="70" t="s">
        <v>32</v>
      </c>
      <c r="D175" s="50"/>
      <c r="E175" s="50"/>
      <c r="F175" s="50"/>
      <c r="G175" s="71">
        <f>G176</f>
        <v>0</v>
      </c>
      <c r="H175" s="71">
        <f>H176</f>
        <v>785000</v>
      </c>
      <c r="I175" s="587" t="e">
        <f t="shared" si="19"/>
        <v>#DIV/0!</v>
      </c>
    </row>
    <row r="176" spans="1:9" ht="16.5" hidden="1">
      <c r="A176" s="67" t="s">
        <v>333</v>
      </c>
      <c r="B176" s="102">
        <v>902</v>
      </c>
      <c r="C176" s="70" t="s">
        <v>32</v>
      </c>
      <c r="D176" s="70" t="s">
        <v>32</v>
      </c>
      <c r="E176" s="70"/>
      <c r="F176" s="70"/>
      <c r="G176" s="147">
        <f>G177</f>
        <v>0</v>
      </c>
      <c r="H176" s="147">
        <f>H177</f>
        <v>785000</v>
      </c>
      <c r="I176" s="583" t="e">
        <f t="shared" si="19"/>
        <v>#DIV/0!</v>
      </c>
    </row>
    <row r="177" spans="1:9" s="126" customFormat="1" ht="49.5" hidden="1">
      <c r="A177" s="272" t="s">
        <v>736</v>
      </c>
      <c r="B177" s="102">
        <v>902</v>
      </c>
      <c r="C177" s="70" t="s">
        <v>32</v>
      </c>
      <c r="D177" s="70" t="s">
        <v>32</v>
      </c>
      <c r="E177" s="253" t="s">
        <v>711</v>
      </c>
      <c r="F177" s="227"/>
      <c r="G177" s="147">
        <f>G178+G183</f>
        <v>0</v>
      </c>
      <c r="H177" s="147">
        <f>H178+H183</f>
        <v>785000</v>
      </c>
      <c r="I177" s="583" t="e">
        <f t="shared" si="19"/>
        <v>#DIV/0!</v>
      </c>
    </row>
    <row r="178" spans="1:9" s="126" customFormat="1" ht="16.5" hidden="1">
      <c r="A178" s="273" t="s">
        <v>857</v>
      </c>
      <c r="B178" s="101">
        <v>902</v>
      </c>
      <c r="C178" s="50" t="s">
        <v>32</v>
      </c>
      <c r="D178" s="50" t="s">
        <v>32</v>
      </c>
      <c r="E178" s="246" t="s">
        <v>858</v>
      </c>
      <c r="F178" s="227"/>
      <c r="G178" s="195">
        <f>G179+G181</f>
        <v>0</v>
      </c>
      <c r="H178" s="195">
        <f>H179+H181</f>
        <v>785000</v>
      </c>
      <c r="I178" s="578" t="e">
        <f t="shared" si="19"/>
        <v>#DIV/0!</v>
      </c>
    </row>
    <row r="179" spans="1:9" s="126" customFormat="1" ht="49.5" hidden="1">
      <c r="A179" s="273" t="s">
        <v>595</v>
      </c>
      <c r="B179" s="101">
        <v>902</v>
      </c>
      <c r="C179" s="50" t="s">
        <v>32</v>
      </c>
      <c r="D179" s="50" t="s">
        <v>32</v>
      </c>
      <c r="E179" s="246" t="s">
        <v>859</v>
      </c>
      <c r="F179" s="227"/>
      <c r="G179" s="195">
        <f>G180</f>
        <v>0</v>
      </c>
      <c r="H179" s="195">
        <f>H180</f>
        <v>420000</v>
      </c>
      <c r="I179" s="578" t="e">
        <f t="shared" si="19"/>
        <v>#DIV/0!</v>
      </c>
    </row>
    <row r="180" spans="1:9" s="126" customFormat="1" ht="33" hidden="1">
      <c r="A180" s="103" t="s">
        <v>514</v>
      </c>
      <c r="B180" s="101">
        <v>902</v>
      </c>
      <c r="C180" s="50" t="s">
        <v>32</v>
      </c>
      <c r="D180" s="50" t="s">
        <v>32</v>
      </c>
      <c r="E180" s="246" t="s">
        <v>859</v>
      </c>
      <c r="F180" s="227">
        <v>240</v>
      </c>
      <c r="G180" s="195"/>
      <c r="H180" s="195">
        <v>420000</v>
      </c>
      <c r="I180" s="578" t="e">
        <f t="shared" si="19"/>
        <v>#DIV/0!</v>
      </c>
    </row>
    <row r="181" spans="1:9" s="126" customFormat="1" ht="16.5" hidden="1">
      <c r="A181" s="273" t="s">
        <v>615</v>
      </c>
      <c r="B181" s="101">
        <v>902</v>
      </c>
      <c r="C181" s="50" t="s">
        <v>32</v>
      </c>
      <c r="D181" s="50" t="s">
        <v>32</v>
      </c>
      <c r="E181" s="246" t="s">
        <v>860</v>
      </c>
      <c r="F181" s="227"/>
      <c r="G181" s="195">
        <f>G182</f>
        <v>0</v>
      </c>
      <c r="H181" s="195">
        <f>H182</f>
        <v>365000</v>
      </c>
      <c r="I181" s="578" t="e">
        <f t="shared" si="19"/>
        <v>#DIV/0!</v>
      </c>
    </row>
    <row r="182" spans="1:9" s="126" customFormat="1" ht="33" hidden="1">
      <c r="A182" s="65" t="s">
        <v>533</v>
      </c>
      <c r="B182" s="101">
        <v>902</v>
      </c>
      <c r="C182" s="50" t="s">
        <v>32</v>
      </c>
      <c r="D182" s="50" t="s">
        <v>32</v>
      </c>
      <c r="E182" s="246" t="s">
        <v>860</v>
      </c>
      <c r="F182" s="227">
        <v>630</v>
      </c>
      <c r="G182" s="195"/>
      <c r="H182" s="195">
        <v>365000</v>
      </c>
      <c r="I182" s="578" t="e">
        <f t="shared" si="19"/>
        <v>#DIV/0!</v>
      </c>
    </row>
    <row r="183" spans="1:9" s="126" customFormat="1" ht="16.5" hidden="1">
      <c r="A183" s="273" t="s">
        <v>861</v>
      </c>
      <c r="B183" s="101">
        <v>902</v>
      </c>
      <c r="C183" s="50" t="s">
        <v>32</v>
      </c>
      <c r="D183" s="50" t="s">
        <v>32</v>
      </c>
      <c r="E183" s="246" t="s">
        <v>862</v>
      </c>
      <c r="F183" s="227"/>
      <c r="G183" s="195">
        <f>G184</f>
        <v>0</v>
      </c>
      <c r="H183" s="195">
        <f>H184</f>
        <v>0</v>
      </c>
      <c r="I183" s="578" t="e">
        <f t="shared" si="19"/>
        <v>#DIV/0!</v>
      </c>
    </row>
    <row r="184" spans="1:9" s="126" customFormat="1" ht="18" customHeight="1" hidden="1">
      <c r="A184" s="273" t="s">
        <v>597</v>
      </c>
      <c r="B184" s="101">
        <v>902</v>
      </c>
      <c r="C184" s="50" t="s">
        <v>32</v>
      </c>
      <c r="D184" s="50" t="s">
        <v>32</v>
      </c>
      <c r="E184" s="246" t="s">
        <v>863</v>
      </c>
      <c r="F184" s="227"/>
      <c r="G184" s="195">
        <f>G185</f>
        <v>0</v>
      </c>
      <c r="H184" s="195">
        <f>H185</f>
        <v>0</v>
      </c>
      <c r="I184" s="578" t="e">
        <f t="shared" si="19"/>
        <v>#DIV/0!</v>
      </c>
    </row>
    <row r="185" spans="1:9" s="126" customFormat="1" ht="21" customHeight="1" hidden="1">
      <c r="A185" s="103" t="s">
        <v>514</v>
      </c>
      <c r="B185" s="101">
        <v>902</v>
      </c>
      <c r="C185" s="50" t="s">
        <v>32</v>
      </c>
      <c r="D185" s="50" t="s">
        <v>32</v>
      </c>
      <c r="E185" s="246" t="s">
        <v>863</v>
      </c>
      <c r="F185" s="227">
        <v>240</v>
      </c>
      <c r="G185" s="195"/>
      <c r="H185" s="195"/>
      <c r="I185" s="578" t="e">
        <f t="shared" si="19"/>
        <v>#DIV/0!</v>
      </c>
    </row>
    <row r="186" spans="1:9" ht="3.75" customHeight="1" hidden="1">
      <c r="A186" s="42" t="s">
        <v>3</v>
      </c>
      <c r="B186" s="90">
        <v>902</v>
      </c>
      <c r="C186" s="44" t="s">
        <v>38</v>
      </c>
      <c r="D186" s="44"/>
      <c r="E186" s="44"/>
      <c r="F186" s="44"/>
      <c r="G186" s="147">
        <f>G187+G193+G206</f>
        <v>0</v>
      </c>
      <c r="H186" s="147">
        <f>H187+H193+H206</f>
        <v>4325100</v>
      </c>
      <c r="I186" s="583" t="e">
        <f t="shared" si="19"/>
        <v>#DIV/0!</v>
      </c>
    </row>
    <row r="187" spans="1:9" s="9" customFormat="1" ht="16.5" hidden="1">
      <c r="A187" s="97" t="s">
        <v>176</v>
      </c>
      <c r="B187" s="98">
        <v>902</v>
      </c>
      <c r="C187" s="99" t="s">
        <v>38</v>
      </c>
      <c r="D187" s="73" t="s">
        <v>31</v>
      </c>
      <c r="E187" s="73"/>
      <c r="F187" s="73"/>
      <c r="G187" s="74">
        <f aca="true" t="shared" si="21" ref="G187:H191">G188</f>
        <v>0</v>
      </c>
      <c r="H187" s="74">
        <f t="shared" si="21"/>
        <v>2500000</v>
      </c>
      <c r="I187" s="590" t="e">
        <f t="shared" si="19"/>
        <v>#DIV/0!</v>
      </c>
    </row>
    <row r="188" spans="1:9" s="126" customFormat="1" ht="33" hidden="1">
      <c r="A188" s="106" t="s">
        <v>543</v>
      </c>
      <c r="B188" s="98">
        <v>902</v>
      </c>
      <c r="C188" s="99" t="s">
        <v>38</v>
      </c>
      <c r="D188" s="73" t="s">
        <v>31</v>
      </c>
      <c r="E188" s="253" t="s">
        <v>743</v>
      </c>
      <c r="F188" s="227"/>
      <c r="G188" s="147">
        <f t="shared" si="21"/>
        <v>0</v>
      </c>
      <c r="H188" s="147">
        <f t="shared" si="21"/>
        <v>2500000</v>
      </c>
      <c r="I188" s="583" t="e">
        <f t="shared" si="19"/>
        <v>#DIV/0!</v>
      </c>
    </row>
    <row r="189" spans="1:9" s="242" customFormat="1" ht="33" hidden="1">
      <c r="A189" s="266" t="s">
        <v>735</v>
      </c>
      <c r="B189" s="98">
        <v>902</v>
      </c>
      <c r="C189" s="99" t="s">
        <v>38</v>
      </c>
      <c r="D189" s="73" t="s">
        <v>31</v>
      </c>
      <c r="E189" s="44" t="s">
        <v>764</v>
      </c>
      <c r="F189" s="252"/>
      <c r="G189" s="147">
        <f t="shared" si="21"/>
        <v>0</v>
      </c>
      <c r="H189" s="147">
        <f t="shared" si="21"/>
        <v>2500000</v>
      </c>
      <c r="I189" s="583" t="e">
        <f t="shared" si="19"/>
        <v>#DIV/0!</v>
      </c>
    </row>
    <row r="190" spans="1:9" s="126" customFormat="1" ht="33" hidden="1">
      <c r="A190" s="100" t="s">
        <v>924</v>
      </c>
      <c r="B190" s="254">
        <v>902</v>
      </c>
      <c r="C190" s="75" t="s">
        <v>38</v>
      </c>
      <c r="D190" s="76" t="s">
        <v>31</v>
      </c>
      <c r="E190" s="40" t="s">
        <v>925</v>
      </c>
      <c r="F190" s="227"/>
      <c r="G190" s="195">
        <f t="shared" si="21"/>
        <v>0</v>
      </c>
      <c r="H190" s="195">
        <f t="shared" si="21"/>
        <v>2500000</v>
      </c>
      <c r="I190" s="578" t="e">
        <f t="shared" si="19"/>
        <v>#DIV/0!</v>
      </c>
    </row>
    <row r="191" spans="1:9" s="126" customFormat="1" ht="16.5" hidden="1">
      <c r="A191" s="100" t="s">
        <v>926</v>
      </c>
      <c r="B191" s="254">
        <v>902</v>
      </c>
      <c r="C191" s="75" t="s">
        <v>38</v>
      </c>
      <c r="D191" s="76" t="s">
        <v>31</v>
      </c>
      <c r="E191" s="40" t="s">
        <v>927</v>
      </c>
      <c r="F191" s="227"/>
      <c r="G191" s="195">
        <f t="shared" si="21"/>
        <v>0</v>
      </c>
      <c r="H191" s="195">
        <f t="shared" si="21"/>
        <v>2500000</v>
      </c>
      <c r="I191" s="578" t="e">
        <f t="shared" si="19"/>
        <v>#DIV/0!</v>
      </c>
    </row>
    <row r="192" spans="1:9" s="126" customFormat="1" ht="14.25" customHeight="1" hidden="1">
      <c r="A192" s="103" t="s">
        <v>538</v>
      </c>
      <c r="B192" s="254">
        <v>902</v>
      </c>
      <c r="C192" s="75" t="s">
        <v>38</v>
      </c>
      <c r="D192" s="76" t="s">
        <v>31</v>
      </c>
      <c r="E192" s="40" t="s">
        <v>927</v>
      </c>
      <c r="F192" s="227">
        <v>310</v>
      </c>
      <c r="G192" s="195"/>
      <c r="H192" s="195">
        <v>2500000</v>
      </c>
      <c r="I192" s="578" t="e">
        <f t="shared" si="19"/>
        <v>#DIV/0!</v>
      </c>
    </row>
    <row r="193" spans="1:9" ht="16.5" hidden="1">
      <c r="A193" s="42" t="s">
        <v>322</v>
      </c>
      <c r="B193" s="93">
        <v>902</v>
      </c>
      <c r="C193" s="44" t="s">
        <v>38</v>
      </c>
      <c r="D193" s="44" t="s">
        <v>40</v>
      </c>
      <c r="E193" s="44"/>
      <c r="F193" s="44"/>
      <c r="G193" s="147">
        <f>G194+G201</f>
        <v>0</v>
      </c>
      <c r="H193" s="147">
        <f>H194+H201</f>
        <v>456100</v>
      </c>
      <c r="I193" s="583" t="e">
        <f t="shared" si="19"/>
        <v>#DIV/0!</v>
      </c>
    </row>
    <row r="194" spans="1:9" s="126" customFormat="1" ht="33" hidden="1">
      <c r="A194" s="106" t="s">
        <v>543</v>
      </c>
      <c r="B194" s="98">
        <v>902</v>
      </c>
      <c r="C194" s="99" t="s">
        <v>38</v>
      </c>
      <c r="D194" s="73" t="s">
        <v>40</v>
      </c>
      <c r="E194" s="253" t="s">
        <v>743</v>
      </c>
      <c r="F194" s="227"/>
      <c r="G194" s="147">
        <f>G195</f>
        <v>0</v>
      </c>
      <c r="H194" s="147">
        <f>H195</f>
        <v>200000</v>
      </c>
      <c r="I194" s="583" t="e">
        <f t="shared" si="19"/>
        <v>#DIV/0!</v>
      </c>
    </row>
    <row r="195" spans="1:9" s="242" customFormat="1" ht="33" hidden="1">
      <c r="A195" s="266" t="s">
        <v>735</v>
      </c>
      <c r="B195" s="98">
        <v>902</v>
      </c>
      <c r="C195" s="99" t="s">
        <v>38</v>
      </c>
      <c r="D195" s="73" t="s">
        <v>40</v>
      </c>
      <c r="E195" s="44" t="s">
        <v>764</v>
      </c>
      <c r="F195" s="252"/>
      <c r="G195" s="147">
        <f>G196</f>
        <v>0</v>
      </c>
      <c r="H195" s="147">
        <f>H196</f>
        <v>200000</v>
      </c>
      <c r="I195" s="583" t="e">
        <f t="shared" si="19"/>
        <v>#DIV/0!</v>
      </c>
    </row>
    <row r="196" spans="1:9" s="126" customFormat="1" ht="33" hidden="1">
      <c r="A196" s="100" t="s">
        <v>924</v>
      </c>
      <c r="B196" s="254">
        <v>902</v>
      </c>
      <c r="C196" s="75" t="s">
        <v>38</v>
      </c>
      <c r="D196" s="76" t="s">
        <v>40</v>
      </c>
      <c r="E196" s="40" t="s">
        <v>925</v>
      </c>
      <c r="F196" s="227"/>
      <c r="G196" s="195">
        <f>G197+G199</f>
        <v>0</v>
      </c>
      <c r="H196" s="195">
        <f>H197+H199</f>
        <v>200000</v>
      </c>
      <c r="I196" s="578" t="e">
        <f t="shared" si="19"/>
        <v>#DIV/0!</v>
      </c>
    </row>
    <row r="197" spans="1:9" s="126" customFormat="1" ht="33" hidden="1">
      <c r="A197" s="100" t="s">
        <v>542</v>
      </c>
      <c r="B197" s="254">
        <v>902</v>
      </c>
      <c r="C197" s="75" t="s">
        <v>38</v>
      </c>
      <c r="D197" s="76" t="s">
        <v>40</v>
      </c>
      <c r="E197" s="40" t="s">
        <v>928</v>
      </c>
      <c r="F197" s="227"/>
      <c r="G197" s="195">
        <f>G198</f>
        <v>0</v>
      </c>
      <c r="H197" s="195">
        <f>H198</f>
        <v>100000</v>
      </c>
      <c r="I197" s="578" t="e">
        <f t="shared" si="19"/>
        <v>#DIV/0!</v>
      </c>
    </row>
    <row r="198" spans="1:9" s="126" customFormat="1" ht="16.5" hidden="1">
      <c r="A198" s="100" t="s">
        <v>538</v>
      </c>
      <c r="B198" s="254">
        <v>902</v>
      </c>
      <c r="C198" s="75" t="s">
        <v>38</v>
      </c>
      <c r="D198" s="76" t="s">
        <v>40</v>
      </c>
      <c r="E198" s="40" t="s">
        <v>928</v>
      </c>
      <c r="F198" s="227">
        <v>310</v>
      </c>
      <c r="G198" s="195"/>
      <c r="H198" s="195">
        <v>100000</v>
      </c>
      <c r="I198" s="578" t="e">
        <f t="shared" si="19"/>
        <v>#DIV/0!</v>
      </c>
    </row>
    <row r="199" spans="1:9" ht="66" hidden="1">
      <c r="A199" s="100" t="s">
        <v>444</v>
      </c>
      <c r="B199" s="254">
        <v>902</v>
      </c>
      <c r="C199" s="75" t="s">
        <v>38</v>
      </c>
      <c r="D199" s="76" t="s">
        <v>40</v>
      </c>
      <c r="E199" s="40" t="s">
        <v>976</v>
      </c>
      <c r="F199" s="227"/>
      <c r="G199" s="66">
        <f>G200</f>
        <v>0</v>
      </c>
      <c r="H199" s="66">
        <f>H200</f>
        <v>100000</v>
      </c>
      <c r="I199" s="576" t="e">
        <f t="shared" si="19"/>
        <v>#DIV/0!</v>
      </c>
    </row>
    <row r="200" spans="1:9" ht="13.5" customHeight="1" hidden="1">
      <c r="A200" s="100" t="s">
        <v>538</v>
      </c>
      <c r="B200" s="254">
        <v>902</v>
      </c>
      <c r="C200" s="75" t="s">
        <v>38</v>
      </c>
      <c r="D200" s="76" t="s">
        <v>40</v>
      </c>
      <c r="E200" s="40" t="s">
        <v>976</v>
      </c>
      <c r="F200" s="227">
        <v>310</v>
      </c>
      <c r="G200" s="195"/>
      <c r="H200" s="195">
        <v>100000</v>
      </c>
      <c r="I200" s="578" t="e">
        <f t="shared" si="19"/>
        <v>#DIV/0!</v>
      </c>
    </row>
    <row r="201" spans="1:9" s="126" customFormat="1" ht="33" hidden="1">
      <c r="A201" s="106" t="s">
        <v>539</v>
      </c>
      <c r="B201" s="98">
        <v>902</v>
      </c>
      <c r="C201" s="99" t="s">
        <v>38</v>
      </c>
      <c r="D201" s="73" t="s">
        <v>40</v>
      </c>
      <c r="E201" s="253" t="s">
        <v>747</v>
      </c>
      <c r="F201" s="227"/>
      <c r="G201" s="147">
        <f aca="true" t="shared" si="22" ref="G201:H204">G202</f>
        <v>0</v>
      </c>
      <c r="H201" s="147">
        <f t="shared" si="22"/>
        <v>256100</v>
      </c>
      <c r="I201" s="583" t="e">
        <f t="shared" si="19"/>
        <v>#DIV/0!</v>
      </c>
    </row>
    <row r="202" spans="1:9" s="242" customFormat="1" ht="33" hidden="1">
      <c r="A202" s="106" t="s">
        <v>540</v>
      </c>
      <c r="B202" s="98">
        <v>902</v>
      </c>
      <c r="C202" s="99" t="s">
        <v>38</v>
      </c>
      <c r="D202" s="73" t="s">
        <v>40</v>
      </c>
      <c r="E202" s="44" t="s">
        <v>843</v>
      </c>
      <c r="F202" s="252"/>
      <c r="G202" s="147">
        <f t="shared" si="22"/>
        <v>0</v>
      </c>
      <c r="H202" s="147">
        <f t="shared" si="22"/>
        <v>256100</v>
      </c>
      <c r="I202" s="583" t="e">
        <f t="shared" si="19"/>
        <v>#DIV/0!</v>
      </c>
    </row>
    <row r="203" spans="1:9" s="126" customFormat="1" ht="16.5" hidden="1">
      <c r="A203" s="274" t="s">
        <v>841</v>
      </c>
      <c r="B203" s="254">
        <v>902</v>
      </c>
      <c r="C203" s="75" t="s">
        <v>38</v>
      </c>
      <c r="D203" s="76" t="s">
        <v>40</v>
      </c>
      <c r="E203" s="40" t="s">
        <v>844</v>
      </c>
      <c r="F203" s="227"/>
      <c r="G203" s="195">
        <f t="shared" si="22"/>
        <v>0</v>
      </c>
      <c r="H203" s="195">
        <f t="shared" si="22"/>
        <v>256100</v>
      </c>
      <c r="I203" s="578" t="e">
        <f t="shared" si="19"/>
        <v>#DIV/0!</v>
      </c>
    </row>
    <row r="204" spans="1:9" s="126" customFormat="1" ht="16.5" hidden="1">
      <c r="A204" s="274" t="s">
        <v>541</v>
      </c>
      <c r="B204" s="254">
        <v>902</v>
      </c>
      <c r="C204" s="75" t="s">
        <v>38</v>
      </c>
      <c r="D204" s="76" t="s">
        <v>40</v>
      </c>
      <c r="E204" s="40" t="s">
        <v>850</v>
      </c>
      <c r="F204" s="227"/>
      <c r="G204" s="195">
        <f t="shared" si="22"/>
        <v>0</v>
      </c>
      <c r="H204" s="195">
        <f t="shared" si="22"/>
        <v>256100</v>
      </c>
      <c r="I204" s="578" t="e">
        <f t="shared" si="19"/>
        <v>#DIV/0!</v>
      </c>
    </row>
    <row r="205" spans="1:9" s="126" customFormat="1" ht="33" hidden="1">
      <c r="A205" s="103" t="s">
        <v>617</v>
      </c>
      <c r="B205" s="254">
        <v>902</v>
      </c>
      <c r="C205" s="75" t="s">
        <v>38</v>
      </c>
      <c r="D205" s="76" t="s">
        <v>40</v>
      </c>
      <c r="E205" s="40" t="s">
        <v>850</v>
      </c>
      <c r="F205" s="227">
        <v>320</v>
      </c>
      <c r="G205" s="195"/>
      <c r="H205" s="195">
        <v>256100</v>
      </c>
      <c r="I205" s="578" t="e">
        <f t="shared" si="19"/>
        <v>#DIV/0!</v>
      </c>
    </row>
    <row r="206" spans="1:9" ht="16.5" hidden="1">
      <c r="A206" s="42" t="s">
        <v>27</v>
      </c>
      <c r="B206" s="90">
        <v>902</v>
      </c>
      <c r="C206" s="44">
        <v>10</v>
      </c>
      <c r="D206" s="44" t="s">
        <v>37</v>
      </c>
      <c r="E206" s="44"/>
      <c r="F206" s="44"/>
      <c r="G206" s="71">
        <f>G207+G216</f>
        <v>0</v>
      </c>
      <c r="H206" s="71">
        <f>H207+H216</f>
        <v>1369000</v>
      </c>
      <c r="I206" s="587" t="e">
        <f t="shared" si="19"/>
        <v>#DIV/0!</v>
      </c>
    </row>
    <row r="207" spans="1:9" s="126" customFormat="1" ht="33" hidden="1">
      <c r="A207" s="106" t="s">
        <v>543</v>
      </c>
      <c r="B207" s="90">
        <v>902</v>
      </c>
      <c r="C207" s="44">
        <v>10</v>
      </c>
      <c r="D207" s="44" t="s">
        <v>37</v>
      </c>
      <c r="E207" s="253" t="s">
        <v>743</v>
      </c>
      <c r="F207" s="227"/>
      <c r="G207" s="147">
        <f>G208</f>
        <v>0</v>
      </c>
      <c r="H207" s="147">
        <f>H208</f>
        <v>979000</v>
      </c>
      <c r="I207" s="583" t="e">
        <f t="shared" si="19"/>
        <v>#DIV/0!</v>
      </c>
    </row>
    <row r="208" spans="1:9" s="242" customFormat="1" ht="33" hidden="1">
      <c r="A208" s="106" t="s">
        <v>544</v>
      </c>
      <c r="B208" s="90">
        <v>902</v>
      </c>
      <c r="C208" s="44">
        <v>10</v>
      </c>
      <c r="D208" s="44" t="s">
        <v>37</v>
      </c>
      <c r="E208" s="44" t="s">
        <v>767</v>
      </c>
      <c r="F208" s="252"/>
      <c r="G208" s="147">
        <f>G209</f>
        <v>0</v>
      </c>
      <c r="H208" s="147">
        <f>H209</f>
        <v>979000</v>
      </c>
      <c r="I208" s="583" t="e">
        <f t="shared" si="19"/>
        <v>#DIV/0!</v>
      </c>
    </row>
    <row r="209" spans="1:9" s="126" customFormat="1" ht="16.5" hidden="1">
      <c r="A209" s="103" t="s">
        <v>905</v>
      </c>
      <c r="B209" s="91">
        <v>902</v>
      </c>
      <c r="C209" s="40">
        <v>10</v>
      </c>
      <c r="D209" s="40" t="s">
        <v>37</v>
      </c>
      <c r="E209" s="40" t="s">
        <v>977</v>
      </c>
      <c r="F209" s="227"/>
      <c r="G209" s="147">
        <f>G210+G212+G214</f>
        <v>0</v>
      </c>
      <c r="H209" s="147">
        <f>H210+H212+H214</f>
        <v>979000</v>
      </c>
      <c r="I209" s="583" t="e">
        <f t="shared" si="19"/>
        <v>#DIV/0!</v>
      </c>
    </row>
    <row r="210" spans="1:9" s="126" customFormat="1" ht="19.5" customHeight="1" hidden="1">
      <c r="A210" s="103" t="s">
        <v>906</v>
      </c>
      <c r="B210" s="91">
        <v>902</v>
      </c>
      <c r="C210" s="40">
        <v>10</v>
      </c>
      <c r="D210" s="40" t="s">
        <v>37</v>
      </c>
      <c r="E210" s="40" t="s">
        <v>978</v>
      </c>
      <c r="F210" s="227"/>
      <c r="G210" s="195">
        <f>G211</f>
        <v>0</v>
      </c>
      <c r="H210" s="195">
        <f>H211</f>
        <v>620000</v>
      </c>
      <c r="I210" s="578" t="e">
        <f t="shared" si="19"/>
        <v>#DIV/0!</v>
      </c>
    </row>
    <row r="211" spans="1:9" s="126" customFormat="1" ht="33" hidden="1">
      <c r="A211" s="103" t="s">
        <v>617</v>
      </c>
      <c r="B211" s="91">
        <v>902</v>
      </c>
      <c r="C211" s="40">
        <v>10</v>
      </c>
      <c r="D211" s="40" t="s">
        <v>37</v>
      </c>
      <c r="E211" s="40" t="s">
        <v>978</v>
      </c>
      <c r="F211" s="227">
        <v>320</v>
      </c>
      <c r="G211" s="195"/>
      <c r="H211" s="195">
        <v>620000</v>
      </c>
      <c r="I211" s="578" t="e">
        <f t="shared" si="19"/>
        <v>#DIV/0!</v>
      </c>
    </row>
    <row r="212" spans="1:9" s="126" customFormat="1" ht="49.5" hidden="1">
      <c r="A212" s="103" t="s">
        <v>545</v>
      </c>
      <c r="B212" s="91">
        <v>902</v>
      </c>
      <c r="C212" s="40">
        <v>10</v>
      </c>
      <c r="D212" s="40" t="s">
        <v>37</v>
      </c>
      <c r="E212" s="40" t="s">
        <v>979</v>
      </c>
      <c r="F212" s="227"/>
      <c r="G212" s="195">
        <f>G213</f>
        <v>0</v>
      </c>
      <c r="H212" s="195">
        <f>H213</f>
        <v>346000</v>
      </c>
      <c r="I212" s="578" t="e">
        <f t="shared" si="19"/>
        <v>#DIV/0!</v>
      </c>
    </row>
    <row r="213" spans="1:9" s="126" customFormat="1" ht="1.5" customHeight="1" hidden="1">
      <c r="A213" s="103" t="s">
        <v>533</v>
      </c>
      <c r="B213" s="91">
        <v>902</v>
      </c>
      <c r="C213" s="40">
        <v>10</v>
      </c>
      <c r="D213" s="40" t="s">
        <v>37</v>
      </c>
      <c r="E213" s="40" t="s">
        <v>979</v>
      </c>
      <c r="F213" s="227">
        <v>630</v>
      </c>
      <c r="G213" s="195"/>
      <c r="H213" s="195">
        <v>346000</v>
      </c>
      <c r="I213" s="578" t="e">
        <f t="shared" si="19"/>
        <v>#DIV/0!</v>
      </c>
    </row>
    <row r="214" spans="1:9" s="126" customFormat="1" ht="34.5" customHeight="1" hidden="1">
      <c r="A214" s="103" t="s">
        <v>614</v>
      </c>
      <c r="B214" s="91">
        <v>902</v>
      </c>
      <c r="C214" s="40">
        <v>10</v>
      </c>
      <c r="D214" s="40" t="s">
        <v>37</v>
      </c>
      <c r="E214" s="40" t="s">
        <v>980</v>
      </c>
      <c r="F214" s="227"/>
      <c r="G214" s="195">
        <f>G215</f>
        <v>0</v>
      </c>
      <c r="H214" s="195">
        <f>H215</f>
        <v>13000</v>
      </c>
      <c r="I214" s="578" t="e">
        <f t="shared" si="19"/>
        <v>#DIV/0!</v>
      </c>
    </row>
    <row r="215" spans="1:9" s="126" customFormat="1" ht="39" customHeight="1" hidden="1">
      <c r="A215" s="103" t="s">
        <v>533</v>
      </c>
      <c r="B215" s="91">
        <v>902</v>
      </c>
      <c r="C215" s="40">
        <v>10</v>
      </c>
      <c r="D215" s="40" t="s">
        <v>37</v>
      </c>
      <c r="E215" s="40" t="s">
        <v>980</v>
      </c>
      <c r="F215" s="227">
        <v>630</v>
      </c>
      <c r="G215" s="195"/>
      <c r="H215" s="195">
        <v>13000</v>
      </c>
      <c r="I215" s="578" t="e">
        <f t="shared" si="19"/>
        <v>#DIV/0!</v>
      </c>
    </row>
    <row r="216" spans="1:9" s="126" customFormat="1" ht="18" customHeight="1" hidden="1">
      <c r="A216" s="106" t="s">
        <v>546</v>
      </c>
      <c r="B216" s="90">
        <v>902</v>
      </c>
      <c r="C216" s="44">
        <v>10</v>
      </c>
      <c r="D216" s="44" t="s">
        <v>37</v>
      </c>
      <c r="E216" s="253" t="s">
        <v>744</v>
      </c>
      <c r="F216" s="227"/>
      <c r="G216" s="147">
        <f>G217</f>
        <v>0</v>
      </c>
      <c r="H216" s="147">
        <f>H217</f>
        <v>390000</v>
      </c>
      <c r="I216" s="583" t="e">
        <f t="shared" si="19"/>
        <v>#DIV/0!</v>
      </c>
    </row>
    <row r="217" spans="1:9" s="126" customFormat="1" ht="18.75" customHeight="1" hidden="1">
      <c r="A217" s="103" t="s">
        <v>934</v>
      </c>
      <c r="B217" s="91">
        <v>902</v>
      </c>
      <c r="C217" s="40">
        <v>10</v>
      </c>
      <c r="D217" s="40" t="s">
        <v>37</v>
      </c>
      <c r="E217" s="40" t="s">
        <v>935</v>
      </c>
      <c r="F217" s="227"/>
      <c r="G217" s="195">
        <f>G218+G220</f>
        <v>0</v>
      </c>
      <c r="H217" s="195">
        <f>H218+H220</f>
        <v>390000</v>
      </c>
      <c r="I217" s="578" t="e">
        <f t="shared" si="19"/>
        <v>#DIV/0!</v>
      </c>
    </row>
    <row r="218" spans="1:9" s="126" customFormat="1" ht="33.75" customHeight="1" hidden="1">
      <c r="A218" s="103" t="s">
        <v>545</v>
      </c>
      <c r="B218" s="91">
        <v>902</v>
      </c>
      <c r="C218" s="40">
        <v>10</v>
      </c>
      <c r="D218" s="40" t="s">
        <v>37</v>
      </c>
      <c r="E218" s="40" t="s">
        <v>936</v>
      </c>
      <c r="F218" s="227"/>
      <c r="G218" s="195">
        <f>G219</f>
        <v>0</v>
      </c>
      <c r="H218" s="195">
        <f>H219</f>
        <v>360000</v>
      </c>
      <c r="I218" s="578" t="e">
        <f t="shared" si="19"/>
        <v>#DIV/0!</v>
      </c>
    </row>
    <row r="219" spans="1:9" s="126" customFormat="1" ht="37.5" customHeight="1" hidden="1">
      <c r="A219" s="103" t="s">
        <v>533</v>
      </c>
      <c r="B219" s="91">
        <v>902</v>
      </c>
      <c r="C219" s="40">
        <v>10</v>
      </c>
      <c r="D219" s="40" t="s">
        <v>37</v>
      </c>
      <c r="E219" s="40" t="s">
        <v>936</v>
      </c>
      <c r="F219" s="227">
        <v>630</v>
      </c>
      <c r="G219" s="195"/>
      <c r="H219" s="195">
        <v>360000</v>
      </c>
      <c r="I219" s="578" t="e">
        <f t="shared" si="19"/>
        <v>#DIV/0!</v>
      </c>
    </row>
    <row r="220" spans="1:9" s="126" customFormat="1" ht="34.5" customHeight="1" hidden="1">
      <c r="A220" s="103" t="s">
        <v>614</v>
      </c>
      <c r="B220" s="91">
        <v>902</v>
      </c>
      <c r="C220" s="40">
        <v>10</v>
      </c>
      <c r="D220" s="40" t="s">
        <v>37</v>
      </c>
      <c r="E220" s="40" t="s">
        <v>937</v>
      </c>
      <c r="F220" s="227"/>
      <c r="G220" s="195">
        <f>G221</f>
        <v>0</v>
      </c>
      <c r="H220" s="195">
        <f>H221</f>
        <v>30000</v>
      </c>
      <c r="I220" s="578" t="e">
        <f t="shared" si="19"/>
        <v>#DIV/0!</v>
      </c>
    </row>
    <row r="221" spans="1:9" s="126" customFormat="1" ht="39" customHeight="1" hidden="1">
      <c r="A221" s="103" t="s">
        <v>533</v>
      </c>
      <c r="B221" s="91">
        <v>902</v>
      </c>
      <c r="C221" s="40">
        <v>10</v>
      </c>
      <c r="D221" s="40" t="s">
        <v>37</v>
      </c>
      <c r="E221" s="40" t="s">
        <v>937</v>
      </c>
      <c r="F221" s="227">
        <v>630</v>
      </c>
      <c r="G221" s="195"/>
      <c r="H221" s="195">
        <v>30000</v>
      </c>
      <c r="I221" s="578" t="e">
        <f t="shared" si="19"/>
        <v>#DIV/0!</v>
      </c>
    </row>
    <row r="222" spans="1:9" ht="16.5" hidden="1">
      <c r="A222" s="42" t="s">
        <v>327</v>
      </c>
      <c r="B222" s="90">
        <v>902</v>
      </c>
      <c r="C222" s="44" t="s">
        <v>95</v>
      </c>
      <c r="D222" s="44"/>
      <c r="E222" s="44"/>
      <c r="F222" s="44"/>
      <c r="G222" s="71">
        <f aca="true" t="shared" si="23" ref="G222:H226">G223</f>
        <v>0</v>
      </c>
      <c r="H222" s="71">
        <f t="shared" si="23"/>
        <v>4185000</v>
      </c>
      <c r="I222" s="587" t="e">
        <f t="shared" si="19"/>
        <v>#DIV/0!</v>
      </c>
    </row>
    <row r="223" spans="1:9" ht="16.5" hidden="1">
      <c r="A223" s="78" t="s">
        <v>321</v>
      </c>
      <c r="B223" s="90">
        <v>902</v>
      </c>
      <c r="C223" s="44" t="s">
        <v>95</v>
      </c>
      <c r="D223" s="44" t="s">
        <v>36</v>
      </c>
      <c r="E223" s="44"/>
      <c r="F223" s="44"/>
      <c r="G223" s="71">
        <f t="shared" si="23"/>
        <v>0</v>
      </c>
      <c r="H223" s="71">
        <f t="shared" si="23"/>
        <v>4185000</v>
      </c>
      <c r="I223" s="587" t="e">
        <f t="shared" si="19"/>
        <v>#DIV/0!</v>
      </c>
    </row>
    <row r="224" spans="1:9" s="1" customFormat="1" ht="54.75" customHeight="1" hidden="1">
      <c r="A224" s="42" t="s">
        <v>634</v>
      </c>
      <c r="B224" s="90">
        <v>902</v>
      </c>
      <c r="C224" s="44" t="s">
        <v>95</v>
      </c>
      <c r="D224" s="44" t="s">
        <v>36</v>
      </c>
      <c r="E224" s="253" t="s">
        <v>686</v>
      </c>
      <c r="F224" s="44"/>
      <c r="G224" s="71">
        <f t="shared" si="23"/>
        <v>0</v>
      </c>
      <c r="H224" s="71">
        <f t="shared" si="23"/>
        <v>4185000</v>
      </c>
      <c r="I224" s="587" t="e">
        <f t="shared" si="19"/>
        <v>#DIV/0!</v>
      </c>
    </row>
    <row r="225" spans="1:9" ht="16.5" hidden="1">
      <c r="A225" s="42" t="s">
        <v>206</v>
      </c>
      <c r="B225" s="90">
        <v>902</v>
      </c>
      <c r="C225" s="44" t="s">
        <v>95</v>
      </c>
      <c r="D225" s="44" t="s">
        <v>36</v>
      </c>
      <c r="E225" s="70" t="s">
        <v>702</v>
      </c>
      <c r="F225" s="227"/>
      <c r="G225" s="71">
        <f t="shared" si="23"/>
        <v>0</v>
      </c>
      <c r="H225" s="71">
        <f t="shared" si="23"/>
        <v>4185000</v>
      </c>
      <c r="I225" s="587" t="e">
        <f t="shared" si="19"/>
        <v>#DIV/0!</v>
      </c>
    </row>
    <row r="226" spans="1:9" s="126" customFormat="1" ht="49.5" hidden="1">
      <c r="A226" s="38" t="s">
        <v>547</v>
      </c>
      <c r="B226" s="91">
        <v>902</v>
      </c>
      <c r="C226" s="40" t="s">
        <v>95</v>
      </c>
      <c r="D226" s="40" t="s">
        <v>36</v>
      </c>
      <c r="E226" s="50" t="s">
        <v>871</v>
      </c>
      <c r="F226" s="248"/>
      <c r="G226" s="66">
        <f t="shared" si="23"/>
        <v>0</v>
      </c>
      <c r="H226" s="66">
        <f t="shared" si="23"/>
        <v>4185000</v>
      </c>
      <c r="I226" s="576" t="e">
        <f t="shared" si="19"/>
        <v>#DIV/0!</v>
      </c>
    </row>
    <row r="227" spans="1:9" s="126" customFormat="1" ht="16.5" hidden="1">
      <c r="A227" s="187" t="s">
        <v>548</v>
      </c>
      <c r="B227" s="91">
        <v>902</v>
      </c>
      <c r="C227" s="40" t="s">
        <v>95</v>
      </c>
      <c r="D227" s="40" t="s">
        <v>36</v>
      </c>
      <c r="E227" s="50" t="s">
        <v>871</v>
      </c>
      <c r="F227" s="150" t="s">
        <v>549</v>
      </c>
      <c r="G227" s="66"/>
      <c r="H227" s="66">
        <v>4185000</v>
      </c>
      <c r="I227" s="576" t="e">
        <f t="shared" si="19"/>
        <v>#DIV/0!</v>
      </c>
    </row>
    <row r="228" spans="1:9" ht="41.25" customHeight="1" hidden="1">
      <c r="A228" s="84" t="s">
        <v>392</v>
      </c>
      <c r="B228" s="85">
        <v>904</v>
      </c>
      <c r="C228" s="86"/>
      <c r="D228" s="86"/>
      <c r="E228" s="86"/>
      <c r="F228" s="86"/>
      <c r="G228" s="87">
        <f>G229+G350</f>
        <v>696300</v>
      </c>
      <c r="H228" s="87">
        <f>H229+H350</f>
        <v>596861300</v>
      </c>
      <c r="I228" s="588">
        <f t="shared" si="19"/>
        <v>85718.98606922304</v>
      </c>
    </row>
    <row r="229" spans="1:9" ht="16.5" customHeight="1" hidden="1">
      <c r="A229" s="57" t="s">
        <v>75</v>
      </c>
      <c r="B229" s="88">
        <v>904</v>
      </c>
      <c r="C229" s="59" t="s">
        <v>30</v>
      </c>
      <c r="D229" s="59"/>
      <c r="E229" s="59"/>
      <c r="F229" s="59"/>
      <c r="G229" s="118">
        <f>G230+G242+G277+G282+G290</f>
        <v>696300</v>
      </c>
      <c r="H229" s="118">
        <f>H230+H242+H277+H282+H290</f>
        <v>551152300</v>
      </c>
      <c r="I229" s="589">
        <f t="shared" si="19"/>
        <v>79154.43056153957</v>
      </c>
    </row>
    <row r="230" spans="1:9" ht="16.5" hidden="1">
      <c r="A230" s="57" t="s">
        <v>28</v>
      </c>
      <c r="B230" s="88">
        <v>904</v>
      </c>
      <c r="C230" s="58" t="s">
        <v>30</v>
      </c>
      <c r="D230" s="59" t="s">
        <v>31</v>
      </c>
      <c r="E230" s="59"/>
      <c r="F230" s="59"/>
      <c r="G230" s="74">
        <f aca="true" t="shared" si="24" ref="G230:H232">G231</f>
        <v>0</v>
      </c>
      <c r="H230" s="74">
        <f t="shared" si="24"/>
        <v>112818400</v>
      </c>
      <c r="I230" s="590" t="e">
        <f aca="true" t="shared" si="25" ref="I230:I293">H230*100/G230</f>
        <v>#DIV/0!</v>
      </c>
    </row>
    <row r="231" spans="1:9" s="126" customFormat="1" ht="33" hidden="1">
      <c r="A231" s="151" t="s">
        <v>550</v>
      </c>
      <c r="B231" s="88">
        <v>904</v>
      </c>
      <c r="C231" s="58" t="s">
        <v>30</v>
      </c>
      <c r="D231" s="59" t="s">
        <v>31</v>
      </c>
      <c r="E231" s="531" t="s">
        <v>741</v>
      </c>
      <c r="F231" s="229"/>
      <c r="G231" s="118">
        <f t="shared" si="24"/>
        <v>0</v>
      </c>
      <c r="H231" s="118">
        <f t="shared" si="24"/>
        <v>112818400</v>
      </c>
      <c r="I231" s="589" t="e">
        <f t="shared" si="25"/>
        <v>#DIV/0!</v>
      </c>
    </row>
    <row r="232" spans="1:9" s="242" customFormat="1" ht="49.5" hidden="1">
      <c r="A232" s="106" t="s">
        <v>740</v>
      </c>
      <c r="B232" s="88">
        <v>904</v>
      </c>
      <c r="C232" s="58" t="s">
        <v>30</v>
      </c>
      <c r="D232" s="59" t="s">
        <v>31</v>
      </c>
      <c r="E232" s="44" t="s">
        <v>751</v>
      </c>
      <c r="F232" s="252"/>
      <c r="G232" s="147">
        <f t="shared" si="24"/>
        <v>0</v>
      </c>
      <c r="H232" s="147">
        <f t="shared" si="24"/>
        <v>112818400</v>
      </c>
      <c r="I232" s="583" t="e">
        <f t="shared" si="25"/>
        <v>#DIV/0!</v>
      </c>
    </row>
    <row r="233" spans="1:9" s="126" customFormat="1" ht="15.75" customHeight="1" hidden="1">
      <c r="A233" s="103" t="s">
        <v>722</v>
      </c>
      <c r="B233" s="109">
        <v>904</v>
      </c>
      <c r="C233" s="110" t="s">
        <v>30</v>
      </c>
      <c r="D233" s="53" t="s">
        <v>31</v>
      </c>
      <c r="E233" s="40" t="s">
        <v>772</v>
      </c>
      <c r="F233" s="227"/>
      <c r="G233" s="195">
        <f>G234+G236+G238+G240</f>
        <v>0</v>
      </c>
      <c r="H233" s="195">
        <f>H234+H236+H238+H240</f>
        <v>112818400</v>
      </c>
      <c r="I233" s="578" t="e">
        <f t="shared" si="25"/>
        <v>#DIV/0!</v>
      </c>
    </row>
    <row r="234" spans="1:9" s="126" customFormat="1" ht="33" hidden="1">
      <c r="A234" s="103" t="s">
        <v>551</v>
      </c>
      <c r="B234" s="109">
        <v>904</v>
      </c>
      <c r="C234" s="110" t="s">
        <v>30</v>
      </c>
      <c r="D234" s="53" t="s">
        <v>31</v>
      </c>
      <c r="E234" s="40" t="s">
        <v>778</v>
      </c>
      <c r="F234" s="227"/>
      <c r="G234" s="195">
        <f>G235</f>
        <v>0</v>
      </c>
      <c r="H234" s="195">
        <f>H235</f>
        <v>25696400</v>
      </c>
      <c r="I234" s="578" t="e">
        <f t="shared" si="25"/>
        <v>#DIV/0!</v>
      </c>
    </row>
    <row r="235" spans="1:9" s="126" customFormat="1" ht="16.5" hidden="1">
      <c r="A235" s="103" t="s">
        <v>552</v>
      </c>
      <c r="B235" s="109">
        <v>904</v>
      </c>
      <c r="C235" s="110" t="s">
        <v>30</v>
      </c>
      <c r="D235" s="53" t="s">
        <v>31</v>
      </c>
      <c r="E235" s="40" t="s">
        <v>778</v>
      </c>
      <c r="F235" s="227">
        <v>610</v>
      </c>
      <c r="G235" s="195"/>
      <c r="H235" s="195">
        <f>24933400+763000</f>
        <v>25696400</v>
      </c>
      <c r="I235" s="578" t="e">
        <f t="shared" si="25"/>
        <v>#DIV/0!</v>
      </c>
    </row>
    <row r="236" spans="1:9" s="126" customFormat="1" ht="33" hidden="1">
      <c r="A236" s="103" t="s">
        <v>602</v>
      </c>
      <c r="B236" s="109">
        <v>904</v>
      </c>
      <c r="C236" s="110" t="s">
        <v>30</v>
      </c>
      <c r="D236" s="53" t="s">
        <v>31</v>
      </c>
      <c r="E236" s="40" t="s">
        <v>774</v>
      </c>
      <c r="F236" s="227"/>
      <c r="G236" s="195">
        <f>G237</f>
        <v>0</v>
      </c>
      <c r="H236" s="195">
        <f>H237</f>
        <v>50000</v>
      </c>
      <c r="I236" s="578" t="e">
        <f t="shared" si="25"/>
        <v>#DIV/0!</v>
      </c>
    </row>
    <row r="237" spans="1:9" s="126" customFormat="1" ht="16.5" hidden="1">
      <c r="A237" s="103" t="s">
        <v>552</v>
      </c>
      <c r="B237" s="109">
        <v>904</v>
      </c>
      <c r="C237" s="110" t="s">
        <v>30</v>
      </c>
      <c r="D237" s="53" t="s">
        <v>31</v>
      </c>
      <c r="E237" s="40" t="s">
        <v>774</v>
      </c>
      <c r="F237" s="227">
        <v>610</v>
      </c>
      <c r="G237" s="195"/>
      <c r="H237" s="195">
        <v>50000</v>
      </c>
      <c r="I237" s="578" t="e">
        <f t="shared" si="25"/>
        <v>#DIV/0!</v>
      </c>
    </row>
    <row r="238" spans="1:9" s="126" customFormat="1" ht="16.5" hidden="1">
      <c r="A238" s="103" t="s">
        <v>601</v>
      </c>
      <c r="B238" s="109">
        <v>904</v>
      </c>
      <c r="C238" s="110" t="s">
        <v>30</v>
      </c>
      <c r="D238" s="53" t="s">
        <v>31</v>
      </c>
      <c r="E238" s="40" t="s">
        <v>775</v>
      </c>
      <c r="F238" s="227"/>
      <c r="G238" s="195">
        <f>G239</f>
        <v>0</v>
      </c>
      <c r="H238" s="195">
        <f>H239</f>
        <v>1137000</v>
      </c>
      <c r="I238" s="578" t="e">
        <f t="shared" si="25"/>
        <v>#DIV/0!</v>
      </c>
    </row>
    <row r="239" spans="1:9" s="126" customFormat="1" ht="16.5" hidden="1">
      <c r="A239" s="103" t="s">
        <v>552</v>
      </c>
      <c r="B239" s="109">
        <v>904</v>
      </c>
      <c r="C239" s="110" t="s">
        <v>30</v>
      </c>
      <c r="D239" s="53" t="s">
        <v>31</v>
      </c>
      <c r="E239" s="40" t="s">
        <v>775</v>
      </c>
      <c r="F239" s="227">
        <v>610</v>
      </c>
      <c r="G239" s="195"/>
      <c r="H239" s="195">
        <v>1137000</v>
      </c>
      <c r="I239" s="578" t="e">
        <f t="shared" si="25"/>
        <v>#DIV/0!</v>
      </c>
    </row>
    <row r="240" spans="1:9" s="126" customFormat="1" ht="66" hidden="1">
      <c r="A240" s="103" t="s">
        <v>773</v>
      </c>
      <c r="B240" s="109">
        <v>904</v>
      </c>
      <c r="C240" s="110" t="s">
        <v>30</v>
      </c>
      <c r="D240" s="53" t="s">
        <v>31</v>
      </c>
      <c r="E240" s="40" t="s">
        <v>776</v>
      </c>
      <c r="F240" s="227"/>
      <c r="G240" s="195">
        <f>G241</f>
        <v>0</v>
      </c>
      <c r="H240" s="195">
        <f>H241</f>
        <v>85935000</v>
      </c>
      <c r="I240" s="578" t="e">
        <f t="shared" si="25"/>
        <v>#DIV/0!</v>
      </c>
    </row>
    <row r="241" spans="1:9" s="126" customFormat="1" ht="16.5" hidden="1">
      <c r="A241" s="103" t="s">
        <v>552</v>
      </c>
      <c r="B241" s="109">
        <v>904</v>
      </c>
      <c r="C241" s="110" t="s">
        <v>30</v>
      </c>
      <c r="D241" s="53" t="s">
        <v>31</v>
      </c>
      <c r="E241" s="40" t="s">
        <v>776</v>
      </c>
      <c r="F241" s="227">
        <v>610</v>
      </c>
      <c r="G241" s="195"/>
      <c r="H241" s="195">
        <v>85935000</v>
      </c>
      <c r="I241" s="578" t="e">
        <f t="shared" si="25"/>
        <v>#DIV/0!</v>
      </c>
    </row>
    <row r="242" spans="1:9" ht="16.5" hidden="1">
      <c r="A242" s="67" t="s">
        <v>4</v>
      </c>
      <c r="B242" s="102">
        <v>904</v>
      </c>
      <c r="C242" s="69" t="s">
        <v>30</v>
      </c>
      <c r="D242" s="69" t="s">
        <v>36</v>
      </c>
      <c r="E242" s="70"/>
      <c r="F242" s="70"/>
      <c r="G242" s="71">
        <f>G243+G264+G268+G273</f>
        <v>0</v>
      </c>
      <c r="H242" s="71">
        <f>H243+H264+H268+H273</f>
        <v>409549900</v>
      </c>
      <c r="I242" s="587" t="e">
        <f t="shared" si="25"/>
        <v>#DIV/0!</v>
      </c>
    </row>
    <row r="243" spans="1:9" s="126" customFormat="1" ht="33" hidden="1">
      <c r="A243" s="151" t="s">
        <v>550</v>
      </c>
      <c r="B243" s="102">
        <v>904</v>
      </c>
      <c r="C243" s="69" t="s">
        <v>30</v>
      </c>
      <c r="D243" s="69" t="s">
        <v>36</v>
      </c>
      <c r="E243" s="531" t="s">
        <v>741</v>
      </c>
      <c r="F243" s="229"/>
      <c r="G243" s="118">
        <f>G244+G256+G260</f>
        <v>0</v>
      </c>
      <c r="H243" s="118">
        <f>H244+H256+H260</f>
        <v>409333900</v>
      </c>
      <c r="I243" s="589" t="e">
        <f t="shared" si="25"/>
        <v>#DIV/0!</v>
      </c>
    </row>
    <row r="244" spans="1:9" s="242" customFormat="1" ht="49.5" hidden="1">
      <c r="A244" s="106" t="s">
        <v>740</v>
      </c>
      <c r="B244" s="88">
        <v>904</v>
      </c>
      <c r="C244" s="58" t="s">
        <v>30</v>
      </c>
      <c r="D244" s="59" t="s">
        <v>36</v>
      </c>
      <c r="E244" s="44" t="s">
        <v>751</v>
      </c>
      <c r="F244" s="252"/>
      <c r="G244" s="147">
        <f>G245</f>
        <v>0</v>
      </c>
      <c r="H244" s="147">
        <f>H245</f>
        <v>398058300</v>
      </c>
      <c r="I244" s="583" t="e">
        <f t="shared" si="25"/>
        <v>#DIV/0!</v>
      </c>
    </row>
    <row r="245" spans="1:9" s="126" customFormat="1" ht="28.5" customHeight="1" hidden="1">
      <c r="A245" s="103" t="s">
        <v>723</v>
      </c>
      <c r="B245" s="101">
        <v>904</v>
      </c>
      <c r="C245" s="68" t="s">
        <v>30</v>
      </c>
      <c r="D245" s="68" t="s">
        <v>36</v>
      </c>
      <c r="E245" s="40" t="s">
        <v>777</v>
      </c>
      <c r="F245" s="227"/>
      <c r="G245" s="195">
        <f>G246+G248+G250+G252+G254</f>
        <v>0</v>
      </c>
      <c r="H245" s="195">
        <f>H246+H248+H250+H252+H254</f>
        <v>398058300</v>
      </c>
      <c r="I245" s="578" t="e">
        <f t="shared" si="25"/>
        <v>#DIV/0!</v>
      </c>
    </row>
    <row r="246" spans="1:9" s="126" customFormat="1" ht="33" hidden="1">
      <c r="A246" s="103" t="s">
        <v>553</v>
      </c>
      <c r="B246" s="101">
        <v>904</v>
      </c>
      <c r="C246" s="68" t="s">
        <v>30</v>
      </c>
      <c r="D246" s="68" t="s">
        <v>36</v>
      </c>
      <c r="E246" s="40" t="s">
        <v>779</v>
      </c>
      <c r="F246" s="227"/>
      <c r="G246" s="195">
        <f>G247</f>
        <v>0</v>
      </c>
      <c r="H246" s="195">
        <f>H247</f>
        <v>54352100</v>
      </c>
      <c r="I246" s="578" t="e">
        <f t="shared" si="25"/>
        <v>#DIV/0!</v>
      </c>
    </row>
    <row r="247" spans="1:9" s="126" customFormat="1" ht="16.5" hidden="1">
      <c r="A247" s="103" t="s">
        <v>552</v>
      </c>
      <c r="B247" s="101">
        <v>904</v>
      </c>
      <c r="C247" s="68" t="s">
        <v>30</v>
      </c>
      <c r="D247" s="68" t="s">
        <v>36</v>
      </c>
      <c r="E247" s="40" t="s">
        <v>779</v>
      </c>
      <c r="F247" s="227">
        <v>610</v>
      </c>
      <c r="G247" s="195"/>
      <c r="H247" s="195">
        <f>53803900+548200</f>
        <v>54352100</v>
      </c>
      <c r="I247" s="578" t="e">
        <f t="shared" si="25"/>
        <v>#DIV/0!</v>
      </c>
    </row>
    <row r="248" spans="1:9" s="126" customFormat="1" ht="33" hidden="1">
      <c r="A248" s="103" t="s">
        <v>602</v>
      </c>
      <c r="B248" s="101">
        <v>904</v>
      </c>
      <c r="C248" s="68" t="s">
        <v>30</v>
      </c>
      <c r="D248" s="68" t="s">
        <v>36</v>
      </c>
      <c r="E248" s="40" t="s">
        <v>780</v>
      </c>
      <c r="F248" s="227"/>
      <c r="G248" s="195">
        <f>G249</f>
        <v>0</v>
      </c>
      <c r="H248" s="195">
        <f>H249</f>
        <v>918000</v>
      </c>
      <c r="I248" s="578" t="e">
        <f t="shared" si="25"/>
        <v>#DIV/0!</v>
      </c>
    </row>
    <row r="249" spans="1:9" s="126" customFormat="1" ht="16.5" hidden="1">
      <c r="A249" s="103" t="s">
        <v>552</v>
      </c>
      <c r="B249" s="101">
        <v>904</v>
      </c>
      <c r="C249" s="68" t="s">
        <v>30</v>
      </c>
      <c r="D249" s="68" t="s">
        <v>36</v>
      </c>
      <c r="E249" s="40" t="s">
        <v>780</v>
      </c>
      <c r="F249" s="227">
        <v>610</v>
      </c>
      <c r="G249" s="195"/>
      <c r="H249" s="195">
        <v>918000</v>
      </c>
      <c r="I249" s="578" t="e">
        <f t="shared" si="25"/>
        <v>#DIV/0!</v>
      </c>
    </row>
    <row r="250" spans="1:9" s="126" customFormat="1" ht="16.5" hidden="1">
      <c r="A250" s="103" t="s">
        <v>555</v>
      </c>
      <c r="B250" s="101">
        <v>904</v>
      </c>
      <c r="C250" s="68" t="s">
        <v>30</v>
      </c>
      <c r="D250" s="68" t="s">
        <v>36</v>
      </c>
      <c r="E250" s="40" t="s">
        <v>782</v>
      </c>
      <c r="F250" s="227"/>
      <c r="G250" s="195">
        <f>G251</f>
        <v>0</v>
      </c>
      <c r="H250" s="195">
        <f>H251</f>
        <v>2420000</v>
      </c>
      <c r="I250" s="578" t="e">
        <f t="shared" si="25"/>
        <v>#DIV/0!</v>
      </c>
    </row>
    <row r="251" spans="1:9" s="126" customFormat="1" ht="16.5" hidden="1">
      <c r="A251" s="103" t="s">
        <v>552</v>
      </c>
      <c r="B251" s="101">
        <v>904</v>
      </c>
      <c r="C251" s="68" t="s">
        <v>30</v>
      </c>
      <c r="D251" s="68" t="s">
        <v>36</v>
      </c>
      <c r="E251" s="40" t="s">
        <v>782</v>
      </c>
      <c r="F251" s="227">
        <v>610</v>
      </c>
      <c r="G251" s="195"/>
      <c r="H251" s="195">
        <v>2420000</v>
      </c>
      <c r="I251" s="578" t="e">
        <f t="shared" si="25"/>
        <v>#DIV/0!</v>
      </c>
    </row>
    <row r="252" spans="1:9" s="126" customFormat="1" ht="23.25" customHeight="1" hidden="1">
      <c r="A252" s="103" t="s">
        <v>604</v>
      </c>
      <c r="B252" s="101">
        <v>904</v>
      </c>
      <c r="C252" s="68" t="s">
        <v>30</v>
      </c>
      <c r="D252" s="68" t="s">
        <v>36</v>
      </c>
      <c r="E252" s="40" t="s">
        <v>781</v>
      </c>
      <c r="F252" s="227"/>
      <c r="G252" s="195">
        <f>G253</f>
        <v>0</v>
      </c>
      <c r="H252" s="195">
        <f>H253</f>
        <v>1733200</v>
      </c>
      <c r="I252" s="578" t="e">
        <f t="shared" si="25"/>
        <v>#DIV/0!</v>
      </c>
    </row>
    <row r="253" spans="1:9" s="126" customFormat="1" ht="23.25" customHeight="1" hidden="1">
      <c r="A253" s="103" t="s">
        <v>552</v>
      </c>
      <c r="B253" s="101">
        <v>904</v>
      </c>
      <c r="C253" s="68" t="s">
        <v>30</v>
      </c>
      <c r="D253" s="68" t="s">
        <v>36</v>
      </c>
      <c r="E253" s="40" t="s">
        <v>781</v>
      </c>
      <c r="F253" s="227">
        <v>610</v>
      </c>
      <c r="G253" s="195"/>
      <c r="H253" s="195">
        <v>1733200</v>
      </c>
      <c r="I253" s="578" t="e">
        <f t="shared" si="25"/>
        <v>#DIV/0!</v>
      </c>
    </row>
    <row r="254" spans="1:9" s="126" customFormat="1" ht="115.5" hidden="1">
      <c r="A254" s="103" t="s">
        <v>981</v>
      </c>
      <c r="B254" s="101">
        <v>904</v>
      </c>
      <c r="C254" s="68" t="s">
        <v>30</v>
      </c>
      <c r="D254" s="68" t="s">
        <v>36</v>
      </c>
      <c r="E254" s="40" t="s">
        <v>982</v>
      </c>
      <c r="F254" s="227"/>
      <c r="G254" s="195">
        <f>G255</f>
        <v>0</v>
      </c>
      <c r="H254" s="195">
        <f>H255</f>
        <v>338635000</v>
      </c>
      <c r="I254" s="578" t="e">
        <f t="shared" si="25"/>
        <v>#DIV/0!</v>
      </c>
    </row>
    <row r="255" spans="1:9" s="126" customFormat="1" ht="16.5" hidden="1">
      <c r="A255" s="103" t="s">
        <v>552</v>
      </c>
      <c r="B255" s="101">
        <v>904</v>
      </c>
      <c r="C255" s="68" t="s">
        <v>30</v>
      </c>
      <c r="D255" s="68" t="s">
        <v>36</v>
      </c>
      <c r="E255" s="40" t="s">
        <v>982</v>
      </c>
      <c r="F255" s="227">
        <v>610</v>
      </c>
      <c r="G255" s="195"/>
      <c r="H255" s="195">
        <v>338635000</v>
      </c>
      <c r="I255" s="578" t="e">
        <f t="shared" si="25"/>
        <v>#DIV/0!</v>
      </c>
    </row>
    <row r="256" spans="1:9" s="242" customFormat="1" ht="36" customHeight="1" hidden="1">
      <c r="A256" s="106" t="s">
        <v>730</v>
      </c>
      <c r="B256" s="102">
        <v>904</v>
      </c>
      <c r="C256" s="69" t="s">
        <v>30</v>
      </c>
      <c r="D256" s="69" t="s">
        <v>36</v>
      </c>
      <c r="E256" s="44" t="s">
        <v>752</v>
      </c>
      <c r="F256" s="252"/>
      <c r="G256" s="147">
        <f aca="true" t="shared" si="26" ref="G256:H258">G257</f>
        <v>0</v>
      </c>
      <c r="H256" s="147">
        <f t="shared" si="26"/>
        <v>11222600</v>
      </c>
      <c r="I256" s="583" t="e">
        <f t="shared" si="25"/>
        <v>#DIV/0!</v>
      </c>
    </row>
    <row r="257" spans="1:9" s="126" customFormat="1" ht="16.5" hidden="1">
      <c r="A257" s="103" t="s">
        <v>725</v>
      </c>
      <c r="B257" s="101">
        <v>904</v>
      </c>
      <c r="C257" s="68" t="s">
        <v>30</v>
      </c>
      <c r="D257" s="68" t="s">
        <v>36</v>
      </c>
      <c r="E257" s="40" t="s">
        <v>788</v>
      </c>
      <c r="F257" s="227"/>
      <c r="G257" s="195">
        <f t="shared" si="26"/>
        <v>0</v>
      </c>
      <c r="H257" s="195">
        <f t="shared" si="26"/>
        <v>11222600</v>
      </c>
      <c r="I257" s="578" t="e">
        <f t="shared" si="25"/>
        <v>#DIV/0!</v>
      </c>
    </row>
    <row r="258" spans="1:9" s="126" customFormat="1" ht="33" hidden="1">
      <c r="A258" s="103" t="s">
        <v>554</v>
      </c>
      <c r="B258" s="101">
        <v>904</v>
      </c>
      <c r="C258" s="68" t="s">
        <v>30</v>
      </c>
      <c r="D258" s="68" t="s">
        <v>36</v>
      </c>
      <c r="E258" s="40" t="s">
        <v>789</v>
      </c>
      <c r="F258" s="227"/>
      <c r="G258" s="195">
        <f t="shared" si="26"/>
        <v>0</v>
      </c>
      <c r="H258" s="195">
        <f t="shared" si="26"/>
        <v>11222600</v>
      </c>
      <c r="I258" s="578" t="e">
        <f t="shared" si="25"/>
        <v>#DIV/0!</v>
      </c>
    </row>
    <row r="259" spans="1:9" s="126" customFormat="1" ht="15" customHeight="1" hidden="1">
      <c r="A259" s="103" t="s">
        <v>552</v>
      </c>
      <c r="B259" s="101">
        <v>904</v>
      </c>
      <c r="C259" s="68" t="s">
        <v>30</v>
      </c>
      <c r="D259" s="68" t="s">
        <v>36</v>
      </c>
      <c r="E259" s="40" t="s">
        <v>789</v>
      </c>
      <c r="F259" s="227">
        <v>610</v>
      </c>
      <c r="G259" s="195"/>
      <c r="H259" s="195">
        <f>10565400+657200</f>
        <v>11222600</v>
      </c>
      <c r="I259" s="578" t="e">
        <f t="shared" si="25"/>
        <v>#DIV/0!</v>
      </c>
    </row>
    <row r="260" spans="1:9" s="242" customFormat="1" ht="33" hidden="1">
      <c r="A260" s="106" t="s">
        <v>556</v>
      </c>
      <c r="B260" s="102">
        <v>904</v>
      </c>
      <c r="C260" s="69" t="s">
        <v>30</v>
      </c>
      <c r="D260" s="69" t="s">
        <v>36</v>
      </c>
      <c r="E260" s="44" t="s">
        <v>754</v>
      </c>
      <c r="F260" s="252"/>
      <c r="G260" s="147">
        <f aca="true" t="shared" si="27" ref="G260:H262">G261</f>
        <v>0</v>
      </c>
      <c r="H260" s="147">
        <f t="shared" si="27"/>
        <v>53000</v>
      </c>
      <c r="I260" s="583" t="e">
        <f t="shared" si="25"/>
        <v>#DIV/0!</v>
      </c>
    </row>
    <row r="261" spans="1:9" s="242" customFormat="1" ht="33" hidden="1">
      <c r="A261" s="103" t="s">
        <v>798</v>
      </c>
      <c r="B261" s="101">
        <v>904</v>
      </c>
      <c r="C261" s="68" t="s">
        <v>30</v>
      </c>
      <c r="D261" s="68" t="s">
        <v>36</v>
      </c>
      <c r="E261" s="40" t="s">
        <v>799</v>
      </c>
      <c r="F261" s="252"/>
      <c r="G261" s="195">
        <f t="shared" si="27"/>
        <v>0</v>
      </c>
      <c r="H261" s="195">
        <f t="shared" si="27"/>
        <v>53000</v>
      </c>
      <c r="I261" s="578" t="e">
        <f t="shared" si="25"/>
        <v>#DIV/0!</v>
      </c>
    </row>
    <row r="262" spans="1:9" s="242" customFormat="1" ht="33" hidden="1">
      <c r="A262" s="103" t="s">
        <v>557</v>
      </c>
      <c r="B262" s="101">
        <v>904</v>
      </c>
      <c r="C262" s="68" t="s">
        <v>30</v>
      </c>
      <c r="D262" s="68" t="s">
        <v>36</v>
      </c>
      <c r="E262" s="40" t="s">
        <v>800</v>
      </c>
      <c r="F262" s="252"/>
      <c r="G262" s="195">
        <f t="shared" si="27"/>
        <v>0</v>
      </c>
      <c r="H262" s="195">
        <f t="shared" si="27"/>
        <v>53000</v>
      </c>
      <c r="I262" s="578" t="e">
        <f t="shared" si="25"/>
        <v>#DIV/0!</v>
      </c>
    </row>
    <row r="263" spans="1:9" s="242" customFormat="1" ht="16.5" hidden="1">
      <c r="A263" s="103" t="s">
        <v>552</v>
      </c>
      <c r="B263" s="101">
        <v>904</v>
      </c>
      <c r="C263" s="68" t="s">
        <v>30</v>
      </c>
      <c r="D263" s="68" t="s">
        <v>36</v>
      </c>
      <c r="E263" s="40" t="s">
        <v>800</v>
      </c>
      <c r="F263" s="227">
        <v>610</v>
      </c>
      <c r="G263" s="195"/>
      <c r="H263" s="195">
        <v>53000</v>
      </c>
      <c r="I263" s="578" t="e">
        <f t="shared" si="25"/>
        <v>#DIV/0!</v>
      </c>
    </row>
    <row r="264" spans="1:9" s="126" customFormat="1" ht="33" hidden="1">
      <c r="A264" s="106" t="s">
        <v>543</v>
      </c>
      <c r="B264" s="90">
        <v>904</v>
      </c>
      <c r="C264" s="43" t="s">
        <v>30</v>
      </c>
      <c r="D264" s="44" t="s">
        <v>36</v>
      </c>
      <c r="E264" s="531" t="s">
        <v>743</v>
      </c>
      <c r="F264" s="227"/>
      <c r="G264" s="147">
        <f aca="true" t="shared" si="28" ref="G264:H266">G265</f>
        <v>0</v>
      </c>
      <c r="H264" s="147">
        <f t="shared" si="28"/>
        <v>150000</v>
      </c>
      <c r="I264" s="583" t="e">
        <f t="shared" si="25"/>
        <v>#DIV/0!</v>
      </c>
    </row>
    <row r="265" spans="1:9" s="242" customFormat="1" ht="33" hidden="1">
      <c r="A265" s="266" t="s">
        <v>559</v>
      </c>
      <c r="B265" s="90">
        <v>904</v>
      </c>
      <c r="C265" s="43" t="s">
        <v>30</v>
      </c>
      <c r="D265" s="44" t="s">
        <v>36</v>
      </c>
      <c r="E265" s="44" t="s">
        <v>765</v>
      </c>
      <c r="F265" s="252"/>
      <c r="G265" s="147">
        <f t="shared" si="28"/>
        <v>0</v>
      </c>
      <c r="H265" s="147">
        <f t="shared" si="28"/>
        <v>150000</v>
      </c>
      <c r="I265" s="583" t="e">
        <f t="shared" si="25"/>
        <v>#DIV/0!</v>
      </c>
    </row>
    <row r="266" spans="1:9" s="242" customFormat="1" ht="33" hidden="1">
      <c r="A266" s="100" t="s">
        <v>923</v>
      </c>
      <c r="B266" s="91">
        <v>904</v>
      </c>
      <c r="C266" s="39" t="s">
        <v>30</v>
      </c>
      <c r="D266" s="40" t="s">
        <v>36</v>
      </c>
      <c r="E266" s="40" t="s">
        <v>956</v>
      </c>
      <c r="F266" s="227"/>
      <c r="G266" s="195">
        <f t="shared" si="28"/>
        <v>0</v>
      </c>
      <c r="H266" s="195">
        <f t="shared" si="28"/>
        <v>150000</v>
      </c>
      <c r="I266" s="578" t="e">
        <f t="shared" si="25"/>
        <v>#DIV/0!</v>
      </c>
    </row>
    <row r="267" spans="1:9" s="242" customFormat="1" ht="16.5" hidden="1">
      <c r="A267" s="103" t="s">
        <v>552</v>
      </c>
      <c r="B267" s="91">
        <v>904</v>
      </c>
      <c r="C267" s="39" t="s">
        <v>30</v>
      </c>
      <c r="D267" s="40" t="s">
        <v>36</v>
      </c>
      <c r="E267" s="40" t="s">
        <v>956</v>
      </c>
      <c r="F267" s="227">
        <v>610</v>
      </c>
      <c r="G267" s="195"/>
      <c r="H267" s="195">
        <v>150000</v>
      </c>
      <c r="I267" s="578" t="e">
        <f t="shared" si="25"/>
        <v>#DIV/0!</v>
      </c>
    </row>
    <row r="268" spans="1:9" s="126" customFormat="1" ht="66" hidden="1">
      <c r="A268" s="106" t="s">
        <v>528</v>
      </c>
      <c r="B268" s="102">
        <v>904</v>
      </c>
      <c r="C268" s="69" t="s">
        <v>30</v>
      </c>
      <c r="D268" s="69" t="s">
        <v>36</v>
      </c>
      <c r="E268" s="531" t="s">
        <v>698</v>
      </c>
      <c r="F268" s="227"/>
      <c r="G268" s="147">
        <f aca="true" t="shared" si="29" ref="G268:H271">G269</f>
        <v>0</v>
      </c>
      <c r="H268" s="147">
        <f t="shared" si="29"/>
        <v>60000</v>
      </c>
      <c r="I268" s="583" t="e">
        <f t="shared" si="25"/>
        <v>#DIV/0!</v>
      </c>
    </row>
    <row r="269" spans="1:9" s="242" customFormat="1" ht="33" hidden="1">
      <c r="A269" s="106" t="s">
        <v>535</v>
      </c>
      <c r="B269" s="102">
        <v>904</v>
      </c>
      <c r="C269" s="69" t="s">
        <v>30</v>
      </c>
      <c r="D269" s="69" t="s">
        <v>36</v>
      </c>
      <c r="E269" s="44" t="s">
        <v>699</v>
      </c>
      <c r="F269" s="252"/>
      <c r="G269" s="147">
        <f t="shared" si="29"/>
        <v>0</v>
      </c>
      <c r="H269" s="147">
        <f t="shared" si="29"/>
        <v>60000</v>
      </c>
      <c r="I269" s="583" t="e">
        <f t="shared" si="25"/>
        <v>#DIV/0!</v>
      </c>
    </row>
    <row r="270" spans="1:9" s="126" customFormat="1" ht="16.5" hidden="1">
      <c r="A270" s="103" t="s">
        <v>948</v>
      </c>
      <c r="B270" s="101">
        <v>904</v>
      </c>
      <c r="C270" s="68" t="s">
        <v>30</v>
      </c>
      <c r="D270" s="68" t="s">
        <v>36</v>
      </c>
      <c r="E270" s="40" t="s">
        <v>701</v>
      </c>
      <c r="F270" s="227"/>
      <c r="G270" s="147">
        <f t="shared" si="29"/>
        <v>0</v>
      </c>
      <c r="H270" s="147">
        <f t="shared" si="29"/>
        <v>60000</v>
      </c>
      <c r="I270" s="583" t="e">
        <f t="shared" si="25"/>
        <v>#DIV/0!</v>
      </c>
    </row>
    <row r="271" spans="1:9" s="126" customFormat="1" ht="33" hidden="1">
      <c r="A271" s="103" t="s">
        <v>536</v>
      </c>
      <c r="B271" s="101">
        <v>904</v>
      </c>
      <c r="C271" s="68" t="s">
        <v>30</v>
      </c>
      <c r="D271" s="68" t="s">
        <v>36</v>
      </c>
      <c r="E271" s="40" t="s">
        <v>700</v>
      </c>
      <c r="F271" s="227"/>
      <c r="G271" s="195">
        <f t="shared" si="29"/>
        <v>0</v>
      </c>
      <c r="H271" s="195">
        <f t="shared" si="29"/>
        <v>60000</v>
      </c>
      <c r="I271" s="578" t="e">
        <f t="shared" si="25"/>
        <v>#DIV/0!</v>
      </c>
    </row>
    <row r="272" spans="1:9" s="126" customFormat="1" ht="9.75" customHeight="1" hidden="1">
      <c r="A272" s="103" t="s">
        <v>552</v>
      </c>
      <c r="B272" s="101">
        <v>904</v>
      </c>
      <c r="C272" s="68" t="s">
        <v>30</v>
      </c>
      <c r="D272" s="68" t="s">
        <v>36</v>
      </c>
      <c r="E272" s="40" t="s">
        <v>700</v>
      </c>
      <c r="F272" s="227">
        <v>610</v>
      </c>
      <c r="G272" s="195"/>
      <c r="H272" s="195">
        <v>60000</v>
      </c>
      <c r="I272" s="578" t="e">
        <f t="shared" si="25"/>
        <v>#DIV/0!</v>
      </c>
    </row>
    <row r="273" spans="1:9" s="126" customFormat="1" ht="49.5" hidden="1">
      <c r="A273" s="272" t="s">
        <v>736</v>
      </c>
      <c r="B273" s="102">
        <v>904</v>
      </c>
      <c r="C273" s="69" t="s">
        <v>30</v>
      </c>
      <c r="D273" s="69" t="s">
        <v>36</v>
      </c>
      <c r="E273" s="253" t="s">
        <v>711</v>
      </c>
      <c r="F273" s="227"/>
      <c r="G273" s="147">
        <f aca="true" t="shared" si="30" ref="G273:H275">G274</f>
        <v>0</v>
      </c>
      <c r="H273" s="147">
        <f t="shared" si="30"/>
        <v>6000</v>
      </c>
      <c r="I273" s="583" t="e">
        <f t="shared" si="25"/>
        <v>#DIV/0!</v>
      </c>
    </row>
    <row r="274" spans="1:9" s="126" customFormat="1" ht="16.5" hidden="1">
      <c r="A274" s="273" t="s">
        <v>861</v>
      </c>
      <c r="B274" s="101">
        <v>904</v>
      </c>
      <c r="C274" s="68" t="s">
        <v>30</v>
      </c>
      <c r="D274" s="68" t="s">
        <v>36</v>
      </c>
      <c r="E274" s="246" t="s">
        <v>862</v>
      </c>
      <c r="F274" s="227"/>
      <c r="G274" s="147">
        <f t="shared" si="30"/>
        <v>0</v>
      </c>
      <c r="H274" s="147">
        <f t="shared" si="30"/>
        <v>6000</v>
      </c>
      <c r="I274" s="583" t="e">
        <f t="shared" si="25"/>
        <v>#DIV/0!</v>
      </c>
    </row>
    <row r="275" spans="1:9" s="126" customFormat="1" ht="18" customHeight="1" hidden="1">
      <c r="A275" s="273" t="s">
        <v>597</v>
      </c>
      <c r="B275" s="101">
        <v>904</v>
      </c>
      <c r="C275" s="68" t="s">
        <v>30</v>
      </c>
      <c r="D275" s="68" t="s">
        <v>36</v>
      </c>
      <c r="E275" s="246" t="s">
        <v>863</v>
      </c>
      <c r="F275" s="227"/>
      <c r="G275" s="147">
        <f t="shared" si="30"/>
        <v>0</v>
      </c>
      <c r="H275" s="147">
        <f t="shared" si="30"/>
        <v>6000</v>
      </c>
      <c r="I275" s="583" t="e">
        <f t="shared" si="25"/>
        <v>#DIV/0!</v>
      </c>
    </row>
    <row r="276" spans="1:9" s="126" customFormat="1" ht="18" customHeight="1" hidden="1">
      <c r="A276" s="103" t="s">
        <v>552</v>
      </c>
      <c r="B276" s="101">
        <v>904</v>
      </c>
      <c r="C276" s="68" t="s">
        <v>30</v>
      </c>
      <c r="D276" s="68" t="s">
        <v>36</v>
      </c>
      <c r="E276" s="246" t="s">
        <v>863</v>
      </c>
      <c r="F276" s="227">
        <v>610</v>
      </c>
      <c r="G276" s="195"/>
      <c r="H276" s="195">
        <v>6000</v>
      </c>
      <c r="I276" s="578" t="e">
        <f t="shared" si="25"/>
        <v>#DIV/0!</v>
      </c>
    </row>
    <row r="277" spans="1:9" ht="33" hidden="1">
      <c r="A277" s="183" t="s">
        <v>468</v>
      </c>
      <c r="B277" s="102">
        <v>904</v>
      </c>
      <c r="C277" s="44" t="s">
        <v>30</v>
      </c>
      <c r="D277" s="44" t="s">
        <v>35</v>
      </c>
      <c r="E277" s="70"/>
      <c r="F277" s="70"/>
      <c r="G277" s="147">
        <f aca="true" t="shared" si="31" ref="G277:H280">G278</f>
        <v>0</v>
      </c>
      <c r="H277" s="147">
        <f t="shared" si="31"/>
        <v>400</v>
      </c>
      <c r="I277" s="583" t="e">
        <f t="shared" si="25"/>
        <v>#DIV/0!</v>
      </c>
    </row>
    <row r="278" spans="1:9" s="126" customFormat="1" ht="66" hidden="1">
      <c r="A278" s="288" t="s">
        <v>739</v>
      </c>
      <c r="B278" s="102">
        <v>904</v>
      </c>
      <c r="C278" s="44" t="s">
        <v>30</v>
      </c>
      <c r="D278" s="44" t="s">
        <v>35</v>
      </c>
      <c r="E278" s="533" t="s">
        <v>715</v>
      </c>
      <c r="F278" s="230"/>
      <c r="G278" s="147">
        <f t="shared" si="31"/>
        <v>0</v>
      </c>
      <c r="H278" s="147">
        <f t="shared" si="31"/>
        <v>400</v>
      </c>
      <c r="I278" s="583" t="e">
        <f t="shared" si="25"/>
        <v>#DIV/0!</v>
      </c>
    </row>
    <row r="279" spans="1:9" s="126" customFormat="1" ht="33" hidden="1">
      <c r="A279" s="220" t="s">
        <v>987</v>
      </c>
      <c r="B279" s="101">
        <v>904</v>
      </c>
      <c r="C279" s="40" t="s">
        <v>30</v>
      </c>
      <c r="D279" s="40" t="s">
        <v>35</v>
      </c>
      <c r="E279" s="294" t="s">
        <v>988</v>
      </c>
      <c r="F279" s="248"/>
      <c r="G279" s="195">
        <f t="shared" si="31"/>
        <v>0</v>
      </c>
      <c r="H279" s="195">
        <f t="shared" si="31"/>
        <v>400</v>
      </c>
      <c r="I279" s="578" t="e">
        <f t="shared" si="25"/>
        <v>#DIV/0!</v>
      </c>
    </row>
    <row r="280" spans="1:9" s="126" customFormat="1" ht="33" hidden="1">
      <c r="A280" s="220" t="s">
        <v>1012</v>
      </c>
      <c r="B280" s="101">
        <v>904</v>
      </c>
      <c r="C280" s="40" t="s">
        <v>30</v>
      </c>
      <c r="D280" s="40" t="s">
        <v>35</v>
      </c>
      <c r="E280" s="294" t="s">
        <v>989</v>
      </c>
      <c r="F280" s="248"/>
      <c r="G280" s="195">
        <f t="shared" si="31"/>
        <v>0</v>
      </c>
      <c r="H280" s="195">
        <f t="shared" si="31"/>
        <v>400</v>
      </c>
      <c r="I280" s="578" t="e">
        <f t="shared" si="25"/>
        <v>#DIV/0!</v>
      </c>
    </row>
    <row r="281" spans="1:9" s="126" customFormat="1" ht="31.5" customHeight="1" hidden="1">
      <c r="A281" s="278" t="s">
        <v>514</v>
      </c>
      <c r="B281" s="101">
        <v>904</v>
      </c>
      <c r="C281" s="40" t="s">
        <v>30</v>
      </c>
      <c r="D281" s="40" t="s">
        <v>35</v>
      </c>
      <c r="E281" s="294" t="s">
        <v>989</v>
      </c>
      <c r="F281" s="248">
        <v>240</v>
      </c>
      <c r="G281" s="195"/>
      <c r="H281" s="195">
        <v>400</v>
      </c>
      <c r="I281" s="578" t="e">
        <f t="shared" si="25"/>
        <v>#DIV/0!</v>
      </c>
    </row>
    <row r="282" spans="1:9" ht="16.5" hidden="1">
      <c r="A282" s="42" t="s">
        <v>237</v>
      </c>
      <c r="B282" s="90">
        <v>904</v>
      </c>
      <c r="C282" s="43" t="s">
        <v>30</v>
      </c>
      <c r="D282" s="44" t="s">
        <v>30</v>
      </c>
      <c r="E282" s="44"/>
      <c r="F282" s="44"/>
      <c r="G282" s="147">
        <f aca="true" t="shared" si="32" ref="G282:H284">G283</f>
        <v>0</v>
      </c>
      <c r="H282" s="147">
        <f t="shared" si="32"/>
        <v>3193400</v>
      </c>
      <c r="I282" s="583" t="e">
        <f t="shared" si="25"/>
        <v>#DIV/0!</v>
      </c>
    </row>
    <row r="283" spans="1:9" s="126" customFormat="1" ht="33" hidden="1">
      <c r="A283" s="106" t="s">
        <v>543</v>
      </c>
      <c r="B283" s="90">
        <v>904</v>
      </c>
      <c r="C283" s="43" t="s">
        <v>30</v>
      </c>
      <c r="D283" s="44" t="s">
        <v>30</v>
      </c>
      <c r="E283" s="531" t="s">
        <v>743</v>
      </c>
      <c r="F283" s="227"/>
      <c r="G283" s="147">
        <f t="shared" si="32"/>
        <v>0</v>
      </c>
      <c r="H283" s="147">
        <f t="shared" si="32"/>
        <v>3193400</v>
      </c>
      <c r="I283" s="583" t="e">
        <f t="shared" si="25"/>
        <v>#DIV/0!</v>
      </c>
    </row>
    <row r="284" spans="1:9" s="242" customFormat="1" ht="33" hidden="1">
      <c r="A284" s="266" t="s">
        <v>559</v>
      </c>
      <c r="B284" s="90">
        <v>904</v>
      </c>
      <c r="C284" s="43" t="s">
        <v>30</v>
      </c>
      <c r="D284" s="44" t="s">
        <v>30</v>
      </c>
      <c r="E284" s="44" t="s">
        <v>765</v>
      </c>
      <c r="F284" s="252"/>
      <c r="G284" s="147">
        <f t="shared" si="32"/>
        <v>0</v>
      </c>
      <c r="H284" s="147">
        <f t="shared" si="32"/>
        <v>3193400</v>
      </c>
      <c r="I284" s="583" t="e">
        <f t="shared" si="25"/>
        <v>#DIV/0!</v>
      </c>
    </row>
    <row r="285" spans="1:9" s="242" customFormat="1" ht="33" hidden="1">
      <c r="A285" s="100" t="s">
        <v>918</v>
      </c>
      <c r="B285" s="91">
        <v>904</v>
      </c>
      <c r="C285" s="39" t="s">
        <v>30</v>
      </c>
      <c r="D285" s="40" t="s">
        <v>30</v>
      </c>
      <c r="E285" s="40" t="s">
        <v>919</v>
      </c>
      <c r="F285" s="227"/>
      <c r="G285" s="195">
        <f>G286+G288</f>
        <v>0</v>
      </c>
      <c r="H285" s="195">
        <f>H286+H288</f>
        <v>3193400</v>
      </c>
      <c r="I285" s="578" t="e">
        <f t="shared" si="25"/>
        <v>#DIV/0!</v>
      </c>
    </row>
    <row r="286" spans="1:9" s="242" customFormat="1" ht="49.5" hidden="1">
      <c r="A286" s="100" t="s">
        <v>920</v>
      </c>
      <c r="B286" s="91">
        <v>904</v>
      </c>
      <c r="C286" s="39" t="s">
        <v>30</v>
      </c>
      <c r="D286" s="40" t="s">
        <v>30</v>
      </c>
      <c r="E286" s="40" t="s">
        <v>921</v>
      </c>
      <c r="F286" s="227"/>
      <c r="G286" s="195">
        <f>G287</f>
        <v>0</v>
      </c>
      <c r="H286" s="195">
        <f>H287</f>
        <v>1558400</v>
      </c>
      <c r="I286" s="578" t="e">
        <f t="shared" si="25"/>
        <v>#DIV/0!</v>
      </c>
    </row>
    <row r="287" spans="1:9" s="242" customFormat="1" ht="16.5" hidden="1">
      <c r="A287" s="100" t="s">
        <v>548</v>
      </c>
      <c r="B287" s="91">
        <v>904</v>
      </c>
      <c r="C287" s="39" t="s">
        <v>30</v>
      </c>
      <c r="D287" s="40" t="s">
        <v>30</v>
      </c>
      <c r="E287" s="40" t="s">
        <v>921</v>
      </c>
      <c r="F287" s="227">
        <v>620</v>
      </c>
      <c r="G287" s="195"/>
      <c r="H287" s="195">
        <f>1497500+60900</f>
        <v>1558400</v>
      </c>
      <c r="I287" s="578" t="e">
        <f t="shared" si="25"/>
        <v>#DIV/0!</v>
      </c>
    </row>
    <row r="288" spans="1:9" s="242" customFormat="1" ht="33" hidden="1">
      <c r="A288" s="100" t="s">
        <v>602</v>
      </c>
      <c r="B288" s="91">
        <v>904</v>
      </c>
      <c r="C288" s="39" t="s">
        <v>30</v>
      </c>
      <c r="D288" s="40" t="s">
        <v>30</v>
      </c>
      <c r="E288" s="40" t="s">
        <v>922</v>
      </c>
      <c r="F288" s="227"/>
      <c r="G288" s="195">
        <f>G289</f>
        <v>0</v>
      </c>
      <c r="H288" s="195">
        <f>H289</f>
        <v>1635000</v>
      </c>
      <c r="I288" s="578" t="e">
        <f t="shared" si="25"/>
        <v>#DIV/0!</v>
      </c>
    </row>
    <row r="289" spans="1:9" s="242" customFormat="1" ht="16.5" hidden="1">
      <c r="A289" s="100" t="s">
        <v>548</v>
      </c>
      <c r="B289" s="91">
        <v>904</v>
      </c>
      <c r="C289" s="39" t="s">
        <v>30</v>
      </c>
      <c r="D289" s="40" t="s">
        <v>30</v>
      </c>
      <c r="E289" s="40" t="s">
        <v>922</v>
      </c>
      <c r="F289" s="227">
        <v>620</v>
      </c>
      <c r="G289" s="195"/>
      <c r="H289" s="195">
        <v>1635000</v>
      </c>
      <c r="I289" s="578" t="e">
        <f t="shared" si="25"/>
        <v>#DIV/0!</v>
      </c>
    </row>
    <row r="290" spans="1:9" ht="14.25" customHeight="1" hidden="1">
      <c r="A290" s="42" t="s">
        <v>249</v>
      </c>
      <c r="B290" s="90">
        <v>904</v>
      </c>
      <c r="C290" s="43" t="s">
        <v>30</v>
      </c>
      <c r="D290" s="44" t="s">
        <v>32</v>
      </c>
      <c r="E290" s="43"/>
      <c r="F290" s="43"/>
      <c r="G290" s="71">
        <f>G291+G323+G329+G333+G346+G318</f>
        <v>696300</v>
      </c>
      <c r="H290" s="71">
        <f>H291+H323+H329+H333+H346+H318</f>
        <v>25590200</v>
      </c>
      <c r="I290" s="587">
        <f t="shared" si="25"/>
        <v>3675.1687491023986</v>
      </c>
    </row>
    <row r="291" spans="1:9" s="126" customFormat="1" ht="33" hidden="1">
      <c r="A291" s="151" t="s">
        <v>550</v>
      </c>
      <c r="B291" s="90">
        <v>904</v>
      </c>
      <c r="C291" s="43" t="s">
        <v>30</v>
      </c>
      <c r="D291" s="44" t="s">
        <v>32</v>
      </c>
      <c r="E291" s="531" t="s">
        <v>741</v>
      </c>
      <c r="F291" s="229"/>
      <c r="G291" s="118">
        <f>G292+G310+G314</f>
        <v>696300</v>
      </c>
      <c r="H291" s="118">
        <f>H292+H310+H314</f>
        <v>21427200</v>
      </c>
      <c r="I291" s="589">
        <f t="shared" si="25"/>
        <v>3077.2942697113313</v>
      </c>
    </row>
    <row r="292" spans="1:9" s="242" customFormat="1" ht="49.5" hidden="1">
      <c r="A292" s="106" t="s">
        <v>740</v>
      </c>
      <c r="B292" s="88">
        <v>904</v>
      </c>
      <c r="C292" s="58" t="s">
        <v>30</v>
      </c>
      <c r="D292" s="44" t="s">
        <v>32</v>
      </c>
      <c r="E292" s="44" t="s">
        <v>751</v>
      </c>
      <c r="F292" s="252"/>
      <c r="G292" s="147">
        <f>G293+G296+G300</f>
        <v>696300</v>
      </c>
      <c r="H292" s="147">
        <f>H293+H296+H300</f>
        <v>21347200</v>
      </c>
      <c r="I292" s="583">
        <f t="shared" si="25"/>
        <v>3065.8049691225046</v>
      </c>
    </row>
    <row r="293" spans="1:9" s="126" customFormat="1" ht="16.5" hidden="1">
      <c r="A293" s="103" t="s">
        <v>722</v>
      </c>
      <c r="B293" s="109">
        <v>904</v>
      </c>
      <c r="C293" s="68" t="s">
        <v>30</v>
      </c>
      <c r="D293" s="68" t="s">
        <v>32</v>
      </c>
      <c r="E293" s="40" t="s">
        <v>772</v>
      </c>
      <c r="F293" s="227"/>
      <c r="G293" s="195">
        <f>G294</f>
        <v>0</v>
      </c>
      <c r="H293" s="195">
        <f>H294</f>
        <v>0</v>
      </c>
      <c r="I293" s="578" t="e">
        <f t="shared" si="25"/>
        <v>#DIV/0!</v>
      </c>
    </row>
    <row r="294" spans="1:9" s="126" customFormat="1" ht="16.5" hidden="1">
      <c r="A294" s="103" t="s">
        <v>601</v>
      </c>
      <c r="B294" s="109">
        <v>904</v>
      </c>
      <c r="C294" s="68" t="s">
        <v>30</v>
      </c>
      <c r="D294" s="68" t="s">
        <v>32</v>
      </c>
      <c r="E294" s="40" t="s">
        <v>775</v>
      </c>
      <c r="F294" s="227"/>
      <c r="G294" s="195">
        <f>G295</f>
        <v>0</v>
      </c>
      <c r="H294" s="195">
        <f>H295</f>
        <v>0</v>
      </c>
      <c r="I294" s="578" t="e">
        <f aca="true" t="shared" si="33" ref="I294:I357">H294*100/G294</f>
        <v>#DIV/0!</v>
      </c>
    </row>
    <row r="295" spans="1:9" s="126" customFormat="1" ht="33" hidden="1">
      <c r="A295" s="278" t="s">
        <v>514</v>
      </c>
      <c r="B295" s="109">
        <v>904</v>
      </c>
      <c r="C295" s="68" t="s">
        <v>30</v>
      </c>
      <c r="D295" s="68" t="s">
        <v>32</v>
      </c>
      <c r="E295" s="40" t="s">
        <v>775</v>
      </c>
      <c r="F295" s="248">
        <v>240</v>
      </c>
      <c r="G295" s="195"/>
      <c r="H295" s="195">
        <v>0</v>
      </c>
      <c r="I295" s="578" t="e">
        <f t="shared" si="33"/>
        <v>#DIV/0!</v>
      </c>
    </row>
    <row r="296" spans="1:9" s="126" customFormat="1" ht="33" hidden="1">
      <c r="A296" s="103" t="s">
        <v>723</v>
      </c>
      <c r="B296" s="101">
        <v>904</v>
      </c>
      <c r="C296" s="68" t="s">
        <v>30</v>
      </c>
      <c r="D296" s="68" t="s">
        <v>32</v>
      </c>
      <c r="E296" s="40" t="s">
        <v>777</v>
      </c>
      <c r="F296" s="227"/>
      <c r="G296" s="195">
        <f>G297</f>
        <v>0</v>
      </c>
      <c r="H296" s="195">
        <f>H297</f>
        <v>90000</v>
      </c>
      <c r="I296" s="578" t="e">
        <f t="shared" si="33"/>
        <v>#DIV/0!</v>
      </c>
    </row>
    <row r="297" spans="1:9" s="126" customFormat="1" ht="23.25" customHeight="1" hidden="1">
      <c r="A297" s="103" t="s">
        <v>604</v>
      </c>
      <c r="B297" s="91">
        <v>904</v>
      </c>
      <c r="C297" s="39" t="s">
        <v>30</v>
      </c>
      <c r="D297" s="40" t="s">
        <v>32</v>
      </c>
      <c r="E297" s="40" t="s">
        <v>781</v>
      </c>
      <c r="F297" s="227"/>
      <c r="G297" s="195">
        <f>G298+G299</f>
        <v>0</v>
      </c>
      <c r="H297" s="195">
        <f>H298+H299</f>
        <v>90000</v>
      </c>
      <c r="I297" s="578" t="e">
        <f t="shared" si="33"/>
        <v>#DIV/0!</v>
      </c>
    </row>
    <row r="298" spans="1:9" s="126" customFormat="1" ht="18.75" customHeight="1" hidden="1">
      <c r="A298" s="46" t="s">
        <v>511</v>
      </c>
      <c r="B298" s="91">
        <v>904</v>
      </c>
      <c r="C298" s="39" t="s">
        <v>30</v>
      </c>
      <c r="D298" s="40" t="s">
        <v>32</v>
      </c>
      <c r="E298" s="50" t="s">
        <v>781</v>
      </c>
      <c r="F298" s="228">
        <v>120</v>
      </c>
      <c r="G298" s="195"/>
      <c r="H298" s="195">
        <v>50000</v>
      </c>
      <c r="I298" s="578" t="e">
        <f t="shared" si="33"/>
        <v>#DIV/0!</v>
      </c>
    </row>
    <row r="299" spans="1:9" s="126" customFormat="1" ht="36" customHeight="1" hidden="1">
      <c r="A299" s="103" t="s">
        <v>514</v>
      </c>
      <c r="B299" s="91">
        <v>904</v>
      </c>
      <c r="C299" s="39" t="s">
        <v>30</v>
      </c>
      <c r="D299" s="40" t="s">
        <v>32</v>
      </c>
      <c r="E299" s="40" t="s">
        <v>781</v>
      </c>
      <c r="F299" s="227">
        <v>240</v>
      </c>
      <c r="G299" s="195">
        <v>0</v>
      </c>
      <c r="H299" s="195">
        <v>40000</v>
      </c>
      <c r="I299" s="578" t="e">
        <f t="shared" si="33"/>
        <v>#DIV/0!</v>
      </c>
    </row>
    <row r="300" spans="1:9" s="126" customFormat="1" ht="16.5" hidden="1">
      <c r="A300" s="103" t="s">
        <v>724</v>
      </c>
      <c r="B300" s="91">
        <v>904</v>
      </c>
      <c r="C300" s="39" t="s">
        <v>30</v>
      </c>
      <c r="D300" s="40" t="s">
        <v>32</v>
      </c>
      <c r="E300" s="40" t="s">
        <v>783</v>
      </c>
      <c r="F300" s="227"/>
      <c r="G300" s="195">
        <f>G301+G305</f>
        <v>696300</v>
      </c>
      <c r="H300" s="195">
        <f>H301+H305</f>
        <v>21257200</v>
      </c>
      <c r="I300" s="578">
        <f t="shared" si="33"/>
        <v>3052.8795059600748</v>
      </c>
    </row>
    <row r="301" spans="1:9" s="126" customFormat="1" ht="16.5" hidden="1">
      <c r="A301" s="103" t="s">
        <v>513</v>
      </c>
      <c r="B301" s="91">
        <v>904</v>
      </c>
      <c r="C301" s="39" t="s">
        <v>30</v>
      </c>
      <c r="D301" s="40" t="s">
        <v>32</v>
      </c>
      <c r="E301" s="40" t="s">
        <v>784</v>
      </c>
      <c r="F301" s="227"/>
      <c r="G301" s="195">
        <f>G302+G303+G304</f>
        <v>696300</v>
      </c>
      <c r="H301" s="195">
        <f>H302+H303+H304</f>
        <v>5694900</v>
      </c>
      <c r="I301" s="578">
        <f t="shared" si="33"/>
        <v>817.8802240413614</v>
      </c>
    </row>
    <row r="302" spans="1:9" s="126" customFormat="1" ht="33" hidden="1">
      <c r="A302" s="103" t="s">
        <v>511</v>
      </c>
      <c r="B302" s="91">
        <v>904</v>
      </c>
      <c r="C302" s="39" t="s">
        <v>30</v>
      </c>
      <c r="D302" s="40" t="s">
        <v>32</v>
      </c>
      <c r="E302" s="40" t="s">
        <v>784</v>
      </c>
      <c r="F302" s="227">
        <v>120</v>
      </c>
      <c r="G302" s="195"/>
      <c r="H302" s="195">
        <f>3580100+1081200+320600</f>
        <v>4981900</v>
      </c>
      <c r="I302" s="578" t="e">
        <f t="shared" si="33"/>
        <v>#DIV/0!</v>
      </c>
    </row>
    <row r="303" spans="1:9" s="126" customFormat="1" ht="33" hidden="1">
      <c r="A303" s="103" t="s">
        <v>514</v>
      </c>
      <c r="B303" s="91">
        <v>904</v>
      </c>
      <c r="C303" s="39" t="s">
        <v>30</v>
      </c>
      <c r="D303" s="40" t="s">
        <v>32</v>
      </c>
      <c r="E303" s="40" t="s">
        <v>784</v>
      </c>
      <c r="F303" s="227">
        <v>240</v>
      </c>
      <c r="G303" s="195">
        <v>696300</v>
      </c>
      <c r="H303" s="195">
        <v>696300</v>
      </c>
      <c r="I303" s="578">
        <f t="shared" si="33"/>
        <v>100</v>
      </c>
    </row>
    <row r="304" spans="1:9" s="126" customFormat="1" ht="16.5" hidden="1">
      <c r="A304" s="103" t="s">
        <v>516</v>
      </c>
      <c r="B304" s="91">
        <v>904</v>
      </c>
      <c r="C304" s="39" t="s">
        <v>30</v>
      </c>
      <c r="D304" s="40" t="s">
        <v>32</v>
      </c>
      <c r="E304" s="40" t="s">
        <v>784</v>
      </c>
      <c r="F304" s="227">
        <v>850</v>
      </c>
      <c r="G304" s="195"/>
      <c r="H304" s="195">
        <v>16700</v>
      </c>
      <c r="I304" s="578" t="e">
        <f t="shared" si="33"/>
        <v>#DIV/0!</v>
      </c>
    </row>
    <row r="305" spans="1:9" s="126" customFormat="1" ht="52.5" customHeight="1" hidden="1">
      <c r="A305" s="103" t="s">
        <v>560</v>
      </c>
      <c r="B305" s="91">
        <v>904</v>
      </c>
      <c r="C305" s="39" t="s">
        <v>30</v>
      </c>
      <c r="D305" s="40" t="s">
        <v>32</v>
      </c>
      <c r="E305" s="40" t="s">
        <v>785</v>
      </c>
      <c r="F305" s="227"/>
      <c r="G305" s="195">
        <f>G306+G307+G308+G309</f>
        <v>0</v>
      </c>
      <c r="H305" s="195">
        <f>H306+H307+H308+H309</f>
        <v>15562300</v>
      </c>
      <c r="I305" s="578" t="e">
        <f t="shared" si="33"/>
        <v>#DIV/0!</v>
      </c>
    </row>
    <row r="306" spans="1:9" s="126" customFormat="1" ht="18.75" customHeight="1" hidden="1">
      <c r="A306" s="103" t="s">
        <v>511</v>
      </c>
      <c r="B306" s="91">
        <v>904</v>
      </c>
      <c r="C306" s="39" t="s">
        <v>30</v>
      </c>
      <c r="D306" s="40" t="s">
        <v>32</v>
      </c>
      <c r="E306" s="40" t="s">
        <v>785</v>
      </c>
      <c r="F306" s="227">
        <v>120</v>
      </c>
      <c r="G306" s="195"/>
      <c r="H306" s="195">
        <f>9682000+2924000+867000</f>
        <v>13473000</v>
      </c>
      <c r="I306" s="578" t="e">
        <f t="shared" si="33"/>
        <v>#DIV/0!</v>
      </c>
    </row>
    <row r="307" spans="1:9" s="126" customFormat="1" ht="36.75" customHeight="1" hidden="1">
      <c r="A307" s="103" t="s">
        <v>514</v>
      </c>
      <c r="B307" s="91">
        <v>904</v>
      </c>
      <c r="C307" s="39" t="s">
        <v>30</v>
      </c>
      <c r="D307" s="40" t="s">
        <v>32</v>
      </c>
      <c r="E307" s="40" t="s">
        <v>785</v>
      </c>
      <c r="F307" s="227">
        <v>240</v>
      </c>
      <c r="G307" s="195"/>
      <c r="H307" s="195">
        <v>2038500</v>
      </c>
      <c r="I307" s="578" t="e">
        <f t="shared" si="33"/>
        <v>#DIV/0!</v>
      </c>
    </row>
    <row r="308" spans="1:9" s="126" customFormat="1" ht="18.75" customHeight="1" hidden="1">
      <c r="A308" s="103" t="s">
        <v>620</v>
      </c>
      <c r="B308" s="91">
        <v>904</v>
      </c>
      <c r="C308" s="39" t="s">
        <v>30</v>
      </c>
      <c r="D308" s="40" t="s">
        <v>32</v>
      </c>
      <c r="E308" s="40" t="s">
        <v>785</v>
      </c>
      <c r="F308" s="227">
        <v>830</v>
      </c>
      <c r="G308" s="195"/>
      <c r="H308" s="195">
        <v>20000</v>
      </c>
      <c r="I308" s="578" t="e">
        <f t="shared" si="33"/>
        <v>#DIV/0!</v>
      </c>
    </row>
    <row r="309" spans="1:9" s="126" customFormat="1" ht="18.75" customHeight="1" hidden="1">
      <c r="A309" s="103" t="s">
        <v>516</v>
      </c>
      <c r="B309" s="91">
        <v>904</v>
      </c>
      <c r="C309" s="39" t="s">
        <v>30</v>
      </c>
      <c r="D309" s="40" t="s">
        <v>32</v>
      </c>
      <c r="E309" s="40" t="s">
        <v>785</v>
      </c>
      <c r="F309" s="227">
        <v>850</v>
      </c>
      <c r="G309" s="195"/>
      <c r="H309" s="195">
        <v>30800</v>
      </c>
      <c r="I309" s="578" t="e">
        <f t="shared" si="33"/>
        <v>#DIV/0!</v>
      </c>
    </row>
    <row r="310" spans="1:9" s="126" customFormat="1" ht="37.5" customHeight="1" hidden="1">
      <c r="A310" s="106" t="s">
        <v>730</v>
      </c>
      <c r="B310" s="90">
        <v>904</v>
      </c>
      <c r="C310" s="43" t="s">
        <v>30</v>
      </c>
      <c r="D310" s="44" t="s">
        <v>32</v>
      </c>
      <c r="E310" s="44" t="s">
        <v>752</v>
      </c>
      <c r="F310" s="227"/>
      <c r="G310" s="147">
        <f aca="true" t="shared" si="34" ref="G310:H312">G311</f>
        <v>0</v>
      </c>
      <c r="H310" s="147">
        <f t="shared" si="34"/>
        <v>50000</v>
      </c>
      <c r="I310" s="583" t="e">
        <f t="shared" si="33"/>
        <v>#DIV/0!</v>
      </c>
    </row>
    <row r="311" spans="1:9" s="126" customFormat="1" ht="18.75" customHeight="1" hidden="1">
      <c r="A311" s="103" t="s">
        <v>726</v>
      </c>
      <c r="B311" s="91">
        <v>904</v>
      </c>
      <c r="C311" s="39" t="s">
        <v>30</v>
      </c>
      <c r="D311" s="40" t="s">
        <v>32</v>
      </c>
      <c r="E311" s="40" t="s">
        <v>792</v>
      </c>
      <c r="F311" s="227"/>
      <c r="G311" s="195">
        <f t="shared" si="34"/>
        <v>0</v>
      </c>
      <c r="H311" s="195">
        <f t="shared" si="34"/>
        <v>50000</v>
      </c>
      <c r="I311" s="578" t="e">
        <f t="shared" si="33"/>
        <v>#DIV/0!</v>
      </c>
    </row>
    <row r="312" spans="1:9" s="126" customFormat="1" ht="18.75" customHeight="1" hidden="1">
      <c r="A312" s="103" t="s">
        <v>604</v>
      </c>
      <c r="B312" s="91">
        <v>904</v>
      </c>
      <c r="C312" s="39" t="s">
        <v>30</v>
      </c>
      <c r="D312" s="40" t="s">
        <v>32</v>
      </c>
      <c r="E312" s="40" t="s">
        <v>793</v>
      </c>
      <c r="F312" s="227"/>
      <c r="G312" s="195">
        <f t="shared" si="34"/>
        <v>0</v>
      </c>
      <c r="H312" s="195">
        <f t="shared" si="34"/>
        <v>50000</v>
      </c>
      <c r="I312" s="578" t="e">
        <f t="shared" si="33"/>
        <v>#DIV/0!</v>
      </c>
    </row>
    <row r="313" spans="1:9" s="126" customFormat="1" ht="34.5" customHeight="1" hidden="1">
      <c r="A313" s="103" t="s">
        <v>514</v>
      </c>
      <c r="B313" s="91">
        <v>904</v>
      </c>
      <c r="C313" s="39" t="s">
        <v>30</v>
      </c>
      <c r="D313" s="40" t="s">
        <v>32</v>
      </c>
      <c r="E313" s="40" t="s">
        <v>793</v>
      </c>
      <c r="F313" s="227">
        <v>240</v>
      </c>
      <c r="G313" s="195"/>
      <c r="H313" s="195">
        <v>50000</v>
      </c>
      <c r="I313" s="578" t="e">
        <f t="shared" si="33"/>
        <v>#DIV/0!</v>
      </c>
    </row>
    <row r="314" spans="1:9" s="242" customFormat="1" ht="12.75" customHeight="1" hidden="1">
      <c r="A314" s="106" t="s">
        <v>556</v>
      </c>
      <c r="B314" s="90">
        <v>904</v>
      </c>
      <c r="C314" s="43" t="s">
        <v>30</v>
      </c>
      <c r="D314" s="44" t="s">
        <v>32</v>
      </c>
      <c r="E314" s="44" t="s">
        <v>754</v>
      </c>
      <c r="F314" s="252"/>
      <c r="G314" s="147">
        <f aca="true" t="shared" si="35" ref="G314:H316">G315</f>
        <v>0</v>
      </c>
      <c r="H314" s="147">
        <f t="shared" si="35"/>
        <v>30000</v>
      </c>
      <c r="I314" s="583" t="e">
        <f t="shared" si="33"/>
        <v>#DIV/0!</v>
      </c>
    </row>
    <row r="315" spans="1:9" s="242" customFormat="1" ht="33" hidden="1">
      <c r="A315" s="221" t="s">
        <v>798</v>
      </c>
      <c r="B315" s="94">
        <v>904</v>
      </c>
      <c r="C315" s="39" t="s">
        <v>30</v>
      </c>
      <c r="D315" s="40" t="s">
        <v>32</v>
      </c>
      <c r="E315" s="40" t="s">
        <v>799</v>
      </c>
      <c r="F315" s="252"/>
      <c r="G315" s="195">
        <f t="shared" si="35"/>
        <v>0</v>
      </c>
      <c r="H315" s="195">
        <f t="shared" si="35"/>
        <v>30000</v>
      </c>
      <c r="I315" s="578" t="e">
        <f t="shared" si="33"/>
        <v>#DIV/0!</v>
      </c>
    </row>
    <row r="316" spans="1:9" s="242" customFormat="1" ht="33" hidden="1">
      <c r="A316" s="221" t="s">
        <v>557</v>
      </c>
      <c r="B316" s="94">
        <v>904</v>
      </c>
      <c r="C316" s="39" t="s">
        <v>30</v>
      </c>
      <c r="D316" s="40" t="s">
        <v>32</v>
      </c>
      <c r="E316" s="40" t="s">
        <v>800</v>
      </c>
      <c r="F316" s="252"/>
      <c r="G316" s="195">
        <f t="shared" si="35"/>
        <v>0</v>
      </c>
      <c r="H316" s="195">
        <f t="shared" si="35"/>
        <v>30000</v>
      </c>
      <c r="I316" s="578" t="e">
        <f t="shared" si="33"/>
        <v>#DIV/0!</v>
      </c>
    </row>
    <row r="317" spans="1:9" s="242" customFormat="1" ht="33" hidden="1">
      <c r="A317" s="221" t="s">
        <v>514</v>
      </c>
      <c r="B317" s="94">
        <v>904</v>
      </c>
      <c r="C317" s="39" t="s">
        <v>30</v>
      </c>
      <c r="D317" s="40" t="s">
        <v>32</v>
      </c>
      <c r="E317" s="40" t="s">
        <v>800</v>
      </c>
      <c r="F317" s="227">
        <v>240</v>
      </c>
      <c r="G317" s="195"/>
      <c r="H317" s="195">
        <v>30000</v>
      </c>
      <c r="I317" s="578" t="e">
        <f t="shared" si="33"/>
        <v>#DIV/0!</v>
      </c>
    </row>
    <row r="318" spans="1:9" s="126" customFormat="1" ht="33" hidden="1">
      <c r="A318" s="301" t="s">
        <v>524</v>
      </c>
      <c r="B318" s="93">
        <v>904</v>
      </c>
      <c r="C318" s="43" t="s">
        <v>30</v>
      </c>
      <c r="D318" s="43" t="s">
        <v>36</v>
      </c>
      <c r="E318" s="531" t="s">
        <v>697</v>
      </c>
      <c r="F318" s="227"/>
      <c r="G318" s="147">
        <f aca="true" t="shared" si="36" ref="G318:H321">G319</f>
        <v>0</v>
      </c>
      <c r="H318" s="147">
        <f t="shared" si="36"/>
        <v>7000</v>
      </c>
      <c r="I318" s="583" t="e">
        <f t="shared" si="33"/>
        <v>#DIV/0!</v>
      </c>
    </row>
    <row r="319" spans="1:9" s="242" customFormat="1" ht="33" hidden="1">
      <c r="A319" s="319" t="s">
        <v>734</v>
      </c>
      <c r="B319" s="93">
        <v>904</v>
      </c>
      <c r="C319" s="43" t="s">
        <v>30</v>
      </c>
      <c r="D319" s="44" t="s">
        <v>32</v>
      </c>
      <c r="E319" s="44" t="s">
        <v>756</v>
      </c>
      <c r="F319" s="252"/>
      <c r="G319" s="147">
        <f t="shared" si="36"/>
        <v>0</v>
      </c>
      <c r="H319" s="147">
        <f t="shared" si="36"/>
        <v>7000</v>
      </c>
      <c r="I319" s="583" t="e">
        <f t="shared" si="33"/>
        <v>#DIV/0!</v>
      </c>
    </row>
    <row r="320" spans="1:9" s="126" customFormat="1" ht="33" hidden="1">
      <c r="A320" s="352" t="s">
        <v>1005</v>
      </c>
      <c r="B320" s="94">
        <v>904</v>
      </c>
      <c r="C320" s="39" t="s">
        <v>30</v>
      </c>
      <c r="D320" s="40" t="s">
        <v>32</v>
      </c>
      <c r="E320" s="40" t="s">
        <v>895</v>
      </c>
      <c r="F320" s="227"/>
      <c r="G320" s="195">
        <f t="shared" si="36"/>
        <v>0</v>
      </c>
      <c r="H320" s="195">
        <f t="shared" si="36"/>
        <v>7000</v>
      </c>
      <c r="I320" s="578" t="e">
        <f t="shared" si="33"/>
        <v>#DIV/0!</v>
      </c>
    </row>
    <row r="321" spans="1:9" s="126" customFormat="1" ht="33" hidden="1">
      <c r="A321" s="302" t="s">
        <v>667</v>
      </c>
      <c r="B321" s="94">
        <v>904</v>
      </c>
      <c r="C321" s="39" t="s">
        <v>30</v>
      </c>
      <c r="D321" s="40" t="s">
        <v>32</v>
      </c>
      <c r="E321" s="40" t="s">
        <v>896</v>
      </c>
      <c r="F321" s="227"/>
      <c r="G321" s="195">
        <f t="shared" si="36"/>
        <v>0</v>
      </c>
      <c r="H321" s="195">
        <f t="shared" si="36"/>
        <v>7000</v>
      </c>
      <c r="I321" s="578" t="e">
        <f t="shared" si="33"/>
        <v>#DIV/0!</v>
      </c>
    </row>
    <row r="322" spans="1:9" s="126" customFormat="1" ht="33" hidden="1">
      <c r="A322" s="221" t="s">
        <v>514</v>
      </c>
      <c r="B322" s="94">
        <v>904</v>
      </c>
      <c r="C322" s="39" t="s">
        <v>30</v>
      </c>
      <c r="D322" s="40" t="s">
        <v>32</v>
      </c>
      <c r="E322" s="40" t="s">
        <v>896</v>
      </c>
      <c r="F322" s="227">
        <v>240</v>
      </c>
      <c r="G322" s="195"/>
      <c r="H322" s="195">
        <f>4000+3000</f>
        <v>7000</v>
      </c>
      <c r="I322" s="578" t="e">
        <f t="shared" si="33"/>
        <v>#DIV/0!</v>
      </c>
    </row>
    <row r="323" spans="1:9" s="126" customFormat="1" ht="28.5" customHeight="1" hidden="1">
      <c r="A323" s="106" t="s">
        <v>543</v>
      </c>
      <c r="B323" s="90">
        <v>904</v>
      </c>
      <c r="C323" s="43" t="s">
        <v>30</v>
      </c>
      <c r="D323" s="44" t="s">
        <v>32</v>
      </c>
      <c r="E323" s="531" t="s">
        <v>743</v>
      </c>
      <c r="F323" s="227"/>
      <c r="G323" s="147">
        <f aca="true" t="shared" si="37" ref="G323:H325">G324</f>
        <v>0</v>
      </c>
      <c r="H323" s="147">
        <f t="shared" si="37"/>
        <v>4027000</v>
      </c>
      <c r="I323" s="583" t="e">
        <f t="shared" si="33"/>
        <v>#DIV/0!</v>
      </c>
    </row>
    <row r="324" spans="1:9" s="242" customFormat="1" ht="33" hidden="1">
      <c r="A324" s="266" t="s">
        <v>561</v>
      </c>
      <c r="B324" s="90">
        <v>904</v>
      </c>
      <c r="C324" s="43" t="s">
        <v>30</v>
      </c>
      <c r="D324" s="44" t="s">
        <v>32</v>
      </c>
      <c r="E324" s="44" t="s">
        <v>766</v>
      </c>
      <c r="F324" s="252"/>
      <c r="G324" s="147">
        <f t="shared" si="37"/>
        <v>0</v>
      </c>
      <c r="H324" s="147">
        <f t="shared" si="37"/>
        <v>4027000</v>
      </c>
      <c r="I324" s="583" t="e">
        <f t="shared" si="33"/>
        <v>#DIV/0!</v>
      </c>
    </row>
    <row r="325" spans="1:9" s="242" customFormat="1" ht="49.5" hidden="1">
      <c r="A325" s="100" t="s">
        <v>609</v>
      </c>
      <c r="B325" s="91">
        <v>904</v>
      </c>
      <c r="C325" s="39" t="s">
        <v>30</v>
      </c>
      <c r="D325" s="40" t="s">
        <v>32</v>
      </c>
      <c r="E325" s="40" t="s">
        <v>907</v>
      </c>
      <c r="F325" s="252"/>
      <c r="G325" s="195">
        <f t="shared" si="37"/>
        <v>0</v>
      </c>
      <c r="H325" s="195">
        <f t="shared" si="37"/>
        <v>4027000</v>
      </c>
      <c r="I325" s="578" t="e">
        <f t="shared" si="33"/>
        <v>#DIV/0!</v>
      </c>
    </row>
    <row r="326" spans="1:9" s="242" customFormat="1" ht="33" hidden="1">
      <c r="A326" s="100" t="s">
        <v>908</v>
      </c>
      <c r="B326" s="91">
        <v>904</v>
      </c>
      <c r="C326" s="39" t="s">
        <v>30</v>
      </c>
      <c r="D326" s="40" t="s">
        <v>32</v>
      </c>
      <c r="E326" s="40" t="s">
        <v>909</v>
      </c>
      <c r="F326" s="252"/>
      <c r="G326" s="195">
        <f>G327+G328</f>
        <v>0</v>
      </c>
      <c r="H326" s="195">
        <f>H327+H328</f>
        <v>4027000</v>
      </c>
      <c r="I326" s="578" t="e">
        <f t="shared" si="33"/>
        <v>#DIV/0!</v>
      </c>
    </row>
    <row r="327" spans="1:9" s="242" customFormat="1" ht="33" hidden="1">
      <c r="A327" s="103" t="s">
        <v>511</v>
      </c>
      <c r="B327" s="91">
        <v>904</v>
      </c>
      <c r="C327" s="39" t="s">
        <v>30</v>
      </c>
      <c r="D327" s="40" t="s">
        <v>32</v>
      </c>
      <c r="E327" s="40" t="s">
        <v>909</v>
      </c>
      <c r="F327" s="227">
        <v>120</v>
      </c>
      <c r="G327" s="358"/>
      <c r="H327" s="358">
        <v>3073830</v>
      </c>
      <c r="I327" s="593" t="e">
        <f t="shared" si="33"/>
        <v>#DIV/0!</v>
      </c>
    </row>
    <row r="328" spans="1:9" s="242" customFormat="1" ht="33" hidden="1">
      <c r="A328" s="103" t="s">
        <v>514</v>
      </c>
      <c r="B328" s="91">
        <v>904</v>
      </c>
      <c r="C328" s="39" t="s">
        <v>30</v>
      </c>
      <c r="D328" s="40" t="s">
        <v>32</v>
      </c>
      <c r="E328" s="40" t="s">
        <v>909</v>
      </c>
      <c r="F328" s="227">
        <v>240</v>
      </c>
      <c r="G328" s="358"/>
      <c r="H328" s="358">
        <v>953170</v>
      </c>
      <c r="I328" s="593" t="e">
        <f t="shared" si="33"/>
        <v>#DIV/0!</v>
      </c>
    </row>
    <row r="329" spans="1:9" s="126" customFormat="1" ht="66" hidden="1">
      <c r="A329" s="266" t="s">
        <v>566</v>
      </c>
      <c r="B329" s="90">
        <v>904</v>
      </c>
      <c r="C329" s="43" t="s">
        <v>30</v>
      </c>
      <c r="D329" s="44" t="s">
        <v>32</v>
      </c>
      <c r="E329" s="253" t="s">
        <v>745</v>
      </c>
      <c r="F329" s="227"/>
      <c r="G329" s="147">
        <f aca="true" t="shared" si="38" ref="G329:H331">G330</f>
        <v>0</v>
      </c>
      <c r="H329" s="147">
        <f t="shared" si="38"/>
        <v>22000</v>
      </c>
      <c r="I329" s="583" t="e">
        <f t="shared" si="33"/>
        <v>#DIV/0!</v>
      </c>
    </row>
    <row r="330" spans="1:9" s="126" customFormat="1" ht="16.5" hidden="1">
      <c r="A330" s="100" t="s">
        <v>938</v>
      </c>
      <c r="B330" s="91">
        <v>904</v>
      </c>
      <c r="C330" s="39" t="s">
        <v>30</v>
      </c>
      <c r="D330" s="40" t="s">
        <v>32</v>
      </c>
      <c r="E330" s="40" t="s">
        <v>939</v>
      </c>
      <c r="F330" s="227"/>
      <c r="G330" s="195">
        <f t="shared" si="38"/>
        <v>0</v>
      </c>
      <c r="H330" s="195">
        <f t="shared" si="38"/>
        <v>22000</v>
      </c>
      <c r="I330" s="578" t="e">
        <f t="shared" si="33"/>
        <v>#DIV/0!</v>
      </c>
    </row>
    <row r="331" spans="1:9" s="126" customFormat="1" ht="33" hidden="1">
      <c r="A331" s="100" t="s">
        <v>567</v>
      </c>
      <c r="B331" s="91">
        <v>904</v>
      </c>
      <c r="C331" s="39" t="s">
        <v>30</v>
      </c>
      <c r="D331" s="40" t="s">
        <v>32</v>
      </c>
      <c r="E331" s="40" t="s">
        <v>940</v>
      </c>
      <c r="F331" s="227"/>
      <c r="G331" s="195">
        <f t="shared" si="38"/>
        <v>0</v>
      </c>
      <c r="H331" s="195">
        <f t="shared" si="38"/>
        <v>22000</v>
      </c>
      <c r="I331" s="578" t="e">
        <f t="shared" si="33"/>
        <v>#DIV/0!</v>
      </c>
    </row>
    <row r="332" spans="1:9" s="126" customFormat="1" ht="33" hidden="1">
      <c r="A332" s="103" t="s">
        <v>514</v>
      </c>
      <c r="B332" s="91">
        <v>904</v>
      </c>
      <c r="C332" s="39" t="s">
        <v>30</v>
      </c>
      <c r="D332" s="40" t="s">
        <v>32</v>
      </c>
      <c r="E332" s="40" t="s">
        <v>940</v>
      </c>
      <c r="F332" s="227">
        <v>240</v>
      </c>
      <c r="G332" s="195"/>
      <c r="H332" s="195">
        <v>22000</v>
      </c>
      <c r="I332" s="578" t="e">
        <f t="shared" si="33"/>
        <v>#DIV/0!</v>
      </c>
    </row>
    <row r="333" spans="1:9" s="126" customFormat="1" ht="66" hidden="1">
      <c r="A333" s="106" t="s">
        <v>528</v>
      </c>
      <c r="B333" s="90">
        <v>904</v>
      </c>
      <c r="C333" s="43" t="s">
        <v>30</v>
      </c>
      <c r="D333" s="44" t="s">
        <v>32</v>
      </c>
      <c r="E333" s="531" t="s">
        <v>698</v>
      </c>
      <c r="F333" s="227"/>
      <c r="G333" s="147">
        <f>G334+G338+G342</f>
        <v>0</v>
      </c>
      <c r="H333" s="147">
        <f>H334+H338+H342</f>
        <v>102000</v>
      </c>
      <c r="I333" s="583" t="e">
        <f t="shared" si="33"/>
        <v>#DIV/0!</v>
      </c>
    </row>
    <row r="334" spans="1:9" s="242" customFormat="1" ht="33" hidden="1">
      <c r="A334" s="270" t="s">
        <v>530</v>
      </c>
      <c r="B334" s="93">
        <v>904</v>
      </c>
      <c r="C334" s="58" t="s">
        <v>30</v>
      </c>
      <c r="D334" s="58" t="s">
        <v>32</v>
      </c>
      <c r="E334" s="44" t="s">
        <v>704</v>
      </c>
      <c r="F334" s="252"/>
      <c r="G334" s="147">
        <f aca="true" t="shared" si="39" ref="G334:H336">G335</f>
        <v>0</v>
      </c>
      <c r="H334" s="147">
        <f t="shared" si="39"/>
        <v>5000</v>
      </c>
      <c r="I334" s="583" t="e">
        <f t="shared" si="33"/>
        <v>#DIV/0!</v>
      </c>
    </row>
    <row r="335" spans="1:9" s="126" customFormat="1" ht="15.75" customHeight="1" hidden="1">
      <c r="A335" s="271" t="s">
        <v>941</v>
      </c>
      <c r="B335" s="94">
        <v>904</v>
      </c>
      <c r="C335" s="39" t="s">
        <v>30</v>
      </c>
      <c r="D335" s="40" t="s">
        <v>32</v>
      </c>
      <c r="E335" s="40" t="s">
        <v>705</v>
      </c>
      <c r="F335" s="227"/>
      <c r="G335" s="195">
        <f t="shared" si="39"/>
        <v>0</v>
      </c>
      <c r="H335" s="195">
        <f t="shared" si="39"/>
        <v>5000</v>
      </c>
      <c r="I335" s="578" t="e">
        <f t="shared" si="33"/>
        <v>#DIV/0!</v>
      </c>
    </row>
    <row r="336" spans="1:9" s="126" customFormat="1" ht="33" hidden="1">
      <c r="A336" s="271" t="s">
        <v>942</v>
      </c>
      <c r="B336" s="94">
        <v>904</v>
      </c>
      <c r="C336" s="39" t="s">
        <v>30</v>
      </c>
      <c r="D336" s="40" t="s">
        <v>32</v>
      </c>
      <c r="E336" s="40" t="s">
        <v>943</v>
      </c>
      <c r="F336" s="227"/>
      <c r="G336" s="195">
        <f t="shared" si="39"/>
        <v>0</v>
      </c>
      <c r="H336" s="195">
        <f t="shared" si="39"/>
        <v>5000</v>
      </c>
      <c r="I336" s="578" t="e">
        <f t="shared" si="33"/>
        <v>#DIV/0!</v>
      </c>
    </row>
    <row r="337" spans="1:9" s="126" customFormat="1" ht="33" hidden="1">
      <c r="A337" s="103" t="s">
        <v>514</v>
      </c>
      <c r="B337" s="94">
        <v>904</v>
      </c>
      <c r="C337" s="39" t="s">
        <v>30</v>
      </c>
      <c r="D337" s="40" t="s">
        <v>32</v>
      </c>
      <c r="E337" s="40" t="s">
        <v>943</v>
      </c>
      <c r="F337" s="227">
        <v>240</v>
      </c>
      <c r="G337" s="195"/>
      <c r="H337" s="195">
        <v>5000</v>
      </c>
      <c r="I337" s="578" t="e">
        <f t="shared" si="33"/>
        <v>#DIV/0!</v>
      </c>
    </row>
    <row r="338" spans="1:9" s="242" customFormat="1" ht="19.5" customHeight="1" hidden="1">
      <c r="A338" s="106" t="s">
        <v>586</v>
      </c>
      <c r="B338" s="90">
        <v>904</v>
      </c>
      <c r="C338" s="43" t="s">
        <v>30</v>
      </c>
      <c r="D338" s="44" t="s">
        <v>32</v>
      </c>
      <c r="E338" s="44" t="s">
        <v>763</v>
      </c>
      <c r="F338" s="252"/>
      <c r="G338" s="147">
        <f aca="true" t="shared" si="40" ref="G338:H340">G339</f>
        <v>0</v>
      </c>
      <c r="H338" s="147">
        <f t="shared" si="40"/>
        <v>97000</v>
      </c>
      <c r="I338" s="583" t="e">
        <f t="shared" si="33"/>
        <v>#DIV/0!</v>
      </c>
    </row>
    <row r="339" spans="1:9" s="126" customFormat="1" ht="16.5" hidden="1">
      <c r="A339" s="103" t="s">
        <v>944</v>
      </c>
      <c r="B339" s="91">
        <v>904</v>
      </c>
      <c r="C339" s="39" t="s">
        <v>30</v>
      </c>
      <c r="D339" s="40" t="s">
        <v>32</v>
      </c>
      <c r="E339" s="40" t="s">
        <v>945</v>
      </c>
      <c r="F339" s="227"/>
      <c r="G339" s="195">
        <f t="shared" si="40"/>
        <v>0</v>
      </c>
      <c r="H339" s="195">
        <f t="shared" si="40"/>
        <v>97000</v>
      </c>
      <c r="I339" s="578" t="e">
        <f t="shared" si="33"/>
        <v>#DIV/0!</v>
      </c>
    </row>
    <row r="340" spans="1:9" s="126" customFormat="1" ht="33" hidden="1">
      <c r="A340" s="103" t="s">
        <v>946</v>
      </c>
      <c r="B340" s="91">
        <v>904</v>
      </c>
      <c r="C340" s="39" t="s">
        <v>30</v>
      </c>
      <c r="D340" s="40" t="s">
        <v>32</v>
      </c>
      <c r="E340" s="40" t="s">
        <v>947</v>
      </c>
      <c r="F340" s="227"/>
      <c r="G340" s="195">
        <f t="shared" si="40"/>
        <v>0</v>
      </c>
      <c r="H340" s="195">
        <f t="shared" si="40"/>
        <v>97000</v>
      </c>
      <c r="I340" s="578" t="e">
        <f t="shared" si="33"/>
        <v>#DIV/0!</v>
      </c>
    </row>
    <row r="341" spans="1:9" s="126" customFormat="1" ht="33" hidden="1">
      <c r="A341" s="103" t="s">
        <v>514</v>
      </c>
      <c r="B341" s="91">
        <v>904</v>
      </c>
      <c r="C341" s="39" t="s">
        <v>30</v>
      </c>
      <c r="D341" s="40" t="s">
        <v>32</v>
      </c>
      <c r="E341" s="40" t="s">
        <v>947</v>
      </c>
      <c r="F341" s="227">
        <v>240</v>
      </c>
      <c r="G341" s="195"/>
      <c r="H341" s="195">
        <v>97000</v>
      </c>
      <c r="I341" s="578" t="e">
        <f t="shared" si="33"/>
        <v>#DIV/0!</v>
      </c>
    </row>
    <row r="342" spans="1:9" s="242" customFormat="1" ht="33" hidden="1">
      <c r="A342" s="106" t="s">
        <v>535</v>
      </c>
      <c r="B342" s="90">
        <v>904</v>
      </c>
      <c r="C342" s="43" t="s">
        <v>30</v>
      </c>
      <c r="D342" s="44" t="s">
        <v>32</v>
      </c>
      <c r="E342" s="44" t="s">
        <v>699</v>
      </c>
      <c r="F342" s="252"/>
      <c r="G342" s="147">
        <f aca="true" t="shared" si="41" ref="G342:H344">G343</f>
        <v>0</v>
      </c>
      <c r="H342" s="147">
        <f t="shared" si="41"/>
        <v>0</v>
      </c>
      <c r="I342" s="583" t="e">
        <f t="shared" si="33"/>
        <v>#DIV/0!</v>
      </c>
    </row>
    <row r="343" spans="1:9" s="126" customFormat="1" ht="16.5" hidden="1">
      <c r="A343" s="103" t="s">
        <v>948</v>
      </c>
      <c r="B343" s="91">
        <v>904</v>
      </c>
      <c r="C343" s="39" t="s">
        <v>30</v>
      </c>
      <c r="D343" s="40" t="s">
        <v>32</v>
      </c>
      <c r="E343" s="40" t="s">
        <v>701</v>
      </c>
      <c r="F343" s="227"/>
      <c r="G343" s="195">
        <f t="shared" si="41"/>
        <v>0</v>
      </c>
      <c r="H343" s="195">
        <f t="shared" si="41"/>
        <v>0</v>
      </c>
      <c r="I343" s="578" t="e">
        <f t="shared" si="33"/>
        <v>#DIV/0!</v>
      </c>
    </row>
    <row r="344" spans="1:9" s="126" customFormat="1" ht="33" hidden="1">
      <c r="A344" s="103" t="s">
        <v>536</v>
      </c>
      <c r="B344" s="91">
        <v>904</v>
      </c>
      <c r="C344" s="39" t="s">
        <v>30</v>
      </c>
      <c r="D344" s="40" t="s">
        <v>32</v>
      </c>
      <c r="E344" s="40" t="s">
        <v>700</v>
      </c>
      <c r="F344" s="227"/>
      <c r="G344" s="195">
        <f t="shared" si="41"/>
        <v>0</v>
      </c>
      <c r="H344" s="195">
        <f t="shared" si="41"/>
        <v>0</v>
      </c>
      <c r="I344" s="578" t="e">
        <f t="shared" si="33"/>
        <v>#DIV/0!</v>
      </c>
    </row>
    <row r="345" spans="1:9" s="126" customFormat="1" ht="33" hidden="1">
      <c r="A345" s="103" t="s">
        <v>514</v>
      </c>
      <c r="B345" s="91">
        <v>904</v>
      </c>
      <c r="C345" s="39" t="s">
        <v>30</v>
      </c>
      <c r="D345" s="40" t="s">
        <v>32</v>
      </c>
      <c r="E345" s="40" t="s">
        <v>700</v>
      </c>
      <c r="F345" s="227">
        <v>240</v>
      </c>
      <c r="G345" s="195"/>
      <c r="H345" s="195"/>
      <c r="I345" s="578" t="e">
        <f t="shared" si="33"/>
        <v>#DIV/0!</v>
      </c>
    </row>
    <row r="346" spans="1:9" s="126" customFormat="1" ht="49.5" hidden="1">
      <c r="A346" s="272" t="s">
        <v>736</v>
      </c>
      <c r="B346" s="90">
        <v>904</v>
      </c>
      <c r="C346" s="43" t="s">
        <v>30</v>
      </c>
      <c r="D346" s="44" t="s">
        <v>32</v>
      </c>
      <c r="E346" s="253" t="s">
        <v>711</v>
      </c>
      <c r="F346" s="227"/>
      <c r="G346" s="147">
        <f aca="true" t="shared" si="42" ref="G346:H348">G347</f>
        <v>0</v>
      </c>
      <c r="H346" s="147">
        <f t="shared" si="42"/>
        <v>5000</v>
      </c>
      <c r="I346" s="583" t="e">
        <f t="shared" si="33"/>
        <v>#DIV/0!</v>
      </c>
    </row>
    <row r="347" spans="1:9" s="126" customFormat="1" ht="16.5" hidden="1">
      <c r="A347" s="273" t="s">
        <v>861</v>
      </c>
      <c r="B347" s="91">
        <v>904</v>
      </c>
      <c r="C347" s="39" t="s">
        <v>30</v>
      </c>
      <c r="D347" s="40" t="s">
        <v>32</v>
      </c>
      <c r="E347" s="246" t="s">
        <v>862</v>
      </c>
      <c r="F347" s="227"/>
      <c r="G347" s="147">
        <f t="shared" si="42"/>
        <v>0</v>
      </c>
      <c r="H347" s="147">
        <f t="shared" si="42"/>
        <v>5000</v>
      </c>
      <c r="I347" s="583" t="e">
        <f t="shared" si="33"/>
        <v>#DIV/0!</v>
      </c>
    </row>
    <row r="348" spans="1:9" s="126" customFormat="1" ht="18" customHeight="1" hidden="1">
      <c r="A348" s="273" t="s">
        <v>597</v>
      </c>
      <c r="B348" s="91">
        <v>904</v>
      </c>
      <c r="C348" s="39" t="s">
        <v>30</v>
      </c>
      <c r="D348" s="40" t="s">
        <v>32</v>
      </c>
      <c r="E348" s="246" t="s">
        <v>863</v>
      </c>
      <c r="F348" s="227"/>
      <c r="G348" s="147">
        <f t="shared" si="42"/>
        <v>0</v>
      </c>
      <c r="H348" s="147">
        <f t="shared" si="42"/>
        <v>5000</v>
      </c>
      <c r="I348" s="583" t="e">
        <f t="shared" si="33"/>
        <v>#DIV/0!</v>
      </c>
    </row>
    <row r="349" spans="1:9" s="126" customFormat="1" ht="18" customHeight="1" hidden="1">
      <c r="A349" s="103" t="s">
        <v>552</v>
      </c>
      <c r="B349" s="91">
        <v>904</v>
      </c>
      <c r="C349" s="39" t="s">
        <v>30</v>
      </c>
      <c r="D349" s="40" t="s">
        <v>32</v>
      </c>
      <c r="E349" s="246" t="s">
        <v>863</v>
      </c>
      <c r="F349" s="227">
        <v>240</v>
      </c>
      <c r="G349" s="195"/>
      <c r="H349" s="195">
        <v>5000</v>
      </c>
      <c r="I349" s="578" t="e">
        <f t="shared" si="33"/>
        <v>#DIV/0!</v>
      </c>
    </row>
    <row r="350" spans="1:9" ht="1.5" customHeight="1" hidden="1">
      <c r="A350" s="67" t="s">
        <v>93</v>
      </c>
      <c r="B350" s="102">
        <v>904</v>
      </c>
      <c r="C350" s="69" t="s">
        <v>38</v>
      </c>
      <c r="D350" s="70"/>
      <c r="E350" s="69"/>
      <c r="F350" s="70"/>
      <c r="G350" s="224">
        <f>G351</f>
        <v>0</v>
      </c>
      <c r="H350" s="224">
        <f>H351</f>
        <v>45709000</v>
      </c>
      <c r="I350" s="594" t="e">
        <f t="shared" si="33"/>
        <v>#DIV/0!</v>
      </c>
    </row>
    <row r="351" spans="1:9" ht="16.5" hidden="1">
      <c r="A351" s="108" t="s">
        <v>173</v>
      </c>
      <c r="B351" s="116">
        <v>904</v>
      </c>
      <c r="C351" s="73" t="s">
        <v>38</v>
      </c>
      <c r="D351" s="73" t="s">
        <v>34</v>
      </c>
      <c r="E351" s="73"/>
      <c r="F351" s="73"/>
      <c r="G351" s="74">
        <f>G352</f>
        <v>0</v>
      </c>
      <c r="H351" s="74">
        <f>H352</f>
        <v>45709000</v>
      </c>
      <c r="I351" s="590" t="e">
        <f t="shared" si="33"/>
        <v>#DIV/0!</v>
      </c>
    </row>
    <row r="352" spans="1:9" s="126" customFormat="1" ht="33" hidden="1">
      <c r="A352" s="106" t="s">
        <v>543</v>
      </c>
      <c r="B352" s="116">
        <v>904</v>
      </c>
      <c r="C352" s="73" t="s">
        <v>38</v>
      </c>
      <c r="D352" s="73" t="s">
        <v>34</v>
      </c>
      <c r="E352" s="531" t="s">
        <v>743</v>
      </c>
      <c r="F352" s="227"/>
      <c r="G352" s="147">
        <f>G353+G360</f>
        <v>0</v>
      </c>
      <c r="H352" s="147">
        <f>H353+H360</f>
        <v>45709000</v>
      </c>
      <c r="I352" s="583" t="e">
        <f t="shared" si="33"/>
        <v>#DIV/0!</v>
      </c>
    </row>
    <row r="353" spans="1:9" s="242" customFormat="1" ht="13.5" customHeight="1" hidden="1">
      <c r="A353" s="266" t="s">
        <v>561</v>
      </c>
      <c r="B353" s="116">
        <v>904</v>
      </c>
      <c r="C353" s="73" t="s">
        <v>38</v>
      </c>
      <c r="D353" s="73" t="s">
        <v>34</v>
      </c>
      <c r="E353" s="44" t="s">
        <v>766</v>
      </c>
      <c r="F353" s="252"/>
      <c r="G353" s="147">
        <f>G354</f>
        <v>0</v>
      </c>
      <c r="H353" s="147">
        <f>H354</f>
        <v>36758000</v>
      </c>
      <c r="I353" s="583" t="e">
        <f t="shared" si="33"/>
        <v>#DIV/0!</v>
      </c>
    </row>
    <row r="354" spans="1:9" s="242" customFormat="1" ht="49.5" hidden="1">
      <c r="A354" s="299" t="s">
        <v>609</v>
      </c>
      <c r="B354" s="95">
        <v>904</v>
      </c>
      <c r="C354" s="76" t="s">
        <v>38</v>
      </c>
      <c r="D354" s="76" t="s">
        <v>34</v>
      </c>
      <c r="E354" s="40" t="s">
        <v>907</v>
      </c>
      <c r="F354" s="252"/>
      <c r="G354" s="147">
        <f>G355+G357</f>
        <v>0</v>
      </c>
      <c r="H354" s="147">
        <f>H355+H357</f>
        <v>36758000</v>
      </c>
      <c r="I354" s="583" t="e">
        <f t="shared" si="33"/>
        <v>#DIV/0!</v>
      </c>
    </row>
    <row r="355" spans="1:9" s="242" customFormat="1" ht="33" hidden="1">
      <c r="A355" s="157" t="s">
        <v>916</v>
      </c>
      <c r="B355" s="95">
        <v>904</v>
      </c>
      <c r="C355" s="76" t="s">
        <v>38</v>
      </c>
      <c r="D355" s="76" t="s">
        <v>34</v>
      </c>
      <c r="E355" s="40" t="s">
        <v>917</v>
      </c>
      <c r="F355" s="227"/>
      <c r="G355" s="195">
        <f>G356</f>
        <v>0</v>
      </c>
      <c r="H355" s="195">
        <f>H356</f>
        <v>10000</v>
      </c>
      <c r="I355" s="578" t="e">
        <f t="shared" si="33"/>
        <v>#DIV/0!</v>
      </c>
    </row>
    <row r="356" spans="1:9" s="242" customFormat="1" ht="33" hidden="1">
      <c r="A356" s="221" t="s">
        <v>514</v>
      </c>
      <c r="B356" s="95">
        <v>904</v>
      </c>
      <c r="C356" s="76" t="s">
        <v>38</v>
      </c>
      <c r="D356" s="76" t="s">
        <v>34</v>
      </c>
      <c r="E356" s="40" t="s">
        <v>917</v>
      </c>
      <c r="F356" s="227">
        <v>240</v>
      </c>
      <c r="G356" s="195"/>
      <c r="H356" s="195">
        <v>10000</v>
      </c>
      <c r="I356" s="578" t="e">
        <f t="shared" si="33"/>
        <v>#DIV/0!</v>
      </c>
    </row>
    <row r="357" spans="1:9" s="242" customFormat="1" ht="82.5" hidden="1">
      <c r="A357" s="103" t="s">
        <v>910</v>
      </c>
      <c r="B357" s="255">
        <v>904</v>
      </c>
      <c r="C357" s="76" t="s">
        <v>38</v>
      </c>
      <c r="D357" s="76" t="s">
        <v>34</v>
      </c>
      <c r="E357" s="40" t="s">
        <v>911</v>
      </c>
      <c r="F357" s="227"/>
      <c r="G357" s="195">
        <f>G358+G359</f>
        <v>0</v>
      </c>
      <c r="H357" s="195">
        <f>H358+H359</f>
        <v>36748000</v>
      </c>
      <c r="I357" s="578" t="e">
        <f t="shared" si="33"/>
        <v>#DIV/0!</v>
      </c>
    </row>
    <row r="358" spans="1:9" s="242" customFormat="1" ht="16.5" hidden="1">
      <c r="A358" s="100" t="s">
        <v>538</v>
      </c>
      <c r="B358" s="255">
        <v>904</v>
      </c>
      <c r="C358" s="76" t="s">
        <v>38</v>
      </c>
      <c r="D358" s="76" t="s">
        <v>34</v>
      </c>
      <c r="E358" s="40" t="s">
        <v>911</v>
      </c>
      <c r="F358" s="227">
        <v>310</v>
      </c>
      <c r="G358" s="351"/>
      <c r="H358" s="351">
        <v>23548000</v>
      </c>
      <c r="I358" s="565" t="e">
        <f aca="true" t="shared" si="43" ref="I358:I421">H358*100/G358</f>
        <v>#DIV/0!</v>
      </c>
    </row>
    <row r="359" spans="1:9" s="242" customFormat="1" ht="16.5" hidden="1">
      <c r="A359" s="103" t="s">
        <v>562</v>
      </c>
      <c r="B359" s="255">
        <v>904</v>
      </c>
      <c r="C359" s="76" t="s">
        <v>38</v>
      </c>
      <c r="D359" s="76" t="s">
        <v>34</v>
      </c>
      <c r="E359" s="40" t="s">
        <v>911</v>
      </c>
      <c r="F359" s="227">
        <v>360</v>
      </c>
      <c r="G359" s="351"/>
      <c r="H359" s="351">
        <v>13200000</v>
      </c>
      <c r="I359" s="565" t="e">
        <f t="shared" si="43"/>
        <v>#DIV/0!</v>
      </c>
    </row>
    <row r="360" spans="1:9" s="242" customFormat="1" ht="33" hidden="1">
      <c r="A360" s="266" t="s">
        <v>735</v>
      </c>
      <c r="B360" s="116">
        <v>904</v>
      </c>
      <c r="C360" s="73" t="s">
        <v>38</v>
      </c>
      <c r="D360" s="73" t="s">
        <v>34</v>
      </c>
      <c r="E360" s="44" t="s">
        <v>764</v>
      </c>
      <c r="F360" s="252"/>
      <c r="G360" s="147">
        <f aca="true" t="shared" si="44" ref="G360:H362">G361</f>
        <v>0</v>
      </c>
      <c r="H360" s="147">
        <f t="shared" si="44"/>
        <v>8951000</v>
      </c>
      <c r="I360" s="583" t="e">
        <f t="shared" si="43"/>
        <v>#DIV/0!</v>
      </c>
    </row>
    <row r="361" spans="1:9" s="126" customFormat="1" ht="33" hidden="1">
      <c r="A361" s="100" t="s">
        <v>930</v>
      </c>
      <c r="B361" s="255">
        <v>904</v>
      </c>
      <c r="C361" s="76" t="s">
        <v>38</v>
      </c>
      <c r="D361" s="76" t="s">
        <v>34</v>
      </c>
      <c r="E361" s="40" t="s">
        <v>931</v>
      </c>
      <c r="F361" s="227"/>
      <c r="G361" s="195">
        <f t="shared" si="44"/>
        <v>0</v>
      </c>
      <c r="H361" s="195">
        <f t="shared" si="44"/>
        <v>8951000</v>
      </c>
      <c r="I361" s="578" t="e">
        <f t="shared" si="43"/>
        <v>#DIV/0!</v>
      </c>
    </row>
    <row r="362" spans="1:9" s="126" customFormat="1" ht="81" customHeight="1" hidden="1">
      <c r="A362" s="100" t="s">
        <v>932</v>
      </c>
      <c r="B362" s="255">
        <v>904</v>
      </c>
      <c r="C362" s="76" t="s">
        <v>38</v>
      </c>
      <c r="D362" s="76" t="s">
        <v>34</v>
      </c>
      <c r="E362" s="40" t="s">
        <v>933</v>
      </c>
      <c r="F362" s="227"/>
      <c r="G362" s="195">
        <f t="shared" si="44"/>
        <v>0</v>
      </c>
      <c r="H362" s="195">
        <f t="shared" si="44"/>
        <v>8951000</v>
      </c>
      <c r="I362" s="578" t="e">
        <f t="shared" si="43"/>
        <v>#DIV/0!</v>
      </c>
    </row>
    <row r="363" spans="1:9" s="126" customFormat="1" ht="17.25" hidden="1" thickBot="1">
      <c r="A363" s="353" t="s">
        <v>538</v>
      </c>
      <c r="B363" s="354">
        <v>904</v>
      </c>
      <c r="C363" s="355" t="s">
        <v>38</v>
      </c>
      <c r="D363" s="355" t="s">
        <v>34</v>
      </c>
      <c r="E363" s="356" t="s">
        <v>933</v>
      </c>
      <c r="F363" s="231">
        <v>310</v>
      </c>
      <c r="G363" s="357"/>
      <c r="H363" s="357">
        <v>8951000</v>
      </c>
      <c r="I363" s="595" t="e">
        <f t="shared" si="43"/>
        <v>#DIV/0!</v>
      </c>
    </row>
    <row r="364" spans="1:9" ht="50.25" hidden="1" thickBot="1">
      <c r="A364" s="84" t="s">
        <v>393</v>
      </c>
      <c r="B364" s="85">
        <v>905</v>
      </c>
      <c r="C364" s="86"/>
      <c r="D364" s="86"/>
      <c r="E364" s="86"/>
      <c r="F364" s="86"/>
      <c r="G364" s="87">
        <f>G365+G427+G513+G527</f>
        <v>4383691</v>
      </c>
      <c r="H364" s="87">
        <f>H365+H427+H513+H527</f>
        <v>28206905.58</v>
      </c>
      <c r="I364" s="588">
        <f t="shared" si="43"/>
        <v>643.4510457055482</v>
      </c>
    </row>
    <row r="365" spans="1:9" ht="16.5" hidden="1">
      <c r="A365" s="57" t="s">
        <v>75</v>
      </c>
      <c r="B365" s="88">
        <v>905</v>
      </c>
      <c r="C365" s="59" t="s">
        <v>30</v>
      </c>
      <c r="D365" s="59"/>
      <c r="E365" s="59"/>
      <c r="F365" s="59"/>
      <c r="G365" s="118">
        <f>G366+G395+G400</f>
        <v>0</v>
      </c>
      <c r="H365" s="118">
        <f>H366+H395+H400</f>
        <v>27148700</v>
      </c>
      <c r="I365" s="589" t="e">
        <f t="shared" si="43"/>
        <v>#DIV/0!</v>
      </c>
    </row>
    <row r="366" spans="1:9" ht="16.5" hidden="1">
      <c r="A366" s="42" t="s">
        <v>4</v>
      </c>
      <c r="B366" s="90">
        <v>905</v>
      </c>
      <c r="C366" s="43" t="s">
        <v>30</v>
      </c>
      <c r="D366" s="43" t="s">
        <v>36</v>
      </c>
      <c r="E366" s="44"/>
      <c r="F366" s="44"/>
      <c r="G366" s="71">
        <f>G367+G378+G383+G390</f>
        <v>0</v>
      </c>
      <c r="H366" s="71">
        <f>H367+H378+H383+H390</f>
        <v>25894000</v>
      </c>
      <c r="I366" s="587" t="e">
        <f t="shared" si="43"/>
        <v>#DIV/0!</v>
      </c>
    </row>
    <row r="367" spans="1:9" s="126" customFormat="1" ht="33" hidden="1">
      <c r="A367" s="151" t="s">
        <v>550</v>
      </c>
      <c r="B367" s="90">
        <v>905</v>
      </c>
      <c r="C367" s="43" t="s">
        <v>30</v>
      </c>
      <c r="D367" s="43" t="s">
        <v>36</v>
      </c>
      <c r="E367" s="531" t="s">
        <v>741</v>
      </c>
      <c r="F367" s="229"/>
      <c r="G367" s="118">
        <f>G368+G374</f>
        <v>0</v>
      </c>
      <c r="H367" s="118">
        <f>H368+H374</f>
        <v>25651000</v>
      </c>
      <c r="I367" s="589" t="e">
        <f t="shared" si="43"/>
        <v>#DIV/0!</v>
      </c>
    </row>
    <row r="368" spans="1:9" s="242" customFormat="1" ht="36" customHeight="1" hidden="1">
      <c r="A368" s="106" t="s">
        <v>730</v>
      </c>
      <c r="B368" s="90">
        <v>905</v>
      </c>
      <c r="C368" s="43" t="s">
        <v>30</v>
      </c>
      <c r="D368" s="43" t="s">
        <v>36</v>
      </c>
      <c r="E368" s="44" t="s">
        <v>752</v>
      </c>
      <c r="F368" s="252"/>
      <c r="G368" s="147">
        <f>G369</f>
        <v>0</v>
      </c>
      <c r="H368" s="147">
        <f>H369</f>
        <v>25611000</v>
      </c>
      <c r="I368" s="583" t="e">
        <f t="shared" si="43"/>
        <v>#DIV/0!</v>
      </c>
    </row>
    <row r="369" spans="1:9" s="126" customFormat="1" ht="16.5" hidden="1">
      <c r="A369" s="103" t="s">
        <v>725</v>
      </c>
      <c r="B369" s="91">
        <v>905</v>
      </c>
      <c r="C369" s="39" t="s">
        <v>30</v>
      </c>
      <c r="D369" s="39" t="s">
        <v>36</v>
      </c>
      <c r="E369" s="40" t="s">
        <v>788</v>
      </c>
      <c r="F369" s="227"/>
      <c r="G369" s="195">
        <f>G370+G372</f>
        <v>0</v>
      </c>
      <c r="H369" s="195">
        <f>H370+H372</f>
        <v>25611000</v>
      </c>
      <c r="I369" s="578" t="e">
        <f t="shared" si="43"/>
        <v>#DIV/0!</v>
      </c>
    </row>
    <row r="370" spans="1:9" s="126" customFormat="1" ht="33" hidden="1">
      <c r="A370" s="103" t="s">
        <v>786</v>
      </c>
      <c r="B370" s="91">
        <v>905</v>
      </c>
      <c r="C370" s="39" t="s">
        <v>30</v>
      </c>
      <c r="D370" s="39" t="s">
        <v>36</v>
      </c>
      <c r="E370" s="40" t="s">
        <v>790</v>
      </c>
      <c r="F370" s="227"/>
      <c r="G370" s="195">
        <f>G371</f>
        <v>0</v>
      </c>
      <c r="H370" s="195">
        <f>H371</f>
        <v>9207500</v>
      </c>
      <c r="I370" s="578" t="e">
        <f t="shared" si="43"/>
        <v>#DIV/0!</v>
      </c>
    </row>
    <row r="371" spans="1:9" s="126" customFormat="1" ht="16.5" hidden="1">
      <c r="A371" s="103" t="s">
        <v>552</v>
      </c>
      <c r="B371" s="91">
        <v>905</v>
      </c>
      <c r="C371" s="39" t="s">
        <v>30</v>
      </c>
      <c r="D371" s="39" t="s">
        <v>36</v>
      </c>
      <c r="E371" s="40" t="s">
        <v>790</v>
      </c>
      <c r="F371" s="227">
        <v>610</v>
      </c>
      <c r="G371" s="195"/>
      <c r="H371" s="195">
        <f>8660300+547200</f>
        <v>9207500</v>
      </c>
      <c r="I371" s="578" t="e">
        <f t="shared" si="43"/>
        <v>#DIV/0!</v>
      </c>
    </row>
    <row r="372" spans="1:9" s="126" customFormat="1" ht="33" hidden="1">
      <c r="A372" s="103" t="s">
        <v>787</v>
      </c>
      <c r="B372" s="91">
        <v>905</v>
      </c>
      <c r="C372" s="39" t="s">
        <v>30</v>
      </c>
      <c r="D372" s="39" t="s">
        <v>36</v>
      </c>
      <c r="E372" s="40" t="s">
        <v>791</v>
      </c>
      <c r="F372" s="227"/>
      <c r="G372" s="195">
        <f>G373</f>
        <v>0</v>
      </c>
      <c r="H372" s="195">
        <f>H373</f>
        <v>16403500</v>
      </c>
      <c r="I372" s="578" t="e">
        <f t="shared" si="43"/>
        <v>#DIV/0!</v>
      </c>
    </row>
    <row r="373" spans="1:9" s="126" customFormat="1" ht="16.5" hidden="1">
      <c r="A373" s="103" t="s">
        <v>552</v>
      </c>
      <c r="B373" s="91">
        <v>905</v>
      </c>
      <c r="C373" s="39" t="s">
        <v>30</v>
      </c>
      <c r="D373" s="39" t="s">
        <v>36</v>
      </c>
      <c r="E373" s="40" t="s">
        <v>791</v>
      </c>
      <c r="F373" s="227">
        <v>610</v>
      </c>
      <c r="G373" s="195"/>
      <c r="H373" s="195">
        <f>15427100+976400</f>
        <v>16403500</v>
      </c>
      <c r="I373" s="578" t="e">
        <f t="shared" si="43"/>
        <v>#DIV/0!</v>
      </c>
    </row>
    <row r="374" spans="1:9" s="242" customFormat="1" ht="33" hidden="1">
      <c r="A374" s="106" t="s">
        <v>556</v>
      </c>
      <c r="B374" s="90">
        <v>905</v>
      </c>
      <c r="C374" s="43" t="s">
        <v>30</v>
      </c>
      <c r="D374" s="43" t="s">
        <v>36</v>
      </c>
      <c r="E374" s="44" t="s">
        <v>754</v>
      </c>
      <c r="F374" s="252"/>
      <c r="G374" s="147">
        <f aca="true" t="shared" si="45" ref="G374:H376">G375</f>
        <v>0</v>
      </c>
      <c r="H374" s="147">
        <f t="shared" si="45"/>
        <v>40000</v>
      </c>
      <c r="I374" s="583" t="e">
        <f t="shared" si="43"/>
        <v>#DIV/0!</v>
      </c>
    </row>
    <row r="375" spans="1:9" s="242" customFormat="1" ht="33" hidden="1">
      <c r="A375" s="103" t="s">
        <v>798</v>
      </c>
      <c r="B375" s="91">
        <v>905</v>
      </c>
      <c r="C375" s="39" t="s">
        <v>30</v>
      </c>
      <c r="D375" s="39" t="s">
        <v>36</v>
      </c>
      <c r="E375" s="40" t="s">
        <v>799</v>
      </c>
      <c r="F375" s="252"/>
      <c r="G375" s="195">
        <f t="shared" si="45"/>
        <v>0</v>
      </c>
      <c r="H375" s="195">
        <f t="shared" si="45"/>
        <v>40000</v>
      </c>
      <c r="I375" s="578" t="e">
        <f t="shared" si="43"/>
        <v>#DIV/0!</v>
      </c>
    </row>
    <row r="376" spans="1:9" s="242" customFormat="1" ht="33" hidden="1">
      <c r="A376" s="103" t="s">
        <v>557</v>
      </c>
      <c r="B376" s="91">
        <v>905</v>
      </c>
      <c r="C376" s="39" t="s">
        <v>30</v>
      </c>
      <c r="D376" s="39" t="s">
        <v>36</v>
      </c>
      <c r="E376" s="40" t="s">
        <v>800</v>
      </c>
      <c r="F376" s="252"/>
      <c r="G376" s="195">
        <f t="shared" si="45"/>
        <v>0</v>
      </c>
      <c r="H376" s="195">
        <f t="shared" si="45"/>
        <v>40000</v>
      </c>
      <c r="I376" s="578" t="e">
        <f t="shared" si="43"/>
        <v>#DIV/0!</v>
      </c>
    </row>
    <row r="377" spans="1:9" s="242" customFormat="1" ht="15" customHeight="1" hidden="1">
      <c r="A377" s="103" t="s">
        <v>552</v>
      </c>
      <c r="B377" s="91">
        <v>905</v>
      </c>
      <c r="C377" s="39" t="s">
        <v>30</v>
      </c>
      <c r="D377" s="39" t="s">
        <v>36</v>
      </c>
      <c r="E377" s="40" t="s">
        <v>800</v>
      </c>
      <c r="F377" s="227">
        <v>610</v>
      </c>
      <c r="G377" s="195"/>
      <c r="H377" s="195">
        <v>40000</v>
      </c>
      <c r="I377" s="578" t="e">
        <f t="shared" si="43"/>
        <v>#DIV/0!</v>
      </c>
    </row>
    <row r="378" spans="1:9" s="126" customFormat="1" ht="33" hidden="1">
      <c r="A378" s="106" t="s">
        <v>524</v>
      </c>
      <c r="B378" s="90">
        <v>905</v>
      </c>
      <c r="C378" s="43" t="s">
        <v>30</v>
      </c>
      <c r="D378" s="43" t="s">
        <v>36</v>
      </c>
      <c r="E378" s="531" t="s">
        <v>697</v>
      </c>
      <c r="F378" s="227"/>
      <c r="G378" s="147">
        <f aca="true" t="shared" si="46" ref="G378:H381">G379</f>
        <v>0</v>
      </c>
      <c r="H378" s="147">
        <f t="shared" si="46"/>
        <v>33000</v>
      </c>
      <c r="I378" s="583" t="e">
        <f t="shared" si="43"/>
        <v>#DIV/0!</v>
      </c>
    </row>
    <row r="379" spans="1:9" s="242" customFormat="1" ht="33" hidden="1">
      <c r="A379" s="276" t="s">
        <v>734</v>
      </c>
      <c r="B379" s="90">
        <v>905</v>
      </c>
      <c r="C379" s="43" t="s">
        <v>30</v>
      </c>
      <c r="D379" s="43" t="s">
        <v>36</v>
      </c>
      <c r="E379" s="44" t="s">
        <v>756</v>
      </c>
      <c r="F379" s="252"/>
      <c r="G379" s="147">
        <f t="shared" si="46"/>
        <v>0</v>
      </c>
      <c r="H379" s="147">
        <f t="shared" si="46"/>
        <v>33000</v>
      </c>
      <c r="I379" s="583" t="e">
        <f t="shared" si="43"/>
        <v>#DIV/0!</v>
      </c>
    </row>
    <row r="380" spans="1:9" s="126" customFormat="1" ht="16.5" hidden="1">
      <c r="A380" s="277" t="s">
        <v>889</v>
      </c>
      <c r="B380" s="91">
        <v>905</v>
      </c>
      <c r="C380" s="39" t="s">
        <v>30</v>
      </c>
      <c r="D380" s="39" t="s">
        <v>36</v>
      </c>
      <c r="E380" s="40" t="s">
        <v>890</v>
      </c>
      <c r="F380" s="227"/>
      <c r="G380" s="195">
        <f t="shared" si="46"/>
        <v>0</v>
      </c>
      <c r="H380" s="195">
        <f t="shared" si="46"/>
        <v>33000</v>
      </c>
      <c r="I380" s="578" t="e">
        <f t="shared" si="43"/>
        <v>#DIV/0!</v>
      </c>
    </row>
    <row r="381" spans="1:9" s="126" customFormat="1" ht="21" customHeight="1" hidden="1">
      <c r="A381" s="277" t="s">
        <v>527</v>
      </c>
      <c r="B381" s="91">
        <v>905</v>
      </c>
      <c r="C381" s="39" t="s">
        <v>30</v>
      </c>
      <c r="D381" s="39" t="s">
        <v>36</v>
      </c>
      <c r="E381" s="40" t="s">
        <v>891</v>
      </c>
      <c r="F381" s="227"/>
      <c r="G381" s="195">
        <f t="shared" si="46"/>
        <v>0</v>
      </c>
      <c r="H381" s="195">
        <f t="shared" si="46"/>
        <v>33000</v>
      </c>
      <c r="I381" s="578" t="e">
        <f t="shared" si="43"/>
        <v>#DIV/0!</v>
      </c>
    </row>
    <row r="382" spans="1:9" s="126" customFormat="1" ht="16.5" hidden="1">
      <c r="A382" s="103" t="s">
        <v>552</v>
      </c>
      <c r="B382" s="91">
        <v>905</v>
      </c>
      <c r="C382" s="39" t="s">
        <v>30</v>
      </c>
      <c r="D382" s="39" t="s">
        <v>36</v>
      </c>
      <c r="E382" s="40" t="s">
        <v>891</v>
      </c>
      <c r="F382" s="227">
        <v>610</v>
      </c>
      <c r="G382" s="195"/>
      <c r="H382" s="195">
        <v>33000</v>
      </c>
      <c r="I382" s="578" t="e">
        <f t="shared" si="43"/>
        <v>#DIV/0!</v>
      </c>
    </row>
    <row r="383" spans="1:9" s="242" customFormat="1" ht="49.5" hidden="1">
      <c r="A383" s="106" t="s">
        <v>563</v>
      </c>
      <c r="B383" s="90">
        <v>905</v>
      </c>
      <c r="C383" s="43" t="s">
        <v>30</v>
      </c>
      <c r="D383" s="43" t="s">
        <v>36</v>
      </c>
      <c r="E383" s="253" t="s">
        <v>742</v>
      </c>
      <c r="F383" s="252"/>
      <c r="G383" s="147">
        <f>G384+G387</f>
        <v>0</v>
      </c>
      <c r="H383" s="147">
        <f>H384+H387</f>
        <v>210000</v>
      </c>
      <c r="I383" s="583" t="e">
        <f t="shared" si="43"/>
        <v>#DIV/0!</v>
      </c>
    </row>
    <row r="384" spans="1:9" s="126" customFormat="1" ht="20.25" customHeight="1" hidden="1">
      <c r="A384" s="103" t="s">
        <v>900</v>
      </c>
      <c r="B384" s="91">
        <v>905</v>
      </c>
      <c r="C384" s="39" t="s">
        <v>30</v>
      </c>
      <c r="D384" s="39" t="s">
        <v>36</v>
      </c>
      <c r="E384" s="40" t="s">
        <v>901</v>
      </c>
      <c r="F384" s="227"/>
      <c r="G384" s="195">
        <f>G385</f>
        <v>0</v>
      </c>
      <c r="H384" s="195">
        <f>H385</f>
        <v>160000</v>
      </c>
      <c r="I384" s="578" t="e">
        <f t="shared" si="43"/>
        <v>#DIV/0!</v>
      </c>
    </row>
    <row r="385" spans="1:9" s="126" customFormat="1" ht="19.5" customHeight="1" hidden="1">
      <c r="A385" s="103" t="s">
        <v>570</v>
      </c>
      <c r="B385" s="91">
        <v>905</v>
      </c>
      <c r="C385" s="39" t="s">
        <v>30</v>
      </c>
      <c r="D385" s="39" t="s">
        <v>36</v>
      </c>
      <c r="E385" s="40" t="s">
        <v>902</v>
      </c>
      <c r="F385" s="227"/>
      <c r="G385" s="195">
        <f>G386</f>
        <v>0</v>
      </c>
      <c r="H385" s="195">
        <f>H386</f>
        <v>160000</v>
      </c>
      <c r="I385" s="578" t="e">
        <f t="shared" si="43"/>
        <v>#DIV/0!</v>
      </c>
    </row>
    <row r="386" spans="1:9" s="126" customFormat="1" ht="16.5" hidden="1">
      <c r="A386" s="103" t="s">
        <v>552</v>
      </c>
      <c r="B386" s="91">
        <v>905</v>
      </c>
      <c r="C386" s="39" t="s">
        <v>30</v>
      </c>
      <c r="D386" s="39" t="s">
        <v>36</v>
      </c>
      <c r="E386" s="40" t="s">
        <v>902</v>
      </c>
      <c r="F386" s="227">
        <v>610</v>
      </c>
      <c r="G386" s="195"/>
      <c r="H386" s="195">
        <v>160000</v>
      </c>
      <c r="I386" s="578" t="e">
        <f t="shared" si="43"/>
        <v>#DIV/0!</v>
      </c>
    </row>
    <row r="387" spans="1:9" s="126" customFormat="1" ht="18.75" customHeight="1" hidden="1">
      <c r="A387" s="103" t="s">
        <v>903</v>
      </c>
      <c r="B387" s="91">
        <v>905</v>
      </c>
      <c r="C387" s="39" t="s">
        <v>30</v>
      </c>
      <c r="D387" s="39" t="s">
        <v>36</v>
      </c>
      <c r="E387" s="40" t="s">
        <v>963</v>
      </c>
      <c r="F387" s="227"/>
      <c r="G387" s="195">
        <f>G388</f>
        <v>0</v>
      </c>
      <c r="H387" s="195">
        <f>H388</f>
        <v>50000</v>
      </c>
      <c r="I387" s="578" t="e">
        <f t="shared" si="43"/>
        <v>#DIV/0!</v>
      </c>
    </row>
    <row r="388" spans="1:9" s="126" customFormat="1" ht="19.5" customHeight="1" hidden="1">
      <c r="A388" s="103" t="s">
        <v>570</v>
      </c>
      <c r="B388" s="91">
        <v>905</v>
      </c>
      <c r="C388" s="39" t="s">
        <v>30</v>
      </c>
      <c r="D388" s="39" t="s">
        <v>36</v>
      </c>
      <c r="E388" s="40" t="s">
        <v>964</v>
      </c>
      <c r="F388" s="227"/>
      <c r="G388" s="195">
        <f>G389</f>
        <v>0</v>
      </c>
      <c r="H388" s="195">
        <f>H389</f>
        <v>50000</v>
      </c>
      <c r="I388" s="578" t="e">
        <f t="shared" si="43"/>
        <v>#DIV/0!</v>
      </c>
    </row>
    <row r="389" spans="1:9" s="126" customFormat="1" ht="15" customHeight="1" hidden="1">
      <c r="A389" s="103" t="s">
        <v>552</v>
      </c>
      <c r="B389" s="91">
        <v>905</v>
      </c>
      <c r="C389" s="39" t="s">
        <v>30</v>
      </c>
      <c r="D389" s="39" t="s">
        <v>36</v>
      </c>
      <c r="E389" s="40" t="s">
        <v>964</v>
      </c>
      <c r="F389" s="227">
        <v>610</v>
      </c>
      <c r="G389" s="195"/>
      <c r="H389" s="195">
        <v>50000</v>
      </c>
      <c r="I389" s="578" t="e">
        <f t="shared" si="43"/>
        <v>#DIV/0!</v>
      </c>
    </row>
    <row r="390" spans="1:9" s="126" customFormat="1" ht="66" hidden="1">
      <c r="A390" s="106" t="s">
        <v>528</v>
      </c>
      <c r="B390" s="90">
        <v>905</v>
      </c>
      <c r="C390" s="43" t="s">
        <v>30</v>
      </c>
      <c r="D390" s="43" t="s">
        <v>36</v>
      </c>
      <c r="E390" s="531" t="s">
        <v>698</v>
      </c>
      <c r="F390" s="227"/>
      <c r="G390" s="195">
        <f aca="true" t="shared" si="47" ref="G390:H393">G391</f>
        <v>0</v>
      </c>
      <c r="H390" s="195">
        <f t="shared" si="47"/>
        <v>0</v>
      </c>
      <c r="I390" s="578" t="e">
        <f t="shared" si="43"/>
        <v>#DIV/0!</v>
      </c>
    </row>
    <row r="391" spans="1:9" s="242" customFormat="1" ht="33" hidden="1">
      <c r="A391" s="106" t="s">
        <v>535</v>
      </c>
      <c r="B391" s="90">
        <v>905</v>
      </c>
      <c r="C391" s="43" t="s">
        <v>30</v>
      </c>
      <c r="D391" s="43" t="s">
        <v>36</v>
      </c>
      <c r="E391" s="44" t="s">
        <v>699</v>
      </c>
      <c r="F391" s="252"/>
      <c r="G391" s="195">
        <f t="shared" si="47"/>
        <v>0</v>
      </c>
      <c r="H391" s="195">
        <f t="shared" si="47"/>
        <v>0</v>
      </c>
      <c r="I391" s="578" t="e">
        <f t="shared" si="43"/>
        <v>#DIV/0!</v>
      </c>
    </row>
    <row r="392" spans="1:9" s="126" customFormat="1" ht="16.5" hidden="1">
      <c r="A392" s="103" t="s">
        <v>948</v>
      </c>
      <c r="B392" s="91">
        <v>905</v>
      </c>
      <c r="C392" s="39" t="s">
        <v>30</v>
      </c>
      <c r="D392" s="39" t="s">
        <v>36</v>
      </c>
      <c r="E392" s="40" t="s">
        <v>701</v>
      </c>
      <c r="F392" s="227"/>
      <c r="G392" s="195">
        <f t="shared" si="47"/>
        <v>0</v>
      </c>
      <c r="H392" s="195">
        <f t="shared" si="47"/>
        <v>0</v>
      </c>
      <c r="I392" s="578" t="e">
        <f t="shared" si="43"/>
        <v>#DIV/0!</v>
      </c>
    </row>
    <row r="393" spans="1:9" s="126" customFormat="1" ht="33" hidden="1">
      <c r="A393" s="103" t="s">
        <v>536</v>
      </c>
      <c r="B393" s="91">
        <v>905</v>
      </c>
      <c r="C393" s="39" t="s">
        <v>30</v>
      </c>
      <c r="D393" s="39" t="s">
        <v>36</v>
      </c>
      <c r="E393" s="40" t="s">
        <v>700</v>
      </c>
      <c r="F393" s="227"/>
      <c r="G393" s="195">
        <f t="shared" si="47"/>
        <v>0</v>
      </c>
      <c r="H393" s="195">
        <f t="shared" si="47"/>
        <v>0</v>
      </c>
      <c r="I393" s="578" t="e">
        <f t="shared" si="43"/>
        <v>#DIV/0!</v>
      </c>
    </row>
    <row r="394" spans="1:9" s="126" customFormat="1" ht="16.5" hidden="1">
      <c r="A394" s="103" t="s">
        <v>552</v>
      </c>
      <c r="B394" s="91">
        <v>905</v>
      </c>
      <c r="C394" s="39" t="s">
        <v>30</v>
      </c>
      <c r="D394" s="39" t="s">
        <v>36</v>
      </c>
      <c r="E394" s="40" t="s">
        <v>700</v>
      </c>
      <c r="F394" s="227">
        <v>610</v>
      </c>
      <c r="G394" s="195"/>
      <c r="H394" s="195"/>
      <c r="I394" s="578" t="e">
        <f t="shared" si="43"/>
        <v>#DIV/0!</v>
      </c>
    </row>
    <row r="395" spans="1:9" ht="33" hidden="1">
      <c r="A395" s="183" t="s">
        <v>468</v>
      </c>
      <c r="B395" s="90">
        <v>905</v>
      </c>
      <c r="C395" s="44" t="s">
        <v>30</v>
      </c>
      <c r="D395" s="44" t="s">
        <v>35</v>
      </c>
      <c r="E395" s="70"/>
      <c r="F395" s="70"/>
      <c r="G395" s="147">
        <f aca="true" t="shared" si="48" ref="G395:H398">G396</f>
        <v>0</v>
      </c>
      <c r="H395" s="147">
        <f t="shared" si="48"/>
        <v>400</v>
      </c>
      <c r="I395" s="583" t="e">
        <f t="shared" si="43"/>
        <v>#DIV/0!</v>
      </c>
    </row>
    <row r="396" spans="1:9" s="126" customFormat="1" ht="66" hidden="1">
      <c r="A396" s="288" t="s">
        <v>739</v>
      </c>
      <c r="B396" s="90">
        <v>905</v>
      </c>
      <c r="C396" s="44" t="s">
        <v>30</v>
      </c>
      <c r="D396" s="44" t="s">
        <v>35</v>
      </c>
      <c r="E396" s="533" t="s">
        <v>715</v>
      </c>
      <c r="F396" s="230"/>
      <c r="G396" s="147">
        <f t="shared" si="48"/>
        <v>0</v>
      </c>
      <c r="H396" s="147">
        <f t="shared" si="48"/>
        <v>400</v>
      </c>
      <c r="I396" s="583" t="e">
        <f t="shared" si="43"/>
        <v>#DIV/0!</v>
      </c>
    </row>
    <row r="397" spans="1:9" s="126" customFormat="1" ht="33" hidden="1">
      <c r="A397" s="220" t="s">
        <v>987</v>
      </c>
      <c r="B397" s="91">
        <v>905</v>
      </c>
      <c r="C397" s="40" t="s">
        <v>30</v>
      </c>
      <c r="D397" s="40" t="s">
        <v>35</v>
      </c>
      <c r="E397" s="294" t="s">
        <v>988</v>
      </c>
      <c r="F397" s="248"/>
      <c r="G397" s="195">
        <f t="shared" si="48"/>
        <v>0</v>
      </c>
      <c r="H397" s="195">
        <f t="shared" si="48"/>
        <v>400</v>
      </c>
      <c r="I397" s="578" t="e">
        <f t="shared" si="43"/>
        <v>#DIV/0!</v>
      </c>
    </row>
    <row r="398" spans="1:9" s="126" customFormat="1" ht="33" hidden="1">
      <c r="A398" s="220" t="s">
        <v>1012</v>
      </c>
      <c r="B398" s="91">
        <v>905</v>
      </c>
      <c r="C398" s="40" t="s">
        <v>30</v>
      </c>
      <c r="D398" s="40" t="s">
        <v>35</v>
      </c>
      <c r="E398" s="294" t="s">
        <v>989</v>
      </c>
      <c r="F398" s="248"/>
      <c r="G398" s="195">
        <f t="shared" si="48"/>
        <v>0</v>
      </c>
      <c r="H398" s="195">
        <f t="shared" si="48"/>
        <v>400</v>
      </c>
      <c r="I398" s="578" t="e">
        <f t="shared" si="43"/>
        <v>#DIV/0!</v>
      </c>
    </row>
    <row r="399" spans="1:9" s="126" customFormat="1" ht="33" hidden="1">
      <c r="A399" s="278" t="s">
        <v>514</v>
      </c>
      <c r="B399" s="91">
        <v>905</v>
      </c>
      <c r="C399" s="40" t="s">
        <v>30</v>
      </c>
      <c r="D399" s="40" t="s">
        <v>35</v>
      </c>
      <c r="E399" s="294" t="s">
        <v>989</v>
      </c>
      <c r="F399" s="248">
        <v>240</v>
      </c>
      <c r="G399" s="195"/>
      <c r="H399" s="195">
        <v>400</v>
      </c>
      <c r="I399" s="578" t="e">
        <f t="shared" si="43"/>
        <v>#DIV/0!</v>
      </c>
    </row>
    <row r="400" spans="1:9" ht="16.5" hidden="1">
      <c r="A400" s="42" t="s">
        <v>249</v>
      </c>
      <c r="B400" s="90">
        <v>905</v>
      </c>
      <c r="C400" s="43" t="s">
        <v>30</v>
      </c>
      <c r="D400" s="44" t="s">
        <v>30</v>
      </c>
      <c r="E400" s="44"/>
      <c r="F400" s="44"/>
      <c r="G400" s="147">
        <f>G401+G414+G418+G423</f>
        <v>0</v>
      </c>
      <c r="H400" s="147">
        <f>H401+H414+H418+H423</f>
        <v>1254300</v>
      </c>
      <c r="I400" s="583" t="e">
        <f t="shared" si="43"/>
        <v>#DIV/0!</v>
      </c>
    </row>
    <row r="401" spans="1:9" s="126" customFormat="1" ht="29.25" customHeight="1" hidden="1">
      <c r="A401" s="151" t="s">
        <v>550</v>
      </c>
      <c r="B401" s="90">
        <v>905</v>
      </c>
      <c r="C401" s="43" t="s">
        <v>30</v>
      </c>
      <c r="D401" s="43" t="s">
        <v>30</v>
      </c>
      <c r="E401" s="531" t="s">
        <v>741</v>
      </c>
      <c r="F401" s="229"/>
      <c r="G401" s="147">
        <f>G402+G410</f>
        <v>0</v>
      </c>
      <c r="H401" s="147">
        <f>H402+H410</f>
        <v>1251300</v>
      </c>
      <c r="I401" s="583" t="e">
        <f t="shared" si="43"/>
        <v>#DIV/0!</v>
      </c>
    </row>
    <row r="402" spans="1:9" s="242" customFormat="1" ht="22.5" customHeight="1" hidden="1">
      <c r="A402" s="106" t="s">
        <v>731</v>
      </c>
      <c r="B402" s="93">
        <v>905</v>
      </c>
      <c r="C402" s="43" t="s">
        <v>30</v>
      </c>
      <c r="D402" s="44" t="s">
        <v>30</v>
      </c>
      <c r="E402" s="44" t="s">
        <v>753</v>
      </c>
      <c r="F402" s="252"/>
      <c r="G402" s="147">
        <f>G403</f>
        <v>0</v>
      </c>
      <c r="H402" s="147">
        <f>H403</f>
        <v>1199300</v>
      </c>
      <c r="I402" s="583" t="e">
        <f t="shared" si="43"/>
        <v>#DIV/0!</v>
      </c>
    </row>
    <row r="403" spans="1:9" s="242" customFormat="1" ht="20.25" customHeight="1" hidden="1">
      <c r="A403" s="103" t="s">
        <v>794</v>
      </c>
      <c r="B403" s="94">
        <v>905</v>
      </c>
      <c r="C403" s="39" t="s">
        <v>30</v>
      </c>
      <c r="D403" s="40" t="s">
        <v>30</v>
      </c>
      <c r="E403" s="40" t="s">
        <v>795</v>
      </c>
      <c r="F403" s="252"/>
      <c r="G403" s="195">
        <f>G404+G408</f>
        <v>0</v>
      </c>
      <c r="H403" s="195">
        <f>H404+H408</f>
        <v>1199300</v>
      </c>
      <c r="I403" s="578" t="e">
        <f t="shared" si="43"/>
        <v>#DIV/0!</v>
      </c>
    </row>
    <row r="404" spans="1:9" s="126" customFormat="1" ht="35.25" customHeight="1" hidden="1">
      <c r="A404" s="157" t="s">
        <v>564</v>
      </c>
      <c r="B404" s="94">
        <v>905</v>
      </c>
      <c r="C404" s="39" t="s">
        <v>30</v>
      </c>
      <c r="D404" s="40" t="s">
        <v>30</v>
      </c>
      <c r="E404" s="40" t="s">
        <v>795</v>
      </c>
      <c r="F404" s="227"/>
      <c r="G404" s="195">
        <f>G405+G406+G407</f>
        <v>0</v>
      </c>
      <c r="H404" s="195">
        <f>H405+H406+H407</f>
        <v>1112300</v>
      </c>
      <c r="I404" s="578" t="e">
        <f t="shared" si="43"/>
        <v>#DIV/0!</v>
      </c>
    </row>
    <row r="405" spans="1:9" s="126" customFormat="1" ht="16.5" hidden="1">
      <c r="A405" s="187" t="s">
        <v>523</v>
      </c>
      <c r="B405" s="94">
        <v>905</v>
      </c>
      <c r="C405" s="39" t="s">
        <v>30</v>
      </c>
      <c r="D405" s="40" t="s">
        <v>30</v>
      </c>
      <c r="E405" s="40" t="s">
        <v>796</v>
      </c>
      <c r="F405" s="227">
        <v>110</v>
      </c>
      <c r="G405" s="195"/>
      <c r="H405" s="195">
        <f>728000+219800+2000+65200</f>
        <v>1015000</v>
      </c>
      <c r="I405" s="578" t="e">
        <f t="shared" si="43"/>
        <v>#DIV/0!</v>
      </c>
    </row>
    <row r="406" spans="1:9" s="126" customFormat="1" ht="33" hidden="1">
      <c r="A406" s="103" t="s">
        <v>514</v>
      </c>
      <c r="B406" s="94">
        <v>905</v>
      </c>
      <c r="C406" s="39" t="s">
        <v>30</v>
      </c>
      <c r="D406" s="40" t="s">
        <v>30</v>
      </c>
      <c r="E406" s="40" t="s">
        <v>796</v>
      </c>
      <c r="F406" s="227">
        <v>240</v>
      </c>
      <c r="G406" s="66"/>
      <c r="H406" s="66">
        <v>84800</v>
      </c>
      <c r="I406" s="576" t="e">
        <f t="shared" si="43"/>
        <v>#DIV/0!</v>
      </c>
    </row>
    <row r="407" spans="1:9" s="126" customFormat="1" ht="16.5" hidden="1">
      <c r="A407" s="278" t="s">
        <v>516</v>
      </c>
      <c r="B407" s="94">
        <v>905</v>
      </c>
      <c r="C407" s="39" t="s">
        <v>30</v>
      </c>
      <c r="D407" s="40" t="s">
        <v>30</v>
      </c>
      <c r="E407" s="40" t="s">
        <v>796</v>
      </c>
      <c r="F407" s="227">
        <v>850</v>
      </c>
      <c r="G407" s="66"/>
      <c r="H407" s="66">
        <v>12500</v>
      </c>
      <c r="I407" s="576" t="e">
        <f t="shared" si="43"/>
        <v>#DIV/0!</v>
      </c>
    </row>
    <row r="408" spans="1:9" s="126" customFormat="1" ht="16.5" hidden="1">
      <c r="A408" s="103" t="s">
        <v>565</v>
      </c>
      <c r="B408" s="94">
        <v>905</v>
      </c>
      <c r="C408" s="39" t="s">
        <v>30</v>
      </c>
      <c r="D408" s="40" t="s">
        <v>30</v>
      </c>
      <c r="E408" s="40" t="s">
        <v>797</v>
      </c>
      <c r="F408" s="227"/>
      <c r="G408" s="195"/>
      <c r="H408" s="195">
        <f>H409</f>
        <v>87000</v>
      </c>
      <c r="I408" s="578" t="e">
        <f t="shared" si="43"/>
        <v>#DIV/0!</v>
      </c>
    </row>
    <row r="409" spans="1:9" s="126" customFormat="1" ht="33" hidden="1">
      <c r="A409" s="103" t="s">
        <v>514</v>
      </c>
      <c r="B409" s="94">
        <v>905</v>
      </c>
      <c r="C409" s="39" t="s">
        <v>30</v>
      </c>
      <c r="D409" s="40" t="s">
        <v>30</v>
      </c>
      <c r="E409" s="40" t="s">
        <v>797</v>
      </c>
      <c r="F409" s="227">
        <v>240</v>
      </c>
      <c r="G409" s="195"/>
      <c r="H409" s="195">
        <v>87000</v>
      </c>
      <c r="I409" s="578" t="e">
        <f t="shared" si="43"/>
        <v>#DIV/0!</v>
      </c>
    </row>
    <row r="410" spans="1:9" s="242" customFormat="1" ht="33" hidden="1">
      <c r="A410" s="106" t="s">
        <v>556</v>
      </c>
      <c r="B410" s="93">
        <v>905</v>
      </c>
      <c r="C410" s="43" t="s">
        <v>30</v>
      </c>
      <c r="D410" s="44" t="s">
        <v>30</v>
      </c>
      <c r="E410" s="44" t="s">
        <v>754</v>
      </c>
      <c r="F410" s="252"/>
      <c r="G410" s="147">
        <f aca="true" t="shared" si="49" ref="G410:H412">G411</f>
        <v>0</v>
      </c>
      <c r="H410" s="147">
        <f t="shared" si="49"/>
        <v>52000</v>
      </c>
      <c r="I410" s="583" t="e">
        <f t="shared" si="43"/>
        <v>#DIV/0!</v>
      </c>
    </row>
    <row r="411" spans="1:9" s="242" customFormat="1" ht="33" hidden="1">
      <c r="A411" s="103" t="s">
        <v>798</v>
      </c>
      <c r="B411" s="94">
        <v>905</v>
      </c>
      <c r="C411" s="39" t="s">
        <v>30</v>
      </c>
      <c r="D411" s="40" t="s">
        <v>30</v>
      </c>
      <c r="E411" s="40" t="s">
        <v>799</v>
      </c>
      <c r="F411" s="252"/>
      <c r="G411" s="195">
        <f t="shared" si="49"/>
        <v>0</v>
      </c>
      <c r="H411" s="195">
        <f t="shared" si="49"/>
        <v>52000</v>
      </c>
      <c r="I411" s="578" t="e">
        <f t="shared" si="43"/>
        <v>#DIV/0!</v>
      </c>
    </row>
    <row r="412" spans="1:9" s="242" customFormat="1" ht="33" hidden="1">
      <c r="A412" s="103" t="s">
        <v>557</v>
      </c>
      <c r="B412" s="94">
        <v>905</v>
      </c>
      <c r="C412" s="39" t="s">
        <v>30</v>
      </c>
      <c r="D412" s="40" t="s">
        <v>30</v>
      </c>
      <c r="E412" s="40" t="s">
        <v>800</v>
      </c>
      <c r="F412" s="252"/>
      <c r="G412" s="195">
        <f t="shared" si="49"/>
        <v>0</v>
      </c>
      <c r="H412" s="195">
        <f t="shared" si="49"/>
        <v>52000</v>
      </c>
      <c r="I412" s="578" t="e">
        <f t="shared" si="43"/>
        <v>#DIV/0!</v>
      </c>
    </row>
    <row r="413" spans="1:9" s="242" customFormat="1" ht="31.5" customHeight="1" hidden="1">
      <c r="A413" s="103" t="s">
        <v>514</v>
      </c>
      <c r="B413" s="94">
        <v>905</v>
      </c>
      <c r="C413" s="39" t="s">
        <v>30</v>
      </c>
      <c r="D413" s="40" t="s">
        <v>30</v>
      </c>
      <c r="E413" s="40" t="s">
        <v>800</v>
      </c>
      <c r="F413" s="227">
        <v>240</v>
      </c>
      <c r="G413" s="195"/>
      <c r="H413" s="195">
        <v>52000</v>
      </c>
      <c r="I413" s="578" t="e">
        <f t="shared" si="43"/>
        <v>#DIV/0!</v>
      </c>
    </row>
    <row r="414" spans="1:9" s="126" customFormat="1" ht="66" hidden="1">
      <c r="A414" s="266" t="s">
        <v>566</v>
      </c>
      <c r="B414" s="93">
        <v>905</v>
      </c>
      <c r="C414" s="43" t="s">
        <v>30</v>
      </c>
      <c r="D414" s="44" t="s">
        <v>30</v>
      </c>
      <c r="E414" s="253" t="s">
        <v>745</v>
      </c>
      <c r="F414" s="227"/>
      <c r="G414" s="147">
        <f aca="true" t="shared" si="50" ref="G414:H416">G415</f>
        <v>0</v>
      </c>
      <c r="H414" s="147">
        <f t="shared" si="50"/>
        <v>3000</v>
      </c>
      <c r="I414" s="583" t="e">
        <f t="shared" si="43"/>
        <v>#DIV/0!</v>
      </c>
    </row>
    <row r="415" spans="1:9" s="126" customFormat="1" ht="16.5" hidden="1">
      <c r="A415" s="100" t="s">
        <v>938</v>
      </c>
      <c r="B415" s="94">
        <v>905</v>
      </c>
      <c r="C415" s="39" t="s">
        <v>30</v>
      </c>
      <c r="D415" s="40" t="s">
        <v>30</v>
      </c>
      <c r="E415" s="40" t="s">
        <v>939</v>
      </c>
      <c r="F415" s="227"/>
      <c r="G415" s="195">
        <f t="shared" si="50"/>
        <v>0</v>
      </c>
      <c r="H415" s="195">
        <f t="shared" si="50"/>
        <v>3000</v>
      </c>
      <c r="I415" s="578" t="e">
        <f t="shared" si="43"/>
        <v>#DIV/0!</v>
      </c>
    </row>
    <row r="416" spans="1:9" s="126" customFormat="1" ht="33" hidden="1">
      <c r="A416" s="100" t="s">
        <v>567</v>
      </c>
      <c r="B416" s="94">
        <v>905</v>
      </c>
      <c r="C416" s="39" t="s">
        <v>30</v>
      </c>
      <c r="D416" s="40" t="s">
        <v>30</v>
      </c>
      <c r="E416" s="40" t="s">
        <v>940</v>
      </c>
      <c r="F416" s="227"/>
      <c r="G416" s="195">
        <f t="shared" si="50"/>
        <v>0</v>
      </c>
      <c r="H416" s="195">
        <f t="shared" si="50"/>
        <v>3000</v>
      </c>
      <c r="I416" s="578" t="e">
        <f t="shared" si="43"/>
        <v>#DIV/0!</v>
      </c>
    </row>
    <row r="417" spans="1:9" s="126" customFormat="1" ht="33" hidden="1">
      <c r="A417" s="103" t="s">
        <v>514</v>
      </c>
      <c r="B417" s="94">
        <v>905</v>
      </c>
      <c r="C417" s="39" t="s">
        <v>30</v>
      </c>
      <c r="D417" s="40" t="s">
        <v>30</v>
      </c>
      <c r="E417" s="40" t="s">
        <v>940</v>
      </c>
      <c r="F417" s="227">
        <v>240</v>
      </c>
      <c r="G417" s="195"/>
      <c r="H417" s="195">
        <v>3000</v>
      </c>
      <c r="I417" s="578" t="e">
        <f t="shared" si="43"/>
        <v>#DIV/0!</v>
      </c>
    </row>
    <row r="418" spans="1:9" s="126" customFormat="1" ht="66" hidden="1">
      <c r="A418" s="106" t="s">
        <v>528</v>
      </c>
      <c r="B418" s="93">
        <v>905</v>
      </c>
      <c r="C418" s="43" t="s">
        <v>30</v>
      </c>
      <c r="D418" s="44" t="s">
        <v>30</v>
      </c>
      <c r="E418" s="531" t="s">
        <v>698</v>
      </c>
      <c r="F418" s="227"/>
      <c r="G418" s="147">
        <f aca="true" t="shared" si="51" ref="G418:H421">G419</f>
        <v>0</v>
      </c>
      <c r="H418" s="147">
        <f t="shared" si="51"/>
        <v>0</v>
      </c>
      <c r="I418" s="583" t="e">
        <f t="shared" si="43"/>
        <v>#DIV/0!</v>
      </c>
    </row>
    <row r="419" spans="1:9" s="242" customFormat="1" ht="33" hidden="1">
      <c r="A419" s="106" t="s">
        <v>535</v>
      </c>
      <c r="B419" s="93">
        <v>905</v>
      </c>
      <c r="C419" s="43" t="s">
        <v>30</v>
      </c>
      <c r="D419" s="44" t="s">
        <v>30</v>
      </c>
      <c r="E419" s="44" t="s">
        <v>699</v>
      </c>
      <c r="F419" s="252"/>
      <c r="G419" s="147">
        <f t="shared" si="51"/>
        <v>0</v>
      </c>
      <c r="H419" s="147">
        <f t="shared" si="51"/>
        <v>0</v>
      </c>
      <c r="I419" s="583" t="e">
        <f t="shared" si="43"/>
        <v>#DIV/0!</v>
      </c>
    </row>
    <row r="420" spans="1:9" s="126" customFormat="1" ht="16.5" hidden="1">
      <c r="A420" s="103" t="s">
        <v>948</v>
      </c>
      <c r="B420" s="94">
        <v>905</v>
      </c>
      <c r="C420" s="39" t="s">
        <v>30</v>
      </c>
      <c r="D420" s="40" t="s">
        <v>30</v>
      </c>
      <c r="E420" s="40" t="s">
        <v>701</v>
      </c>
      <c r="F420" s="227"/>
      <c r="G420" s="195">
        <f t="shared" si="51"/>
        <v>0</v>
      </c>
      <c r="H420" s="195">
        <f t="shared" si="51"/>
        <v>0</v>
      </c>
      <c r="I420" s="578" t="e">
        <f t="shared" si="43"/>
        <v>#DIV/0!</v>
      </c>
    </row>
    <row r="421" spans="1:9" s="126" customFormat="1" ht="33" hidden="1">
      <c r="A421" s="103" t="s">
        <v>536</v>
      </c>
      <c r="B421" s="94">
        <v>905</v>
      </c>
      <c r="C421" s="39" t="s">
        <v>30</v>
      </c>
      <c r="D421" s="40" t="s">
        <v>30</v>
      </c>
      <c r="E421" s="40" t="s">
        <v>700</v>
      </c>
      <c r="F421" s="227"/>
      <c r="G421" s="195">
        <f t="shared" si="51"/>
        <v>0</v>
      </c>
      <c r="H421" s="195">
        <f t="shared" si="51"/>
        <v>0</v>
      </c>
      <c r="I421" s="578" t="e">
        <f t="shared" si="43"/>
        <v>#DIV/0!</v>
      </c>
    </row>
    <row r="422" spans="1:9" s="126" customFormat="1" ht="33" hidden="1">
      <c r="A422" s="103" t="s">
        <v>514</v>
      </c>
      <c r="B422" s="94">
        <v>905</v>
      </c>
      <c r="C422" s="39" t="s">
        <v>30</v>
      </c>
      <c r="D422" s="40" t="s">
        <v>30</v>
      </c>
      <c r="E422" s="40" t="s">
        <v>700</v>
      </c>
      <c r="F422" s="227">
        <v>240</v>
      </c>
      <c r="G422" s="195"/>
      <c r="H422" s="195"/>
      <c r="I422" s="578" t="e">
        <f aca="true" t="shared" si="52" ref="I422:I485">H422*100/G422</f>
        <v>#DIV/0!</v>
      </c>
    </row>
    <row r="423" spans="1:9" s="126" customFormat="1" ht="49.5" hidden="1">
      <c r="A423" s="272" t="s">
        <v>736</v>
      </c>
      <c r="B423" s="93">
        <v>905</v>
      </c>
      <c r="C423" s="43" t="s">
        <v>30</v>
      </c>
      <c r="D423" s="44" t="s">
        <v>30</v>
      </c>
      <c r="E423" s="253" t="s">
        <v>711</v>
      </c>
      <c r="F423" s="227"/>
      <c r="G423" s="147">
        <f aca="true" t="shared" si="53" ref="G423:H425">G424</f>
        <v>0</v>
      </c>
      <c r="H423" s="147">
        <f t="shared" si="53"/>
        <v>0</v>
      </c>
      <c r="I423" s="583" t="e">
        <f t="shared" si="52"/>
        <v>#DIV/0!</v>
      </c>
    </row>
    <row r="424" spans="1:9" s="126" customFormat="1" ht="16.5" hidden="1">
      <c r="A424" s="273" t="s">
        <v>861</v>
      </c>
      <c r="B424" s="94">
        <v>905</v>
      </c>
      <c r="C424" s="39" t="s">
        <v>30</v>
      </c>
      <c r="D424" s="40" t="s">
        <v>30</v>
      </c>
      <c r="E424" s="246" t="s">
        <v>862</v>
      </c>
      <c r="F424" s="227"/>
      <c r="G424" s="195">
        <f t="shared" si="53"/>
        <v>0</v>
      </c>
      <c r="H424" s="195">
        <f t="shared" si="53"/>
        <v>0</v>
      </c>
      <c r="I424" s="578" t="e">
        <f t="shared" si="52"/>
        <v>#DIV/0!</v>
      </c>
    </row>
    <row r="425" spans="1:9" s="126" customFormat="1" ht="18" customHeight="1" hidden="1">
      <c r="A425" s="273" t="s">
        <v>597</v>
      </c>
      <c r="B425" s="94">
        <v>905</v>
      </c>
      <c r="C425" s="39" t="s">
        <v>30</v>
      </c>
      <c r="D425" s="40" t="s">
        <v>30</v>
      </c>
      <c r="E425" s="246" t="s">
        <v>863</v>
      </c>
      <c r="F425" s="227"/>
      <c r="G425" s="195">
        <f t="shared" si="53"/>
        <v>0</v>
      </c>
      <c r="H425" s="195">
        <f t="shared" si="53"/>
        <v>0</v>
      </c>
      <c r="I425" s="578" t="e">
        <f t="shared" si="52"/>
        <v>#DIV/0!</v>
      </c>
    </row>
    <row r="426" spans="1:9" s="126" customFormat="1" ht="33" hidden="1">
      <c r="A426" s="103" t="s">
        <v>514</v>
      </c>
      <c r="B426" s="94">
        <v>905</v>
      </c>
      <c r="C426" s="39" t="s">
        <v>30</v>
      </c>
      <c r="D426" s="40" t="s">
        <v>30</v>
      </c>
      <c r="E426" s="246" t="s">
        <v>863</v>
      </c>
      <c r="F426" s="227">
        <v>240</v>
      </c>
      <c r="G426" s="195"/>
      <c r="H426" s="195"/>
      <c r="I426" s="578" t="e">
        <f t="shared" si="52"/>
        <v>#DIV/0!</v>
      </c>
    </row>
    <row r="427" spans="1:9" ht="16.5">
      <c r="A427" s="42" t="s">
        <v>464</v>
      </c>
      <c r="B427" s="90" t="s">
        <v>1062</v>
      </c>
      <c r="C427" s="44" t="s">
        <v>33</v>
      </c>
      <c r="D427" s="44"/>
      <c r="E427" s="44"/>
      <c r="F427" s="44"/>
      <c r="G427" s="147">
        <f>G428+G491</f>
        <v>4228691</v>
      </c>
      <c r="H427" s="147">
        <f>H428+H491</f>
        <v>1016018.2499999999</v>
      </c>
      <c r="I427" s="583">
        <f t="shared" si="52"/>
        <v>24.026779208979796</v>
      </c>
    </row>
    <row r="428" spans="1:9" ht="15" customHeight="1">
      <c r="A428" s="57" t="s">
        <v>5</v>
      </c>
      <c r="B428" s="88" t="s">
        <v>1062</v>
      </c>
      <c r="C428" s="58" t="s">
        <v>33</v>
      </c>
      <c r="D428" s="58" t="s">
        <v>31</v>
      </c>
      <c r="E428" s="59"/>
      <c r="F428" s="59"/>
      <c r="G428" s="74">
        <f>G434</f>
        <v>2934364</v>
      </c>
      <c r="H428" s="74">
        <f>H434</f>
        <v>682524.6199999999</v>
      </c>
      <c r="I428" s="590">
        <f t="shared" si="52"/>
        <v>23.259712155683474</v>
      </c>
    </row>
    <row r="429" spans="1:9" s="126" customFormat="1" ht="33" hidden="1">
      <c r="A429" s="151" t="s">
        <v>550</v>
      </c>
      <c r="B429" s="88" t="s">
        <v>1062</v>
      </c>
      <c r="C429" s="58" t="s">
        <v>33</v>
      </c>
      <c r="D429" s="58" t="s">
        <v>31</v>
      </c>
      <c r="E429" s="531" t="s">
        <v>741</v>
      </c>
      <c r="F429" s="229"/>
      <c r="G429" s="118">
        <f aca="true" t="shared" si="54" ref="G429:H432">G430</f>
        <v>0</v>
      </c>
      <c r="H429" s="118">
        <f t="shared" si="54"/>
        <v>0</v>
      </c>
      <c r="I429" s="589" t="e">
        <f t="shared" si="52"/>
        <v>#DIV/0!</v>
      </c>
    </row>
    <row r="430" spans="1:9" s="242" customFormat="1" ht="33" hidden="1">
      <c r="A430" s="106" t="s">
        <v>556</v>
      </c>
      <c r="B430" s="88" t="s">
        <v>1062</v>
      </c>
      <c r="C430" s="58" t="s">
        <v>33</v>
      </c>
      <c r="D430" s="58" t="s">
        <v>31</v>
      </c>
      <c r="E430" s="44" t="s">
        <v>754</v>
      </c>
      <c r="F430" s="252"/>
      <c r="G430" s="147">
        <f t="shared" si="54"/>
        <v>0</v>
      </c>
      <c r="H430" s="147">
        <f t="shared" si="54"/>
        <v>0</v>
      </c>
      <c r="I430" s="583" t="e">
        <f t="shared" si="52"/>
        <v>#DIV/0!</v>
      </c>
    </row>
    <row r="431" spans="1:9" s="242" customFormat="1" ht="33" hidden="1">
      <c r="A431" s="221" t="s">
        <v>798</v>
      </c>
      <c r="B431" s="94" t="s">
        <v>1062</v>
      </c>
      <c r="C431" s="110" t="s">
        <v>33</v>
      </c>
      <c r="D431" s="110" t="s">
        <v>31</v>
      </c>
      <c r="E431" s="40" t="s">
        <v>799</v>
      </c>
      <c r="F431" s="252"/>
      <c r="G431" s="195">
        <f t="shared" si="54"/>
        <v>0</v>
      </c>
      <c r="H431" s="195">
        <f t="shared" si="54"/>
        <v>0</v>
      </c>
      <c r="I431" s="578" t="e">
        <f t="shared" si="52"/>
        <v>#DIV/0!</v>
      </c>
    </row>
    <row r="432" spans="1:9" s="242" customFormat="1" ht="33" hidden="1">
      <c r="A432" s="221" t="s">
        <v>557</v>
      </c>
      <c r="B432" s="94" t="s">
        <v>1062</v>
      </c>
      <c r="C432" s="110" t="s">
        <v>33</v>
      </c>
      <c r="D432" s="110" t="s">
        <v>31</v>
      </c>
      <c r="E432" s="40" t="s">
        <v>800</v>
      </c>
      <c r="F432" s="252"/>
      <c r="G432" s="195">
        <f t="shared" si="54"/>
        <v>0</v>
      </c>
      <c r="H432" s="195">
        <f t="shared" si="54"/>
        <v>0</v>
      </c>
      <c r="I432" s="578" t="e">
        <f t="shared" si="52"/>
        <v>#DIV/0!</v>
      </c>
    </row>
    <row r="433" spans="1:9" s="242" customFormat="1" ht="16.5" hidden="1">
      <c r="A433" s="221" t="s">
        <v>552</v>
      </c>
      <c r="B433" s="94" t="s">
        <v>1062</v>
      </c>
      <c r="C433" s="110" t="s">
        <v>33</v>
      </c>
      <c r="D433" s="110" t="s">
        <v>31</v>
      </c>
      <c r="E433" s="40" t="s">
        <v>800</v>
      </c>
      <c r="F433" s="227">
        <v>610</v>
      </c>
      <c r="G433" s="195"/>
      <c r="H433" s="195"/>
      <c r="I433" s="578" t="e">
        <f t="shared" si="52"/>
        <v>#DIV/0!</v>
      </c>
    </row>
    <row r="434" spans="1:9" s="126" customFormat="1" ht="33">
      <c r="A434" s="301" t="s">
        <v>1142</v>
      </c>
      <c r="B434" s="93" t="s">
        <v>1062</v>
      </c>
      <c r="C434" s="58" t="s">
        <v>33</v>
      </c>
      <c r="D434" s="58" t="s">
        <v>31</v>
      </c>
      <c r="E434" s="534" t="s">
        <v>1094</v>
      </c>
      <c r="F434" s="227"/>
      <c r="G434" s="147">
        <f>G435</f>
        <v>2934364</v>
      </c>
      <c r="H434" s="147">
        <f>H435</f>
        <v>682524.6199999999</v>
      </c>
      <c r="I434" s="583">
        <f t="shared" si="52"/>
        <v>23.259712155683474</v>
      </c>
    </row>
    <row r="435" spans="1:9" s="242" customFormat="1" ht="33">
      <c r="A435" s="279" t="s">
        <v>1070</v>
      </c>
      <c r="B435" s="93" t="s">
        <v>1062</v>
      </c>
      <c r="C435" s="58" t="s">
        <v>33</v>
      </c>
      <c r="D435" s="58" t="s">
        <v>31</v>
      </c>
      <c r="E435" s="70" t="s">
        <v>1118</v>
      </c>
      <c r="F435" s="252"/>
      <c r="G435" s="147">
        <f>G436+G488</f>
        <v>2934364</v>
      </c>
      <c r="H435" s="147">
        <f>H436+H488</f>
        <v>682524.6199999999</v>
      </c>
      <c r="I435" s="583">
        <f t="shared" si="52"/>
        <v>23.259712155683474</v>
      </c>
    </row>
    <row r="436" spans="1:9" s="126" customFormat="1" ht="17.25" customHeight="1">
      <c r="A436" s="436" t="s">
        <v>872</v>
      </c>
      <c r="B436" s="93" t="s">
        <v>1062</v>
      </c>
      <c r="C436" s="58" t="s">
        <v>33</v>
      </c>
      <c r="D436" s="58" t="s">
        <v>31</v>
      </c>
      <c r="E436" s="70" t="s">
        <v>1131</v>
      </c>
      <c r="F436" s="252"/>
      <c r="G436" s="147">
        <f>G437</f>
        <v>2884364</v>
      </c>
      <c r="H436" s="195">
        <f>H437+H453</f>
        <v>682524.6199999999</v>
      </c>
      <c r="I436" s="578">
        <f t="shared" si="52"/>
        <v>23.662915637554757</v>
      </c>
    </row>
    <row r="437" spans="1:9" s="126" customFormat="1" ht="17.25" customHeight="1">
      <c r="A437" s="217" t="s">
        <v>569</v>
      </c>
      <c r="B437" s="94" t="s">
        <v>1062</v>
      </c>
      <c r="C437" s="110" t="s">
        <v>33</v>
      </c>
      <c r="D437" s="110" t="s">
        <v>31</v>
      </c>
      <c r="E437" s="50" t="s">
        <v>1119</v>
      </c>
      <c r="F437" s="227"/>
      <c r="G437" s="195">
        <f>G450</f>
        <v>2884364</v>
      </c>
      <c r="H437" s="195">
        <f>H450</f>
        <v>682524.6199999999</v>
      </c>
      <c r="I437" s="578">
        <f t="shared" si="52"/>
        <v>23.662915637554757</v>
      </c>
    </row>
    <row r="438" spans="1:9" s="126" customFormat="1" ht="16.5" hidden="1">
      <c r="A438" s="221" t="s">
        <v>552</v>
      </c>
      <c r="B438" s="94" t="s">
        <v>1062</v>
      </c>
      <c r="C438" s="39" t="s">
        <v>33</v>
      </c>
      <c r="D438" s="39" t="s">
        <v>31</v>
      </c>
      <c r="E438" s="50" t="s">
        <v>873</v>
      </c>
      <c r="F438" s="227">
        <v>610</v>
      </c>
      <c r="G438" s="195"/>
      <c r="H438" s="195"/>
      <c r="I438" s="578" t="e">
        <f t="shared" si="52"/>
        <v>#DIV/0!</v>
      </c>
    </row>
    <row r="439" spans="1:9" s="126" customFormat="1" ht="33" hidden="1">
      <c r="A439" s="302" t="s">
        <v>527</v>
      </c>
      <c r="B439" s="122" t="s">
        <v>1062</v>
      </c>
      <c r="C439" s="110" t="s">
        <v>33</v>
      </c>
      <c r="D439" s="110" t="s">
        <v>31</v>
      </c>
      <c r="E439" s="50" t="s">
        <v>874</v>
      </c>
      <c r="F439" s="227"/>
      <c r="G439" s="195">
        <f>G440</f>
        <v>340000</v>
      </c>
      <c r="H439" s="195">
        <f>H440</f>
        <v>340000</v>
      </c>
      <c r="I439" s="578">
        <f t="shared" si="52"/>
        <v>100</v>
      </c>
    </row>
    <row r="440" spans="1:9" s="126" customFormat="1" ht="16.5" hidden="1">
      <c r="A440" s="221" t="s">
        <v>552</v>
      </c>
      <c r="B440" s="122" t="s">
        <v>1062</v>
      </c>
      <c r="C440" s="110" t="s">
        <v>33</v>
      </c>
      <c r="D440" s="110" t="s">
        <v>31</v>
      </c>
      <c r="E440" s="50" t="s">
        <v>874</v>
      </c>
      <c r="F440" s="227">
        <v>610</v>
      </c>
      <c r="G440" s="195">
        <v>340000</v>
      </c>
      <c r="H440" s="195">
        <v>340000</v>
      </c>
      <c r="I440" s="578">
        <f t="shared" si="52"/>
        <v>100</v>
      </c>
    </row>
    <row r="441" spans="1:9" s="242" customFormat="1" ht="16.5" hidden="1">
      <c r="A441" s="317" t="s">
        <v>733</v>
      </c>
      <c r="B441" s="92" t="s">
        <v>1062</v>
      </c>
      <c r="C441" s="58" t="s">
        <v>33</v>
      </c>
      <c r="D441" s="58" t="s">
        <v>31</v>
      </c>
      <c r="E441" s="70" t="s">
        <v>755</v>
      </c>
      <c r="F441" s="252"/>
      <c r="G441" s="147">
        <f>G442+G449</f>
        <v>15498900</v>
      </c>
      <c r="H441" s="147">
        <f>H442+H449</f>
        <v>15498900</v>
      </c>
      <c r="I441" s="583">
        <f t="shared" si="52"/>
        <v>100</v>
      </c>
    </row>
    <row r="442" spans="1:9" s="126" customFormat="1" ht="16.5" hidden="1">
      <c r="A442" s="299" t="s">
        <v>875</v>
      </c>
      <c r="B442" s="122" t="s">
        <v>1062</v>
      </c>
      <c r="C442" s="110" t="s">
        <v>33</v>
      </c>
      <c r="D442" s="110" t="s">
        <v>31</v>
      </c>
      <c r="E442" s="50" t="s">
        <v>876</v>
      </c>
      <c r="F442" s="227"/>
      <c r="G442" s="195">
        <f>G443+G445+G447</f>
        <v>15498900</v>
      </c>
      <c r="H442" s="195">
        <f>H443+H445+H447</f>
        <v>15498900</v>
      </c>
      <c r="I442" s="578">
        <f t="shared" si="52"/>
        <v>100</v>
      </c>
    </row>
    <row r="443" spans="1:9" s="126" customFormat="1" ht="33" hidden="1">
      <c r="A443" s="299" t="s">
        <v>568</v>
      </c>
      <c r="B443" s="122" t="s">
        <v>1062</v>
      </c>
      <c r="C443" s="110" t="s">
        <v>33</v>
      </c>
      <c r="D443" s="110" t="s">
        <v>31</v>
      </c>
      <c r="E443" s="50" t="s">
        <v>877</v>
      </c>
      <c r="F443" s="227"/>
      <c r="G443" s="195">
        <f>G444</f>
        <v>15267900</v>
      </c>
      <c r="H443" s="195">
        <f>H444</f>
        <v>15267900</v>
      </c>
      <c r="I443" s="578">
        <f t="shared" si="52"/>
        <v>100</v>
      </c>
    </row>
    <row r="444" spans="1:9" s="126" customFormat="1" ht="16.5" hidden="1">
      <c r="A444" s="221" t="s">
        <v>552</v>
      </c>
      <c r="B444" s="122" t="s">
        <v>1062</v>
      </c>
      <c r="C444" s="110" t="s">
        <v>33</v>
      </c>
      <c r="D444" s="110" t="s">
        <v>31</v>
      </c>
      <c r="E444" s="50" t="s">
        <v>877</v>
      </c>
      <c r="F444" s="227">
        <v>610</v>
      </c>
      <c r="G444" s="195">
        <f>14375100+892800</f>
        <v>15267900</v>
      </c>
      <c r="H444" s="195">
        <f>14375100+892800</f>
        <v>15267900</v>
      </c>
      <c r="I444" s="578">
        <f t="shared" si="52"/>
        <v>100</v>
      </c>
    </row>
    <row r="445" spans="1:9" s="126" customFormat="1" ht="33" hidden="1">
      <c r="A445" s="299" t="s">
        <v>527</v>
      </c>
      <c r="B445" s="122" t="s">
        <v>1062</v>
      </c>
      <c r="C445" s="110" t="s">
        <v>33</v>
      </c>
      <c r="D445" s="110" t="s">
        <v>31</v>
      </c>
      <c r="E445" s="50" t="s">
        <v>878</v>
      </c>
      <c r="F445" s="227"/>
      <c r="G445" s="195">
        <f>G446</f>
        <v>231000</v>
      </c>
      <c r="H445" s="195">
        <f>H446</f>
        <v>231000</v>
      </c>
      <c r="I445" s="578">
        <f t="shared" si="52"/>
        <v>100</v>
      </c>
    </row>
    <row r="446" spans="1:9" s="126" customFormat="1" ht="16.5" hidden="1">
      <c r="A446" s="221" t="s">
        <v>552</v>
      </c>
      <c r="B446" s="122" t="s">
        <v>1062</v>
      </c>
      <c r="C446" s="110" t="s">
        <v>33</v>
      </c>
      <c r="D446" s="110" t="s">
        <v>31</v>
      </c>
      <c r="E446" s="50" t="s">
        <v>878</v>
      </c>
      <c r="F446" s="227">
        <v>610</v>
      </c>
      <c r="G446" s="195">
        <v>231000</v>
      </c>
      <c r="H446" s="195">
        <v>231000</v>
      </c>
      <c r="I446" s="578">
        <f t="shared" si="52"/>
        <v>100</v>
      </c>
    </row>
    <row r="447" spans="1:9" s="126" customFormat="1" ht="4.5" customHeight="1" hidden="1">
      <c r="A447" s="299" t="s">
        <v>880</v>
      </c>
      <c r="B447" s="122" t="s">
        <v>1062</v>
      </c>
      <c r="C447" s="110" t="s">
        <v>33</v>
      </c>
      <c r="D447" s="110" t="s">
        <v>31</v>
      </c>
      <c r="E447" s="50" t="s">
        <v>881</v>
      </c>
      <c r="F447" s="227"/>
      <c r="G447" s="195">
        <f>G448</f>
        <v>0</v>
      </c>
      <c r="H447" s="195">
        <f>H448</f>
        <v>0</v>
      </c>
      <c r="I447" s="578" t="e">
        <f t="shared" si="52"/>
        <v>#DIV/0!</v>
      </c>
    </row>
    <row r="448" spans="1:9" s="126" customFormat="1" ht="20.25" customHeight="1" hidden="1">
      <c r="A448" s="221" t="s">
        <v>552</v>
      </c>
      <c r="B448" s="122" t="s">
        <v>1062</v>
      </c>
      <c r="C448" s="110" t="s">
        <v>33</v>
      </c>
      <c r="D448" s="110" t="s">
        <v>31</v>
      </c>
      <c r="E448" s="50" t="s">
        <v>881</v>
      </c>
      <c r="F448" s="227">
        <v>610</v>
      </c>
      <c r="G448" s="195"/>
      <c r="H448" s="195"/>
      <c r="I448" s="578" t="e">
        <f t="shared" si="52"/>
        <v>#DIV/0!</v>
      </c>
    </row>
    <row r="449" spans="1:9" s="126" customFormat="1" ht="16.5" hidden="1">
      <c r="A449" s="299" t="s">
        <v>882</v>
      </c>
      <c r="B449" s="122" t="s">
        <v>1062</v>
      </c>
      <c r="C449" s="110" t="s">
        <v>33</v>
      </c>
      <c r="D449" s="110" t="s">
        <v>31</v>
      </c>
      <c r="E449" s="50" t="s">
        <v>883</v>
      </c>
      <c r="F449" s="227"/>
      <c r="G449" s="195"/>
      <c r="H449" s="195"/>
      <c r="I449" s="578" t="e">
        <f t="shared" si="52"/>
        <v>#DIV/0!</v>
      </c>
    </row>
    <row r="450" spans="1:9" s="126" customFormat="1" ht="49.5">
      <c r="A450" s="299" t="s">
        <v>1071</v>
      </c>
      <c r="B450" s="122" t="s">
        <v>1062</v>
      </c>
      <c r="C450" s="110" t="s">
        <v>33</v>
      </c>
      <c r="D450" s="110" t="s">
        <v>31</v>
      </c>
      <c r="E450" s="50" t="s">
        <v>1119</v>
      </c>
      <c r="F450" s="227"/>
      <c r="G450" s="195">
        <f>G451+G452+G453+G454</f>
        <v>2884364</v>
      </c>
      <c r="H450" s="195">
        <f>H451+H452+H453+H454</f>
        <v>682524.6199999999</v>
      </c>
      <c r="I450" s="578">
        <f t="shared" si="52"/>
        <v>23.662915637554757</v>
      </c>
    </row>
    <row r="451" spans="1:9" s="126" customFormat="1" ht="18.75" customHeight="1">
      <c r="A451" s="217" t="s">
        <v>523</v>
      </c>
      <c r="B451" s="122" t="s">
        <v>1062</v>
      </c>
      <c r="C451" s="110" t="s">
        <v>33</v>
      </c>
      <c r="D451" s="110" t="s">
        <v>31</v>
      </c>
      <c r="E451" s="50" t="s">
        <v>1119</v>
      </c>
      <c r="F451" s="227">
        <v>110</v>
      </c>
      <c r="G451" s="195">
        <v>2270364</v>
      </c>
      <c r="H451" s="195">
        <v>504793.36</v>
      </c>
      <c r="I451" s="578">
        <f t="shared" si="52"/>
        <v>22.23402767133376</v>
      </c>
    </row>
    <row r="452" spans="1:9" s="126" customFormat="1" ht="36.75" customHeight="1">
      <c r="A452" s="221" t="s">
        <v>514</v>
      </c>
      <c r="B452" s="122" t="s">
        <v>1062</v>
      </c>
      <c r="C452" s="110" t="s">
        <v>33</v>
      </c>
      <c r="D452" s="110" t="s">
        <v>31</v>
      </c>
      <c r="E452" s="50" t="s">
        <v>1119</v>
      </c>
      <c r="F452" s="227">
        <v>240</v>
      </c>
      <c r="G452" s="195">
        <v>574000</v>
      </c>
      <c r="H452" s="195">
        <v>177136.07</v>
      </c>
      <c r="I452" s="578">
        <f t="shared" si="52"/>
        <v>30.8599425087108</v>
      </c>
    </row>
    <row r="453" spans="1:9" s="126" customFormat="1" ht="36.75" customHeight="1">
      <c r="A453" s="221" t="s">
        <v>514</v>
      </c>
      <c r="B453" s="122" t="s">
        <v>1062</v>
      </c>
      <c r="C453" s="110" t="s">
        <v>33</v>
      </c>
      <c r="D453" s="110" t="s">
        <v>31</v>
      </c>
      <c r="E453" s="50" t="s">
        <v>1157</v>
      </c>
      <c r="F453" s="227">
        <v>240</v>
      </c>
      <c r="G453" s="195">
        <v>38000</v>
      </c>
      <c r="H453" s="195">
        <v>0</v>
      </c>
      <c r="I453" s="578">
        <f t="shared" si="52"/>
        <v>0</v>
      </c>
    </row>
    <row r="454" spans="1:9" s="126" customFormat="1" ht="18.75" customHeight="1">
      <c r="A454" s="221" t="s">
        <v>516</v>
      </c>
      <c r="B454" s="122" t="s">
        <v>1062</v>
      </c>
      <c r="C454" s="110" t="s">
        <v>33</v>
      </c>
      <c r="D454" s="110" t="s">
        <v>31</v>
      </c>
      <c r="E454" s="50" t="s">
        <v>1119</v>
      </c>
      <c r="F454" s="227">
        <v>850</v>
      </c>
      <c r="G454" s="195">
        <v>2000</v>
      </c>
      <c r="H454" s="195">
        <v>595.19</v>
      </c>
      <c r="I454" s="578">
        <f t="shared" si="52"/>
        <v>29.759500000000003</v>
      </c>
    </row>
    <row r="455" spans="1:9" s="126" customFormat="1" ht="33" hidden="1">
      <c r="A455" s="299" t="s">
        <v>527</v>
      </c>
      <c r="B455" s="122" t="s">
        <v>1062</v>
      </c>
      <c r="C455" s="110" t="s">
        <v>33</v>
      </c>
      <c r="D455" s="110" t="s">
        <v>31</v>
      </c>
      <c r="E455" s="50" t="s">
        <v>1004</v>
      </c>
      <c r="F455" s="227"/>
      <c r="G455" s="195">
        <f>G456+G457</f>
        <v>170000</v>
      </c>
      <c r="H455" s="195">
        <f>H456+H457</f>
        <v>175000</v>
      </c>
      <c r="I455" s="578">
        <f t="shared" si="52"/>
        <v>102.94117647058823</v>
      </c>
    </row>
    <row r="456" spans="1:9" s="126" customFormat="1" ht="27.75" customHeight="1" hidden="1">
      <c r="A456" s="221" t="s">
        <v>514</v>
      </c>
      <c r="B456" s="122" t="s">
        <v>1062</v>
      </c>
      <c r="C456" s="110" t="s">
        <v>33</v>
      </c>
      <c r="D456" s="110" t="s">
        <v>31</v>
      </c>
      <c r="E456" s="50" t="s">
        <v>1004</v>
      </c>
      <c r="F456" s="227">
        <v>240</v>
      </c>
      <c r="G456" s="195">
        <v>170000</v>
      </c>
      <c r="H456" s="195">
        <v>175000</v>
      </c>
      <c r="I456" s="578">
        <f t="shared" si="52"/>
        <v>102.94117647058823</v>
      </c>
    </row>
    <row r="457" spans="1:9" s="126" customFormat="1" ht="16.5" hidden="1">
      <c r="A457" s="221" t="s">
        <v>552</v>
      </c>
      <c r="B457" s="122" t="s">
        <v>1062</v>
      </c>
      <c r="C457" s="110" t="s">
        <v>33</v>
      </c>
      <c r="D457" s="110" t="s">
        <v>31</v>
      </c>
      <c r="E457" s="50" t="s">
        <v>1004</v>
      </c>
      <c r="F457" s="227">
        <v>610</v>
      </c>
      <c r="G457" s="195"/>
      <c r="H457" s="195"/>
      <c r="I457" s="578" t="e">
        <f t="shared" si="52"/>
        <v>#DIV/0!</v>
      </c>
    </row>
    <row r="458" spans="1:9" s="126" customFormat="1" ht="16.5" hidden="1">
      <c r="A458" s="318" t="s">
        <v>884</v>
      </c>
      <c r="B458" s="122" t="s">
        <v>1062</v>
      </c>
      <c r="C458" s="110" t="s">
        <v>33</v>
      </c>
      <c r="D458" s="110" t="s">
        <v>31</v>
      </c>
      <c r="E458" s="50" t="s">
        <v>960</v>
      </c>
      <c r="F458" s="227"/>
      <c r="G458" s="195">
        <f>G459</f>
        <v>0</v>
      </c>
      <c r="H458" s="195">
        <f>H459</f>
        <v>63000</v>
      </c>
      <c r="I458" s="578" t="e">
        <f t="shared" si="52"/>
        <v>#DIV/0!</v>
      </c>
    </row>
    <row r="459" spans="1:9" s="126" customFormat="1" ht="16.5" hidden="1">
      <c r="A459" s="299" t="s">
        <v>548</v>
      </c>
      <c r="B459" s="122" t="s">
        <v>1062</v>
      </c>
      <c r="C459" s="110" t="s">
        <v>33</v>
      </c>
      <c r="D459" s="110" t="s">
        <v>31</v>
      </c>
      <c r="E459" s="50" t="s">
        <v>960</v>
      </c>
      <c r="F459" s="227">
        <v>620</v>
      </c>
      <c r="G459" s="195"/>
      <c r="H459" s="195">
        <v>63000</v>
      </c>
      <c r="I459" s="578" t="e">
        <f t="shared" si="52"/>
        <v>#DIV/0!</v>
      </c>
    </row>
    <row r="460" spans="1:9" s="242" customFormat="1" ht="33" hidden="1">
      <c r="A460" s="319" t="s">
        <v>734</v>
      </c>
      <c r="B460" s="93" t="s">
        <v>1062</v>
      </c>
      <c r="C460" s="43" t="s">
        <v>33</v>
      </c>
      <c r="D460" s="43" t="s">
        <v>31</v>
      </c>
      <c r="E460" s="70" t="s">
        <v>756</v>
      </c>
      <c r="F460" s="252"/>
      <c r="G460" s="147">
        <f>G461+G466</f>
        <v>0</v>
      </c>
      <c r="H460" s="147">
        <f>H461+H466</f>
        <v>125000</v>
      </c>
      <c r="I460" s="583" t="e">
        <f t="shared" si="52"/>
        <v>#DIV/0!</v>
      </c>
    </row>
    <row r="461" spans="1:9" s="242" customFormat="1" ht="16.5" hidden="1">
      <c r="A461" s="320" t="s">
        <v>892</v>
      </c>
      <c r="B461" s="122" t="s">
        <v>1062</v>
      </c>
      <c r="C461" s="110" t="s">
        <v>33</v>
      </c>
      <c r="D461" s="110" t="s">
        <v>31</v>
      </c>
      <c r="E461" s="50" t="s">
        <v>893</v>
      </c>
      <c r="F461" s="252"/>
      <c r="G461" s="195">
        <f>G462+G464</f>
        <v>0</v>
      </c>
      <c r="H461" s="195">
        <f>H462+H464</f>
        <v>115000</v>
      </c>
      <c r="I461" s="578" t="e">
        <f t="shared" si="52"/>
        <v>#DIV/0!</v>
      </c>
    </row>
    <row r="462" spans="1:9" s="242" customFormat="1" ht="33" hidden="1">
      <c r="A462" s="239" t="s">
        <v>527</v>
      </c>
      <c r="B462" s="109" t="s">
        <v>1062</v>
      </c>
      <c r="C462" s="110" t="s">
        <v>33</v>
      </c>
      <c r="D462" s="110" t="s">
        <v>31</v>
      </c>
      <c r="E462" s="50" t="s">
        <v>894</v>
      </c>
      <c r="F462" s="252"/>
      <c r="G462" s="195">
        <f>G463</f>
        <v>0</v>
      </c>
      <c r="H462" s="195">
        <f>H463</f>
        <v>110000</v>
      </c>
      <c r="I462" s="578" t="e">
        <f t="shared" si="52"/>
        <v>#DIV/0!</v>
      </c>
    </row>
    <row r="463" spans="1:9" s="242" customFormat="1" ht="16.5" hidden="1">
      <c r="A463" s="52" t="s">
        <v>552</v>
      </c>
      <c r="B463" s="109" t="s">
        <v>1062</v>
      </c>
      <c r="C463" s="110" t="s">
        <v>33</v>
      </c>
      <c r="D463" s="110" t="s">
        <v>31</v>
      </c>
      <c r="E463" s="50" t="s">
        <v>894</v>
      </c>
      <c r="F463" s="227">
        <v>610</v>
      </c>
      <c r="G463" s="195"/>
      <c r="H463" s="195">
        <v>110000</v>
      </c>
      <c r="I463" s="578" t="e">
        <f t="shared" si="52"/>
        <v>#DIV/0!</v>
      </c>
    </row>
    <row r="464" spans="1:9" s="242" customFormat="1" ht="16.5" hidden="1">
      <c r="A464" s="235" t="s">
        <v>1006</v>
      </c>
      <c r="B464" s="109">
        <v>905</v>
      </c>
      <c r="C464" s="110" t="s">
        <v>33</v>
      </c>
      <c r="D464" s="110" t="s">
        <v>31</v>
      </c>
      <c r="E464" s="50" t="s">
        <v>1007</v>
      </c>
      <c r="F464" s="252"/>
      <c r="G464" s="195">
        <f>G465</f>
        <v>0</v>
      </c>
      <c r="H464" s="195">
        <f>H465</f>
        <v>5000</v>
      </c>
      <c r="I464" s="578" t="e">
        <f t="shared" si="52"/>
        <v>#DIV/0!</v>
      </c>
    </row>
    <row r="465" spans="1:9" s="242" customFormat="1" ht="16.5" hidden="1">
      <c r="A465" s="221" t="s">
        <v>552</v>
      </c>
      <c r="B465" s="94">
        <v>905</v>
      </c>
      <c r="C465" s="110" t="s">
        <v>33</v>
      </c>
      <c r="D465" s="110" t="s">
        <v>31</v>
      </c>
      <c r="E465" s="50" t="s">
        <v>1007</v>
      </c>
      <c r="F465" s="227">
        <v>610</v>
      </c>
      <c r="G465" s="195"/>
      <c r="H465" s="195">
        <v>5000</v>
      </c>
      <c r="I465" s="578" t="e">
        <f t="shared" si="52"/>
        <v>#DIV/0!</v>
      </c>
    </row>
    <row r="466" spans="1:9" s="126" customFormat="1" ht="33" hidden="1">
      <c r="A466" s="316" t="s">
        <v>1005</v>
      </c>
      <c r="B466" s="122">
        <v>905</v>
      </c>
      <c r="C466" s="110" t="s">
        <v>33</v>
      </c>
      <c r="D466" s="110" t="s">
        <v>31</v>
      </c>
      <c r="E466" s="50" t="s">
        <v>895</v>
      </c>
      <c r="F466" s="227"/>
      <c r="G466" s="195">
        <f>G467</f>
        <v>0</v>
      </c>
      <c r="H466" s="195">
        <f>H467</f>
        <v>10000</v>
      </c>
      <c r="I466" s="578" t="e">
        <f t="shared" si="52"/>
        <v>#DIV/0!</v>
      </c>
    </row>
    <row r="467" spans="1:9" s="126" customFormat="1" ht="33" hidden="1">
      <c r="A467" s="302" t="s">
        <v>667</v>
      </c>
      <c r="B467" s="122">
        <v>905</v>
      </c>
      <c r="C467" s="110" t="s">
        <v>33</v>
      </c>
      <c r="D467" s="110" t="s">
        <v>31</v>
      </c>
      <c r="E467" s="50" t="s">
        <v>896</v>
      </c>
      <c r="F467" s="227"/>
      <c r="G467" s="195">
        <f>G468+G469</f>
        <v>0</v>
      </c>
      <c r="H467" s="195">
        <f>H468+H469</f>
        <v>10000</v>
      </c>
      <c r="I467" s="578" t="e">
        <f t="shared" si="52"/>
        <v>#DIV/0!</v>
      </c>
    </row>
    <row r="468" spans="1:9" s="126" customFormat="1" ht="16.5" hidden="1">
      <c r="A468" s="221" t="s">
        <v>552</v>
      </c>
      <c r="B468" s="122">
        <v>905</v>
      </c>
      <c r="C468" s="110" t="s">
        <v>33</v>
      </c>
      <c r="D468" s="110" t="s">
        <v>31</v>
      </c>
      <c r="E468" s="50" t="s">
        <v>896</v>
      </c>
      <c r="F468" s="227">
        <v>610</v>
      </c>
      <c r="G468" s="195"/>
      <c r="H468" s="195">
        <f>5000+5000</f>
        <v>10000</v>
      </c>
      <c r="I468" s="578" t="e">
        <f t="shared" si="52"/>
        <v>#DIV/0!</v>
      </c>
    </row>
    <row r="469" spans="1:9" s="126" customFormat="1" ht="16.5" hidden="1">
      <c r="A469" s="299" t="s">
        <v>548</v>
      </c>
      <c r="B469" s="122">
        <v>905</v>
      </c>
      <c r="C469" s="110" t="s">
        <v>33</v>
      </c>
      <c r="D469" s="110" t="s">
        <v>31</v>
      </c>
      <c r="E469" s="50" t="s">
        <v>896</v>
      </c>
      <c r="F469" s="227">
        <v>620</v>
      </c>
      <c r="G469" s="195">
        <v>0</v>
      </c>
      <c r="H469" s="195">
        <v>0</v>
      </c>
      <c r="I469" s="578" t="e">
        <f t="shared" si="52"/>
        <v>#DIV/0!</v>
      </c>
    </row>
    <row r="470" spans="1:9" s="126" customFormat="1" ht="66" hidden="1">
      <c r="A470" s="266" t="s">
        <v>566</v>
      </c>
      <c r="B470" s="88">
        <v>905</v>
      </c>
      <c r="C470" s="58" t="s">
        <v>33</v>
      </c>
      <c r="D470" s="58" t="s">
        <v>31</v>
      </c>
      <c r="E470" s="250" t="s">
        <v>745</v>
      </c>
      <c r="F470" s="227"/>
      <c r="G470" s="147">
        <f aca="true" t="shared" si="55" ref="G470:H472">G471</f>
        <v>0</v>
      </c>
      <c r="H470" s="147">
        <f t="shared" si="55"/>
        <v>3000</v>
      </c>
      <c r="I470" s="583" t="e">
        <f t="shared" si="52"/>
        <v>#DIV/0!</v>
      </c>
    </row>
    <row r="471" spans="1:9" s="126" customFormat="1" ht="16.5" hidden="1">
      <c r="A471" s="100" t="s">
        <v>938</v>
      </c>
      <c r="B471" s="109">
        <v>905</v>
      </c>
      <c r="C471" s="110" t="s">
        <v>33</v>
      </c>
      <c r="D471" s="110" t="s">
        <v>31</v>
      </c>
      <c r="E471" s="50" t="s">
        <v>939</v>
      </c>
      <c r="F471" s="227"/>
      <c r="G471" s="195">
        <f t="shared" si="55"/>
        <v>0</v>
      </c>
      <c r="H471" s="195">
        <f t="shared" si="55"/>
        <v>3000</v>
      </c>
      <c r="I471" s="578" t="e">
        <f t="shared" si="52"/>
        <v>#DIV/0!</v>
      </c>
    </row>
    <row r="472" spans="1:9" s="126" customFormat="1" ht="30" customHeight="1" hidden="1">
      <c r="A472" s="100" t="s">
        <v>567</v>
      </c>
      <c r="B472" s="109">
        <v>905</v>
      </c>
      <c r="C472" s="110" t="s">
        <v>33</v>
      </c>
      <c r="D472" s="110" t="s">
        <v>31</v>
      </c>
      <c r="E472" s="50" t="s">
        <v>940</v>
      </c>
      <c r="F472" s="227"/>
      <c r="G472" s="195">
        <f t="shared" si="55"/>
        <v>0</v>
      </c>
      <c r="H472" s="195">
        <f t="shared" si="55"/>
        <v>3000</v>
      </c>
      <c r="I472" s="578" t="e">
        <f t="shared" si="52"/>
        <v>#DIV/0!</v>
      </c>
    </row>
    <row r="473" spans="1:9" s="126" customFormat="1" ht="16.5" hidden="1">
      <c r="A473" s="103" t="s">
        <v>552</v>
      </c>
      <c r="B473" s="109">
        <v>905</v>
      </c>
      <c r="C473" s="110" t="s">
        <v>33</v>
      </c>
      <c r="D473" s="110" t="s">
        <v>31</v>
      </c>
      <c r="E473" s="50" t="s">
        <v>940</v>
      </c>
      <c r="F473" s="227">
        <v>610</v>
      </c>
      <c r="G473" s="195"/>
      <c r="H473" s="195">
        <v>3000</v>
      </c>
      <c r="I473" s="578" t="e">
        <f t="shared" si="52"/>
        <v>#DIV/0!</v>
      </c>
    </row>
    <row r="474" spans="1:9" s="126" customFormat="1" ht="66" hidden="1">
      <c r="A474" s="106" t="s">
        <v>528</v>
      </c>
      <c r="B474" s="88">
        <v>905</v>
      </c>
      <c r="C474" s="58" t="s">
        <v>33</v>
      </c>
      <c r="D474" s="58" t="s">
        <v>31</v>
      </c>
      <c r="E474" s="534" t="s">
        <v>698</v>
      </c>
      <c r="F474" s="227"/>
      <c r="G474" s="147">
        <f>G475+G479</f>
        <v>0</v>
      </c>
      <c r="H474" s="147">
        <f>H475+H479</f>
        <v>30000</v>
      </c>
      <c r="I474" s="583" t="e">
        <f t="shared" si="52"/>
        <v>#DIV/0!</v>
      </c>
    </row>
    <row r="475" spans="1:9" s="242" customFormat="1" ht="33" hidden="1">
      <c r="A475" s="270" t="s">
        <v>530</v>
      </c>
      <c r="B475" s="88">
        <v>905</v>
      </c>
      <c r="C475" s="58" t="s">
        <v>33</v>
      </c>
      <c r="D475" s="58" t="s">
        <v>31</v>
      </c>
      <c r="E475" s="70" t="s">
        <v>704</v>
      </c>
      <c r="F475" s="252"/>
      <c r="G475" s="147">
        <f aca="true" t="shared" si="56" ref="G475:H477">G476</f>
        <v>0</v>
      </c>
      <c r="H475" s="147">
        <f t="shared" si="56"/>
        <v>0</v>
      </c>
      <c r="I475" s="583" t="e">
        <f t="shared" si="52"/>
        <v>#DIV/0!</v>
      </c>
    </row>
    <row r="476" spans="1:9" s="126" customFormat="1" ht="16.5" hidden="1">
      <c r="A476" s="271" t="s">
        <v>941</v>
      </c>
      <c r="B476" s="109">
        <v>905</v>
      </c>
      <c r="C476" s="110" t="s">
        <v>33</v>
      </c>
      <c r="D476" s="110" t="s">
        <v>31</v>
      </c>
      <c r="E476" s="50" t="s">
        <v>705</v>
      </c>
      <c r="F476" s="227"/>
      <c r="G476" s="195">
        <f t="shared" si="56"/>
        <v>0</v>
      </c>
      <c r="H476" s="195">
        <f t="shared" si="56"/>
        <v>0</v>
      </c>
      <c r="I476" s="578" t="e">
        <f t="shared" si="52"/>
        <v>#DIV/0!</v>
      </c>
    </row>
    <row r="477" spans="1:9" s="126" customFormat="1" ht="33" hidden="1">
      <c r="A477" s="271" t="s">
        <v>942</v>
      </c>
      <c r="B477" s="109">
        <v>905</v>
      </c>
      <c r="C477" s="110" t="s">
        <v>33</v>
      </c>
      <c r="D477" s="110" t="s">
        <v>31</v>
      </c>
      <c r="E477" s="50" t="s">
        <v>943</v>
      </c>
      <c r="F477" s="227"/>
      <c r="G477" s="195">
        <f t="shared" si="56"/>
        <v>0</v>
      </c>
      <c r="H477" s="195">
        <f t="shared" si="56"/>
        <v>0</v>
      </c>
      <c r="I477" s="578" t="e">
        <f t="shared" si="52"/>
        <v>#DIV/0!</v>
      </c>
    </row>
    <row r="478" spans="1:9" s="126" customFormat="1" ht="16.5" hidden="1">
      <c r="A478" s="103" t="s">
        <v>552</v>
      </c>
      <c r="B478" s="109">
        <v>905</v>
      </c>
      <c r="C478" s="110" t="s">
        <v>33</v>
      </c>
      <c r="D478" s="110" t="s">
        <v>31</v>
      </c>
      <c r="E478" s="50" t="s">
        <v>943</v>
      </c>
      <c r="F478" s="227">
        <v>610</v>
      </c>
      <c r="G478" s="195">
        <v>0</v>
      </c>
      <c r="H478" s="195">
        <v>0</v>
      </c>
      <c r="I478" s="578" t="e">
        <f t="shared" si="52"/>
        <v>#DIV/0!</v>
      </c>
    </row>
    <row r="479" spans="1:9" s="242" customFormat="1" ht="33" hidden="1">
      <c r="A479" s="106" t="s">
        <v>535</v>
      </c>
      <c r="B479" s="88">
        <v>905</v>
      </c>
      <c r="C479" s="58" t="s">
        <v>33</v>
      </c>
      <c r="D479" s="58" t="s">
        <v>31</v>
      </c>
      <c r="E479" s="70" t="s">
        <v>699</v>
      </c>
      <c r="F479" s="252"/>
      <c r="G479" s="147">
        <f aca="true" t="shared" si="57" ref="G479:H481">G480</f>
        <v>0</v>
      </c>
      <c r="H479" s="147">
        <f t="shared" si="57"/>
        <v>30000</v>
      </c>
      <c r="I479" s="583" t="e">
        <f t="shared" si="52"/>
        <v>#DIV/0!</v>
      </c>
    </row>
    <row r="480" spans="1:9" s="126" customFormat="1" ht="16.5" hidden="1">
      <c r="A480" s="103" t="s">
        <v>948</v>
      </c>
      <c r="B480" s="109">
        <v>905</v>
      </c>
      <c r="C480" s="110" t="s">
        <v>33</v>
      </c>
      <c r="D480" s="110" t="s">
        <v>31</v>
      </c>
      <c r="E480" s="50" t="s">
        <v>701</v>
      </c>
      <c r="F480" s="227"/>
      <c r="G480" s="195">
        <f t="shared" si="57"/>
        <v>0</v>
      </c>
      <c r="H480" s="195">
        <f t="shared" si="57"/>
        <v>30000</v>
      </c>
      <c r="I480" s="578" t="e">
        <f t="shared" si="52"/>
        <v>#DIV/0!</v>
      </c>
    </row>
    <row r="481" spans="1:9" s="126" customFormat="1" ht="33" hidden="1">
      <c r="A481" s="103" t="s">
        <v>536</v>
      </c>
      <c r="B481" s="109">
        <v>905</v>
      </c>
      <c r="C481" s="110" t="s">
        <v>33</v>
      </c>
      <c r="D481" s="110" t="s">
        <v>31</v>
      </c>
      <c r="E481" s="50" t="s">
        <v>700</v>
      </c>
      <c r="F481" s="227"/>
      <c r="G481" s="195">
        <f t="shared" si="57"/>
        <v>0</v>
      </c>
      <c r="H481" s="195">
        <f t="shared" si="57"/>
        <v>30000</v>
      </c>
      <c r="I481" s="578" t="e">
        <f t="shared" si="52"/>
        <v>#DIV/0!</v>
      </c>
    </row>
    <row r="482" spans="1:9" s="126" customFormat="1" ht="12.75" customHeight="1" hidden="1">
      <c r="A482" s="103" t="s">
        <v>552</v>
      </c>
      <c r="B482" s="109">
        <v>905</v>
      </c>
      <c r="C482" s="110" t="s">
        <v>33</v>
      </c>
      <c r="D482" s="110" t="s">
        <v>31</v>
      </c>
      <c r="E482" s="50" t="s">
        <v>700</v>
      </c>
      <c r="F482" s="227">
        <v>610</v>
      </c>
      <c r="G482" s="195"/>
      <c r="H482" s="195">
        <v>30000</v>
      </c>
      <c r="I482" s="578" t="e">
        <f t="shared" si="52"/>
        <v>#DIV/0!</v>
      </c>
    </row>
    <row r="483" spans="1:9" s="126" customFormat="1" ht="33" hidden="1">
      <c r="A483" s="266" t="s">
        <v>613</v>
      </c>
      <c r="B483" s="88">
        <v>905</v>
      </c>
      <c r="C483" s="58" t="s">
        <v>33</v>
      </c>
      <c r="D483" s="58" t="s">
        <v>31</v>
      </c>
      <c r="E483" s="250" t="s">
        <v>746</v>
      </c>
      <c r="F483" s="227"/>
      <c r="G483" s="147" t="e">
        <f>G484+G487+G488</f>
        <v>#REF!</v>
      </c>
      <c r="H483" s="147" t="e">
        <f>H484+H487+H488</f>
        <v>#REF!</v>
      </c>
      <c r="I483" s="583" t="e">
        <f t="shared" si="52"/>
        <v>#REF!</v>
      </c>
    </row>
    <row r="484" spans="1:9" s="126" customFormat="1" ht="16.5" hidden="1">
      <c r="A484" s="281" t="s">
        <v>950</v>
      </c>
      <c r="B484" s="109">
        <v>905</v>
      </c>
      <c r="C484" s="110" t="s">
        <v>33</v>
      </c>
      <c r="D484" s="110" t="s">
        <v>31</v>
      </c>
      <c r="E484" s="76" t="s">
        <v>951</v>
      </c>
      <c r="F484" s="304"/>
      <c r="G484" s="117">
        <f>G485</f>
        <v>0</v>
      </c>
      <c r="H484" s="117">
        <f>H485</f>
        <v>1036700</v>
      </c>
      <c r="I484" s="585" t="e">
        <f t="shared" si="52"/>
        <v>#DIV/0!</v>
      </c>
    </row>
    <row r="485" spans="1:9" s="126" customFormat="1" ht="33" hidden="1">
      <c r="A485" s="281" t="s">
        <v>952</v>
      </c>
      <c r="B485" s="109">
        <v>905</v>
      </c>
      <c r="C485" s="110" t="s">
        <v>33</v>
      </c>
      <c r="D485" s="110" t="s">
        <v>31</v>
      </c>
      <c r="E485" s="76" t="s">
        <v>953</v>
      </c>
      <c r="F485" s="304"/>
      <c r="G485" s="117">
        <f>G486</f>
        <v>0</v>
      </c>
      <c r="H485" s="117">
        <f>H486</f>
        <v>1036700</v>
      </c>
      <c r="I485" s="585" t="e">
        <f t="shared" si="52"/>
        <v>#DIV/0!</v>
      </c>
    </row>
    <row r="486" spans="1:9" s="126" customFormat="1" ht="16.5" hidden="1">
      <c r="A486" s="100" t="s">
        <v>548</v>
      </c>
      <c r="B486" s="109">
        <v>905</v>
      </c>
      <c r="C486" s="110" t="s">
        <v>33</v>
      </c>
      <c r="D486" s="110" t="s">
        <v>31</v>
      </c>
      <c r="E486" s="76" t="s">
        <v>953</v>
      </c>
      <c r="F486" s="304">
        <v>620</v>
      </c>
      <c r="G486" s="117"/>
      <c r="H486" s="117">
        <f>977700+59000</f>
        <v>1036700</v>
      </c>
      <c r="I486" s="585" t="e">
        <f aca="true" t="shared" si="58" ref="I486:I549">H486*100/G486</f>
        <v>#DIV/0!</v>
      </c>
    </row>
    <row r="487" spans="1:9" s="126" customFormat="1" ht="33" hidden="1">
      <c r="A487" s="281" t="s">
        <v>954</v>
      </c>
      <c r="B487" s="109">
        <v>905</v>
      </c>
      <c r="C487" s="110" t="s">
        <v>33</v>
      </c>
      <c r="D487" s="110" t="s">
        <v>31</v>
      </c>
      <c r="E487" s="76" t="s">
        <v>955</v>
      </c>
      <c r="F487" s="304"/>
      <c r="G487" s="117" t="e">
        <f>#REF!</f>
        <v>#REF!</v>
      </c>
      <c r="H487" s="117" t="e">
        <f>#REF!</f>
        <v>#REF!</v>
      </c>
      <c r="I487" s="585" t="e">
        <f t="shared" si="58"/>
        <v>#REF!</v>
      </c>
    </row>
    <row r="488" spans="1:9" s="126" customFormat="1" ht="33.75" customHeight="1">
      <c r="A488" s="435" t="s">
        <v>798</v>
      </c>
      <c r="B488" s="88" t="s">
        <v>1062</v>
      </c>
      <c r="C488" s="58" t="s">
        <v>33</v>
      </c>
      <c r="D488" s="58" t="s">
        <v>31</v>
      </c>
      <c r="E488" s="73" t="s">
        <v>1120</v>
      </c>
      <c r="F488" s="412"/>
      <c r="G488" s="118">
        <f>G489</f>
        <v>50000</v>
      </c>
      <c r="H488" s="117">
        <f>H489</f>
        <v>0</v>
      </c>
      <c r="I488" s="585">
        <f t="shared" si="58"/>
        <v>0</v>
      </c>
    </row>
    <row r="489" spans="1:9" s="126" customFormat="1" ht="35.25" customHeight="1">
      <c r="A489" s="281" t="s">
        <v>557</v>
      </c>
      <c r="B489" s="109" t="s">
        <v>1062</v>
      </c>
      <c r="C489" s="110" t="s">
        <v>33</v>
      </c>
      <c r="D489" s="110" t="s">
        <v>31</v>
      </c>
      <c r="E489" s="76" t="s">
        <v>1120</v>
      </c>
      <c r="F489" s="304"/>
      <c r="G489" s="117">
        <f>G490</f>
        <v>50000</v>
      </c>
      <c r="H489" s="117">
        <f>H490</f>
        <v>0</v>
      </c>
      <c r="I489" s="585">
        <f t="shared" si="58"/>
        <v>0</v>
      </c>
    </row>
    <row r="490" spans="1:9" s="126" customFormat="1" ht="33.75" customHeight="1">
      <c r="A490" s="100" t="s">
        <v>514</v>
      </c>
      <c r="B490" s="109" t="s">
        <v>1062</v>
      </c>
      <c r="C490" s="110" t="s">
        <v>33</v>
      </c>
      <c r="D490" s="110" t="s">
        <v>31</v>
      </c>
      <c r="E490" s="76" t="s">
        <v>1120</v>
      </c>
      <c r="F490" s="304">
        <v>240</v>
      </c>
      <c r="G490" s="117">
        <v>50000</v>
      </c>
      <c r="H490" s="117">
        <v>0</v>
      </c>
      <c r="I490" s="585">
        <f t="shared" si="58"/>
        <v>0</v>
      </c>
    </row>
    <row r="491" spans="1:9" ht="20.25" customHeight="1">
      <c r="A491" s="42" t="s">
        <v>329</v>
      </c>
      <c r="B491" s="96" t="s">
        <v>1062</v>
      </c>
      <c r="C491" s="44" t="s">
        <v>33</v>
      </c>
      <c r="D491" s="44" t="s">
        <v>34</v>
      </c>
      <c r="E491" s="70"/>
      <c r="F491" s="44"/>
      <c r="G491" s="147">
        <f>G492+G502</f>
        <v>1294327</v>
      </c>
      <c r="H491" s="147">
        <f>H502</f>
        <v>333493.63</v>
      </c>
      <c r="I491" s="583">
        <f t="shared" si="58"/>
        <v>25.765794115397423</v>
      </c>
    </row>
    <row r="492" spans="1:9" s="126" customFormat="1" ht="33" hidden="1">
      <c r="A492" s="151" t="s">
        <v>550</v>
      </c>
      <c r="B492" s="90" t="s">
        <v>1062</v>
      </c>
      <c r="C492" s="43" t="s">
        <v>33</v>
      </c>
      <c r="D492" s="43" t="s">
        <v>34</v>
      </c>
      <c r="E492" s="535" t="s">
        <v>741</v>
      </c>
      <c r="F492" s="229"/>
      <c r="G492" s="118">
        <f>G493+G497</f>
        <v>0</v>
      </c>
      <c r="H492" s="118">
        <f>H493+H497</f>
        <v>106000</v>
      </c>
      <c r="I492" s="589" t="e">
        <f t="shared" si="58"/>
        <v>#DIV/0!</v>
      </c>
    </row>
    <row r="493" spans="1:9" s="242" customFormat="1" ht="22.5" customHeight="1" hidden="1">
      <c r="A493" s="106" t="s">
        <v>731</v>
      </c>
      <c r="B493" s="93" t="s">
        <v>1062</v>
      </c>
      <c r="C493" s="43" t="s">
        <v>33</v>
      </c>
      <c r="D493" s="43" t="s">
        <v>34</v>
      </c>
      <c r="E493" s="409" t="s">
        <v>753</v>
      </c>
      <c r="F493" s="252"/>
      <c r="G493" s="147">
        <f>G495</f>
        <v>0</v>
      </c>
      <c r="H493" s="147">
        <f>H495</f>
        <v>98000</v>
      </c>
      <c r="I493" s="583" t="e">
        <f t="shared" si="58"/>
        <v>#DIV/0!</v>
      </c>
    </row>
    <row r="494" spans="1:9" s="242" customFormat="1" ht="19.5" customHeight="1" hidden="1">
      <c r="A494" s="52" t="s">
        <v>794</v>
      </c>
      <c r="B494" s="94" t="s">
        <v>1062</v>
      </c>
      <c r="C494" s="39" t="s">
        <v>33</v>
      </c>
      <c r="D494" s="39" t="s">
        <v>34</v>
      </c>
      <c r="E494" s="410" t="s">
        <v>795</v>
      </c>
      <c r="F494" s="252"/>
      <c r="G494" s="195">
        <f>G495</f>
        <v>0</v>
      </c>
      <c r="H494" s="195">
        <f>H495</f>
        <v>98000</v>
      </c>
      <c r="I494" s="578" t="e">
        <f t="shared" si="58"/>
        <v>#DIV/0!</v>
      </c>
    </row>
    <row r="495" spans="1:9" s="126" customFormat="1" ht="21" customHeight="1" hidden="1">
      <c r="A495" s="103" t="s">
        <v>565</v>
      </c>
      <c r="B495" s="94" t="s">
        <v>1062</v>
      </c>
      <c r="C495" s="39" t="s">
        <v>33</v>
      </c>
      <c r="D495" s="39" t="s">
        <v>34</v>
      </c>
      <c r="E495" s="410" t="s">
        <v>797</v>
      </c>
      <c r="F495" s="227"/>
      <c r="G495" s="195">
        <f>G496</f>
        <v>0</v>
      </c>
      <c r="H495" s="195">
        <f>H496</f>
        <v>98000</v>
      </c>
      <c r="I495" s="578" t="e">
        <f t="shared" si="58"/>
        <v>#DIV/0!</v>
      </c>
    </row>
    <row r="496" spans="1:9" s="126" customFormat="1" ht="33" hidden="1">
      <c r="A496" s="103" t="s">
        <v>514</v>
      </c>
      <c r="B496" s="94" t="s">
        <v>1062</v>
      </c>
      <c r="C496" s="39" t="s">
        <v>33</v>
      </c>
      <c r="D496" s="39" t="s">
        <v>34</v>
      </c>
      <c r="E496" s="410" t="s">
        <v>797</v>
      </c>
      <c r="F496" s="227">
        <v>240</v>
      </c>
      <c r="G496" s="195"/>
      <c r="H496" s="195">
        <v>98000</v>
      </c>
      <c r="I496" s="578" t="e">
        <f t="shared" si="58"/>
        <v>#DIV/0!</v>
      </c>
    </row>
    <row r="497" spans="1:9" s="242" customFormat="1" ht="33" hidden="1">
      <c r="A497" s="106" t="s">
        <v>556</v>
      </c>
      <c r="B497" s="90" t="s">
        <v>1062</v>
      </c>
      <c r="C497" s="43" t="s">
        <v>33</v>
      </c>
      <c r="D497" s="43" t="s">
        <v>34</v>
      </c>
      <c r="E497" s="409" t="s">
        <v>754</v>
      </c>
      <c r="F497" s="252"/>
      <c r="G497" s="147">
        <f>G498</f>
        <v>0</v>
      </c>
      <c r="H497" s="147">
        <f>H498</f>
        <v>8000</v>
      </c>
      <c r="I497" s="583" t="e">
        <f t="shared" si="58"/>
        <v>#DIV/0!</v>
      </c>
    </row>
    <row r="498" spans="1:9" s="242" customFormat="1" ht="33" hidden="1">
      <c r="A498" s="103" t="s">
        <v>798</v>
      </c>
      <c r="B498" s="91" t="s">
        <v>1062</v>
      </c>
      <c r="C498" s="39" t="s">
        <v>33</v>
      </c>
      <c r="D498" s="39" t="s">
        <v>34</v>
      </c>
      <c r="E498" s="410" t="s">
        <v>799</v>
      </c>
      <c r="F498" s="252"/>
      <c r="G498" s="195">
        <f>G499</f>
        <v>0</v>
      </c>
      <c r="H498" s="195">
        <f>H499</f>
        <v>8000</v>
      </c>
      <c r="I498" s="578" t="e">
        <f t="shared" si="58"/>
        <v>#DIV/0!</v>
      </c>
    </row>
    <row r="499" spans="1:9" s="242" customFormat="1" ht="33" hidden="1">
      <c r="A499" s="103" t="s">
        <v>557</v>
      </c>
      <c r="B499" s="91" t="s">
        <v>1062</v>
      </c>
      <c r="C499" s="39" t="s">
        <v>33</v>
      </c>
      <c r="D499" s="39" t="s">
        <v>34</v>
      </c>
      <c r="E499" s="410" t="s">
        <v>800</v>
      </c>
      <c r="F499" s="252"/>
      <c r="G499" s="195">
        <f>G500+G501</f>
        <v>0</v>
      </c>
      <c r="H499" s="195">
        <f>H500+H501</f>
        <v>8000</v>
      </c>
      <c r="I499" s="578" t="e">
        <f t="shared" si="58"/>
        <v>#DIV/0!</v>
      </c>
    </row>
    <row r="500" spans="1:9" s="242" customFormat="1" ht="33" hidden="1">
      <c r="A500" s="103" t="s">
        <v>514</v>
      </c>
      <c r="B500" s="91" t="s">
        <v>1062</v>
      </c>
      <c r="C500" s="39" t="s">
        <v>33</v>
      </c>
      <c r="D500" s="39" t="s">
        <v>34</v>
      </c>
      <c r="E500" s="410" t="s">
        <v>800</v>
      </c>
      <c r="F500" s="227">
        <v>240</v>
      </c>
      <c r="G500" s="195">
        <v>0</v>
      </c>
      <c r="H500" s="195">
        <v>0</v>
      </c>
      <c r="I500" s="578" t="e">
        <f t="shared" si="58"/>
        <v>#DIV/0!</v>
      </c>
    </row>
    <row r="501" spans="1:9" s="242" customFormat="1" ht="33" hidden="1">
      <c r="A501" s="103" t="s">
        <v>533</v>
      </c>
      <c r="B501" s="91" t="s">
        <v>1062</v>
      </c>
      <c r="C501" s="39" t="s">
        <v>33</v>
      </c>
      <c r="D501" s="39" t="s">
        <v>34</v>
      </c>
      <c r="E501" s="410" t="s">
        <v>800</v>
      </c>
      <c r="F501" s="227">
        <v>630</v>
      </c>
      <c r="G501" s="195"/>
      <c r="H501" s="195">
        <v>8000</v>
      </c>
      <c r="I501" s="578" t="e">
        <f t="shared" si="58"/>
        <v>#DIV/0!</v>
      </c>
    </row>
    <row r="502" spans="1:9" s="126" customFormat="1" ht="33">
      <c r="A502" s="301" t="s">
        <v>1142</v>
      </c>
      <c r="B502" s="93" t="s">
        <v>1062</v>
      </c>
      <c r="C502" s="58" t="s">
        <v>33</v>
      </c>
      <c r="D502" s="58" t="s">
        <v>34</v>
      </c>
      <c r="E502" s="534" t="s">
        <v>1094</v>
      </c>
      <c r="F502" s="227"/>
      <c r="G502" s="147">
        <f>G503</f>
        <v>1294327</v>
      </c>
      <c r="H502" s="147">
        <f>H503</f>
        <v>333493.63</v>
      </c>
      <c r="I502" s="583">
        <f t="shared" si="58"/>
        <v>25.765794115397423</v>
      </c>
    </row>
    <row r="503" spans="1:9" s="242" customFormat="1" ht="39" customHeight="1">
      <c r="A503" s="280" t="s">
        <v>1070</v>
      </c>
      <c r="B503" s="92" t="s">
        <v>1062</v>
      </c>
      <c r="C503" s="58" t="s">
        <v>33</v>
      </c>
      <c r="D503" s="58" t="s">
        <v>34</v>
      </c>
      <c r="E503" s="70" t="s">
        <v>1118</v>
      </c>
      <c r="F503" s="252"/>
      <c r="G503" s="147">
        <f>G504</f>
        <v>1294327</v>
      </c>
      <c r="H503" s="147">
        <f>H504</f>
        <v>333493.63</v>
      </c>
      <c r="I503" s="583">
        <f t="shared" si="58"/>
        <v>25.765794115397423</v>
      </c>
    </row>
    <row r="504" spans="1:9" s="243" customFormat="1" ht="21.75" customHeight="1">
      <c r="A504" s="436" t="s">
        <v>898</v>
      </c>
      <c r="B504" s="92" t="s">
        <v>1062</v>
      </c>
      <c r="C504" s="43" t="s">
        <v>33</v>
      </c>
      <c r="D504" s="43" t="s">
        <v>34</v>
      </c>
      <c r="E504" s="70" t="s">
        <v>1121</v>
      </c>
      <c r="F504" s="252"/>
      <c r="G504" s="147">
        <f>G505+G509</f>
        <v>1294327</v>
      </c>
      <c r="H504" s="195">
        <f>H509</f>
        <v>333493.63</v>
      </c>
      <c r="I504" s="578">
        <f t="shared" si="58"/>
        <v>25.765794115397423</v>
      </c>
    </row>
    <row r="505" spans="1:9" s="243" customFormat="1" ht="18" customHeight="1" hidden="1">
      <c r="A505" s="302" t="s">
        <v>513</v>
      </c>
      <c r="B505" s="122" t="s">
        <v>1062</v>
      </c>
      <c r="C505" s="39" t="s">
        <v>33</v>
      </c>
      <c r="D505" s="39" t="s">
        <v>34</v>
      </c>
      <c r="E505" s="50" t="s">
        <v>899</v>
      </c>
      <c r="F505" s="227"/>
      <c r="G505" s="195">
        <f>G506+G507+G508</f>
        <v>0</v>
      </c>
      <c r="H505" s="195">
        <f>H506+H507+H508</f>
        <v>2880200</v>
      </c>
      <c r="I505" s="578" t="e">
        <f t="shared" si="58"/>
        <v>#DIV/0!</v>
      </c>
    </row>
    <row r="506" spans="1:9" s="126" customFormat="1" ht="33" hidden="1">
      <c r="A506" s="221" t="s">
        <v>511</v>
      </c>
      <c r="B506" s="122" t="s">
        <v>1062</v>
      </c>
      <c r="C506" s="39" t="s">
        <v>33</v>
      </c>
      <c r="D506" s="39" t="s">
        <v>34</v>
      </c>
      <c r="E506" s="50" t="s">
        <v>899</v>
      </c>
      <c r="F506" s="227">
        <v>120</v>
      </c>
      <c r="G506" s="195"/>
      <c r="H506" s="195">
        <f>1796800+542700+15000+160900</f>
        <v>2515400</v>
      </c>
      <c r="I506" s="578" t="e">
        <f t="shared" si="58"/>
        <v>#DIV/0!</v>
      </c>
    </row>
    <row r="507" spans="1:9" s="126" customFormat="1" ht="33" hidden="1">
      <c r="A507" s="221" t="s">
        <v>514</v>
      </c>
      <c r="B507" s="122" t="s">
        <v>1062</v>
      </c>
      <c r="C507" s="39" t="s">
        <v>33</v>
      </c>
      <c r="D507" s="39" t="s">
        <v>34</v>
      </c>
      <c r="E507" s="50" t="s">
        <v>899</v>
      </c>
      <c r="F507" s="227">
        <v>240</v>
      </c>
      <c r="G507" s="195"/>
      <c r="H507" s="195">
        <v>343100</v>
      </c>
      <c r="I507" s="578" t="e">
        <f t="shared" si="58"/>
        <v>#DIV/0!</v>
      </c>
    </row>
    <row r="508" spans="1:9" s="126" customFormat="1" ht="16.5" hidden="1">
      <c r="A508" s="221" t="s">
        <v>516</v>
      </c>
      <c r="B508" s="122" t="s">
        <v>1062</v>
      </c>
      <c r="C508" s="39" t="s">
        <v>33</v>
      </c>
      <c r="D508" s="39" t="s">
        <v>34</v>
      </c>
      <c r="E508" s="50" t="s">
        <v>899</v>
      </c>
      <c r="F508" s="227">
        <v>850</v>
      </c>
      <c r="G508" s="195"/>
      <c r="H508" s="195">
        <v>21700</v>
      </c>
      <c r="I508" s="578" t="e">
        <f t="shared" si="58"/>
        <v>#DIV/0!</v>
      </c>
    </row>
    <row r="509" spans="1:9" s="243" customFormat="1" ht="51" customHeight="1">
      <c r="A509" s="302" t="s">
        <v>560</v>
      </c>
      <c r="B509" s="122" t="s">
        <v>1062</v>
      </c>
      <c r="C509" s="39" t="s">
        <v>33</v>
      </c>
      <c r="D509" s="39" t="s">
        <v>34</v>
      </c>
      <c r="E509" s="50" t="s">
        <v>1121</v>
      </c>
      <c r="F509" s="227"/>
      <c r="G509" s="195">
        <f>G510+G511+G512</f>
        <v>1294327</v>
      </c>
      <c r="H509" s="195">
        <f>H510+H511+H512</f>
        <v>333493.63</v>
      </c>
      <c r="I509" s="578">
        <f t="shared" si="58"/>
        <v>25.765794115397423</v>
      </c>
    </row>
    <row r="510" spans="1:9" s="126" customFormat="1" ht="33">
      <c r="A510" s="103" t="s">
        <v>511</v>
      </c>
      <c r="B510" s="109" t="s">
        <v>1062</v>
      </c>
      <c r="C510" s="39" t="s">
        <v>33</v>
      </c>
      <c r="D510" s="39" t="s">
        <v>34</v>
      </c>
      <c r="E510" s="50" t="s">
        <v>1121</v>
      </c>
      <c r="F510" s="227">
        <v>120</v>
      </c>
      <c r="G510" s="195">
        <v>1162384</v>
      </c>
      <c r="H510" s="195">
        <v>319084.35</v>
      </c>
      <c r="I510" s="578">
        <f t="shared" si="58"/>
        <v>27.450855311153624</v>
      </c>
    </row>
    <row r="511" spans="1:9" s="126" customFormat="1" ht="33">
      <c r="A511" s="103" t="s">
        <v>514</v>
      </c>
      <c r="B511" s="109" t="s">
        <v>1062</v>
      </c>
      <c r="C511" s="39" t="s">
        <v>33</v>
      </c>
      <c r="D511" s="39" t="s">
        <v>34</v>
      </c>
      <c r="E511" s="50" t="s">
        <v>1121</v>
      </c>
      <c r="F511" s="227">
        <v>240</v>
      </c>
      <c r="G511" s="195">
        <v>129943</v>
      </c>
      <c r="H511" s="195">
        <v>13906.5</v>
      </c>
      <c r="I511" s="578">
        <f t="shared" si="58"/>
        <v>10.702000107739547</v>
      </c>
    </row>
    <row r="512" spans="1:9" s="126" customFormat="1" ht="16.5">
      <c r="A512" s="103" t="s">
        <v>516</v>
      </c>
      <c r="B512" s="109" t="s">
        <v>1062</v>
      </c>
      <c r="C512" s="110" t="s">
        <v>33</v>
      </c>
      <c r="D512" s="110" t="s">
        <v>34</v>
      </c>
      <c r="E512" s="50" t="s">
        <v>1121</v>
      </c>
      <c r="F512" s="227">
        <v>850</v>
      </c>
      <c r="G512" s="195">
        <v>2000</v>
      </c>
      <c r="H512" s="195">
        <v>502.78</v>
      </c>
      <c r="I512" s="578">
        <f t="shared" si="58"/>
        <v>25.139</v>
      </c>
    </row>
    <row r="513" spans="1:9" ht="16.5">
      <c r="A513" s="42" t="s">
        <v>93</v>
      </c>
      <c r="B513" s="90" t="s">
        <v>1062</v>
      </c>
      <c r="C513" s="43" t="s">
        <v>38</v>
      </c>
      <c r="D513" s="44"/>
      <c r="E513" s="70"/>
      <c r="F513" s="70"/>
      <c r="G513" s="196">
        <f>G514+G519</f>
        <v>120000</v>
      </c>
      <c r="H513" s="196">
        <f>H514+H519</f>
        <v>18794.33</v>
      </c>
      <c r="I513" s="596">
        <f t="shared" si="58"/>
        <v>15.661941666666669</v>
      </c>
    </row>
    <row r="514" spans="1:9" ht="16.5">
      <c r="A514" s="42" t="s">
        <v>176</v>
      </c>
      <c r="B514" s="90">
        <v>902</v>
      </c>
      <c r="C514" s="43" t="s">
        <v>38</v>
      </c>
      <c r="D514" s="44" t="s">
        <v>31</v>
      </c>
      <c r="E514" s="70"/>
      <c r="F514" s="70"/>
      <c r="G514" s="196">
        <f aca="true" t="shared" si="59" ref="G514:H517">G515</f>
        <v>90000</v>
      </c>
      <c r="H514" s="196">
        <f t="shared" si="59"/>
        <v>18794.33</v>
      </c>
      <c r="I514" s="596">
        <f t="shared" si="58"/>
        <v>20.88258888888889</v>
      </c>
    </row>
    <row r="515" spans="1:9" ht="52.5" customHeight="1">
      <c r="A515" s="42" t="s">
        <v>1095</v>
      </c>
      <c r="B515" s="90">
        <v>902</v>
      </c>
      <c r="C515" s="43" t="s">
        <v>38</v>
      </c>
      <c r="D515" s="44" t="s">
        <v>31</v>
      </c>
      <c r="E515" s="70" t="s">
        <v>1098</v>
      </c>
      <c r="F515" s="70"/>
      <c r="G515" s="196">
        <f t="shared" si="59"/>
        <v>90000</v>
      </c>
      <c r="H515" s="196">
        <f t="shared" si="59"/>
        <v>18794.33</v>
      </c>
      <c r="I515" s="596">
        <f t="shared" si="58"/>
        <v>20.88258888888889</v>
      </c>
    </row>
    <row r="516" spans="1:9" ht="33">
      <c r="A516" s="38" t="s">
        <v>924</v>
      </c>
      <c r="B516" s="91">
        <v>902</v>
      </c>
      <c r="C516" s="39" t="s">
        <v>38</v>
      </c>
      <c r="D516" s="40" t="s">
        <v>31</v>
      </c>
      <c r="E516" s="50" t="s">
        <v>1130</v>
      </c>
      <c r="F516" s="50"/>
      <c r="G516" s="196">
        <f t="shared" si="59"/>
        <v>90000</v>
      </c>
      <c r="H516" s="196">
        <f t="shared" si="59"/>
        <v>18794.33</v>
      </c>
      <c r="I516" s="596">
        <f t="shared" si="58"/>
        <v>20.88258888888889</v>
      </c>
    </row>
    <row r="517" spans="1:9" ht="16.5">
      <c r="A517" s="38" t="s">
        <v>926</v>
      </c>
      <c r="B517" s="91">
        <v>902</v>
      </c>
      <c r="C517" s="39" t="s">
        <v>38</v>
      </c>
      <c r="D517" s="40" t="s">
        <v>31</v>
      </c>
      <c r="E517" s="50" t="s">
        <v>1122</v>
      </c>
      <c r="F517" s="50"/>
      <c r="G517" s="196">
        <f t="shared" si="59"/>
        <v>90000</v>
      </c>
      <c r="H517" s="196">
        <f t="shared" si="59"/>
        <v>18794.33</v>
      </c>
      <c r="I517" s="596">
        <f t="shared" si="58"/>
        <v>20.88258888888889</v>
      </c>
    </row>
    <row r="518" spans="1:9" ht="16.5">
      <c r="A518" s="38" t="s">
        <v>538</v>
      </c>
      <c r="B518" s="91">
        <v>902</v>
      </c>
      <c r="C518" s="39" t="s">
        <v>38</v>
      </c>
      <c r="D518" s="40" t="s">
        <v>31</v>
      </c>
      <c r="E518" s="50" t="s">
        <v>1122</v>
      </c>
      <c r="F518" s="50">
        <v>310</v>
      </c>
      <c r="G518" s="196">
        <v>90000</v>
      </c>
      <c r="H518" s="196">
        <v>18794.33</v>
      </c>
      <c r="I518" s="596">
        <f t="shared" si="58"/>
        <v>20.88258888888889</v>
      </c>
    </row>
    <row r="519" spans="1:9" ht="16.5">
      <c r="A519" s="42" t="s">
        <v>322</v>
      </c>
      <c r="B519" s="93" t="s">
        <v>1062</v>
      </c>
      <c r="C519" s="44" t="s">
        <v>38</v>
      </c>
      <c r="D519" s="44" t="s">
        <v>40</v>
      </c>
      <c r="E519" s="70"/>
      <c r="F519" s="70"/>
      <c r="G519" s="147">
        <f aca="true" t="shared" si="60" ref="G519:H522">G520</f>
        <v>30000</v>
      </c>
      <c r="H519" s="147">
        <f t="shared" si="60"/>
        <v>0</v>
      </c>
      <c r="I519" s="583">
        <f t="shared" si="58"/>
        <v>0</v>
      </c>
    </row>
    <row r="520" spans="1:9" s="126" customFormat="1" ht="48" customHeight="1">
      <c r="A520" s="106" t="s">
        <v>1095</v>
      </c>
      <c r="B520" s="93" t="s">
        <v>1062</v>
      </c>
      <c r="C520" s="44" t="s">
        <v>38</v>
      </c>
      <c r="D520" s="44" t="s">
        <v>40</v>
      </c>
      <c r="E520" s="531" t="s">
        <v>1098</v>
      </c>
      <c r="F520" s="227"/>
      <c r="G520" s="147">
        <f>G521</f>
        <v>30000</v>
      </c>
      <c r="H520" s="147">
        <f>H521</f>
        <v>0</v>
      </c>
      <c r="I520" s="583">
        <f t="shared" si="58"/>
        <v>0</v>
      </c>
    </row>
    <row r="521" spans="1:9" s="126" customFormat="1" ht="33">
      <c r="A521" s="100" t="s">
        <v>924</v>
      </c>
      <c r="B521" s="94" t="s">
        <v>1062</v>
      </c>
      <c r="C521" s="40" t="s">
        <v>38</v>
      </c>
      <c r="D521" s="40" t="s">
        <v>40</v>
      </c>
      <c r="E521" s="40" t="s">
        <v>1130</v>
      </c>
      <c r="F521" s="227"/>
      <c r="G521" s="195">
        <f>G522+G525</f>
        <v>30000</v>
      </c>
      <c r="H521" s="195">
        <f>H522+H525</f>
        <v>0</v>
      </c>
      <c r="I521" s="578">
        <f t="shared" si="58"/>
        <v>0</v>
      </c>
    </row>
    <row r="522" spans="1:9" s="126" customFormat="1" ht="33">
      <c r="A522" s="100" t="s">
        <v>929</v>
      </c>
      <c r="B522" s="94" t="s">
        <v>1062</v>
      </c>
      <c r="C522" s="40" t="s">
        <v>38</v>
      </c>
      <c r="D522" s="40" t="s">
        <v>40</v>
      </c>
      <c r="E522" s="40" t="s">
        <v>1123</v>
      </c>
      <c r="F522" s="227"/>
      <c r="G522" s="195">
        <f t="shared" si="60"/>
        <v>20000</v>
      </c>
      <c r="H522" s="195">
        <f t="shared" si="60"/>
        <v>0</v>
      </c>
      <c r="I522" s="578">
        <f t="shared" si="58"/>
        <v>0</v>
      </c>
    </row>
    <row r="523" spans="1:9" s="126" customFormat="1" ht="15" customHeight="1">
      <c r="A523" s="100" t="s">
        <v>538</v>
      </c>
      <c r="B523" s="94" t="s">
        <v>1062</v>
      </c>
      <c r="C523" s="40" t="s">
        <v>38</v>
      </c>
      <c r="D523" s="40" t="s">
        <v>40</v>
      </c>
      <c r="E523" s="40" t="s">
        <v>1123</v>
      </c>
      <c r="F523" s="227">
        <v>310</v>
      </c>
      <c r="G523" s="195">
        <v>20000</v>
      </c>
      <c r="H523" s="195">
        <v>0</v>
      </c>
      <c r="I523" s="578">
        <f t="shared" si="58"/>
        <v>0</v>
      </c>
    </row>
    <row r="524" spans="1:9" s="126" customFormat="1" ht="0.75" customHeight="1" hidden="1">
      <c r="A524" s="411" t="s">
        <v>924</v>
      </c>
      <c r="B524" s="91">
        <v>902</v>
      </c>
      <c r="C524" s="40" t="s">
        <v>38</v>
      </c>
      <c r="D524" s="40" t="s">
        <v>40</v>
      </c>
      <c r="E524" s="40" t="s">
        <v>1097</v>
      </c>
      <c r="F524" s="227"/>
      <c r="G524" s="195"/>
      <c r="H524" s="195"/>
      <c r="I524" s="578" t="e">
        <f t="shared" si="58"/>
        <v>#DIV/0!</v>
      </c>
    </row>
    <row r="525" spans="1:9" s="126" customFormat="1" ht="33">
      <c r="A525" s="411" t="s">
        <v>542</v>
      </c>
      <c r="B525" s="91">
        <v>902</v>
      </c>
      <c r="C525" s="40" t="s">
        <v>38</v>
      </c>
      <c r="D525" s="40" t="s">
        <v>40</v>
      </c>
      <c r="E525" s="40" t="s">
        <v>1124</v>
      </c>
      <c r="F525" s="227"/>
      <c r="G525" s="195">
        <f>G526</f>
        <v>10000</v>
      </c>
      <c r="H525" s="195">
        <f>H526</f>
        <v>0</v>
      </c>
      <c r="I525" s="578">
        <f t="shared" si="58"/>
        <v>0</v>
      </c>
    </row>
    <row r="526" spans="1:9" s="126" customFormat="1" ht="16.5">
      <c r="A526" s="411" t="s">
        <v>538</v>
      </c>
      <c r="B526" s="91">
        <v>902</v>
      </c>
      <c r="C526" s="40" t="s">
        <v>38</v>
      </c>
      <c r="D526" s="40" t="s">
        <v>40</v>
      </c>
      <c r="E526" s="40" t="s">
        <v>1124</v>
      </c>
      <c r="F526" s="227">
        <v>310</v>
      </c>
      <c r="G526" s="195">
        <v>10000</v>
      </c>
      <c r="H526" s="195">
        <v>0</v>
      </c>
      <c r="I526" s="578">
        <f t="shared" si="58"/>
        <v>0</v>
      </c>
    </row>
    <row r="527" spans="1:9" ht="16.5">
      <c r="A527" s="105" t="s">
        <v>62</v>
      </c>
      <c r="B527" s="90" t="s">
        <v>1062</v>
      </c>
      <c r="C527" s="44" t="s">
        <v>39</v>
      </c>
      <c r="D527" s="44"/>
      <c r="E527" s="44"/>
      <c r="F527" s="70"/>
      <c r="G527" s="147">
        <f>G528</f>
        <v>35000</v>
      </c>
      <c r="H527" s="147">
        <f>H528</f>
        <v>23393</v>
      </c>
      <c r="I527" s="583">
        <f t="shared" si="58"/>
        <v>66.83714285714285</v>
      </c>
    </row>
    <row r="528" spans="1:9" ht="16.5">
      <c r="A528" s="106" t="s">
        <v>334</v>
      </c>
      <c r="B528" s="107" t="s">
        <v>1062</v>
      </c>
      <c r="C528" s="44" t="s">
        <v>39</v>
      </c>
      <c r="D528" s="43" t="s">
        <v>31</v>
      </c>
      <c r="E528" s="44"/>
      <c r="F528" s="70"/>
      <c r="G528" s="71">
        <f>G529+G536</f>
        <v>35000</v>
      </c>
      <c r="H528" s="71">
        <f>H529+H536</f>
        <v>23393</v>
      </c>
      <c r="I528" s="587">
        <f t="shared" si="58"/>
        <v>66.83714285714285</v>
      </c>
    </row>
    <row r="529" spans="1:9" s="242" customFormat="1" ht="49.5">
      <c r="A529" s="106" t="s">
        <v>1143</v>
      </c>
      <c r="B529" s="107" t="s">
        <v>1062</v>
      </c>
      <c r="C529" s="44" t="s">
        <v>39</v>
      </c>
      <c r="D529" s="43" t="s">
        <v>31</v>
      </c>
      <c r="E529" s="253" t="s">
        <v>1096</v>
      </c>
      <c r="F529" s="252"/>
      <c r="G529" s="147">
        <f>G530+G533</f>
        <v>35000</v>
      </c>
      <c r="H529" s="147">
        <f>H530</f>
        <v>23393</v>
      </c>
      <c r="I529" s="583">
        <f t="shared" si="58"/>
        <v>66.83714285714285</v>
      </c>
    </row>
    <row r="530" spans="1:9" s="126" customFormat="1" ht="20.25" customHeight="1">
      <c r="A530" s="103" t="s">
        <v>900</v>
      </c>
      <c r="B530" s="257" t="s">
        <v>1062</v>
      </c>
      <c r="C530" s="40" t="s">
        <v>39</v>
      </c>
      <c r="D530" s="39" t="s">
        <v>31</v>
      </c>
      <c r="E530" s="40" t="s">
        <v>1097</v>
      </c>
      <c r="F530" s="227"/>
      <c r="G530" s="195">
        <f>G531</f>
        <v>35000</v>
      </c>
      <c r="H530" s="195">
        <f>H531</f>
        <v>23393</v>
      </c>
      <c r="I530" s="578">
        <f t="shared" si="58"/>
        <v>66.83714285714285</v>
      </c>
    </row>
    <row r="531" spans="1:9" s="126" customFormat="1" ht="19.5" customHeight="1">
      <c r="A531" s="103" t="s">
        <v>570</v>
      </c>
      <c r="B531" s="257" t="s">
        <v>1062</v>
      </c>
      <c r="C531" s="40" t="s">
        <v>39</v>
      </c>
      <c r="D531" s="39" t="s">
        <v>31</v>
      </c>
      <c r="E531" s="40" t="s">
        <v>1125</v>
      </c>
      <c r="F531" s="227"/>
      <c r="G531" s="195">
        <f>G532</f>
        <v>35000</v>
      </c>
      <c r="H531" s="195">
        <f>H532</f>
        <v>23393</v>
      </c>
      <c r="I531" s="578">
        <f t="shared" si="58"/>
        <v>66.83714285714285</v>
      </c>
    </row>
    <row r="532" spans="1:9" s="126" customFormat="1" ht="34.5" customHeight="1" thickBot="1">
      <c r="A532" s="103" t="s">
        <v>514</v>
      </c>
      <c r="B532" s="257" t="s">
        <v>1062</v>
      </c>
      <c r="C532" s="40" t="s">
        <v>39</v>
      </c>
      <c r="D532" s="39" t="s">
        <v>31</v>
      </c>
      <c r="E532" s="40" t="s">
        <v>1125</v>
      </c>
      <c r="F532" s="227">
        <v>240</v>
      </c>
      <c r="G532" s="195">
        <v>35000</v>
      </c>
      <c r="H532" s="195">
        <v>23393</v>
      </c>
      <c r="I532" s="578">
        <f t="shared" si="58"/>
        <v>66.83714285714285</v>
      </c>
    </row>
    <row r="533" spans="1:9" s="126" customFormat="1" ht="18.75" customHeight="1" hidden="1">
      <c r="A533" s="103" t="s">
        <v>903</v>
      </c>
      <c r="B533" s="257" t="s">
        <v>1062</v>
      </c>
      <c r="C533" s="40" t="s">
        <v>39</v>
      </c>
      <c r="D533" s="39" t="s">
        <v>31</v>
      </c>
      <c r="E533" s="40" t="s">
        <v>963</v>
      </c>
      <c r="F533" s="227"/>
      <c r="G533" s="195">
        <f>G534</f>
        <v>0</v>
      </c>
      <c r="H533" s="195">
        <f>H534</f>
        <v>50000</v>
      </c>
      <c r="I533" s="578" t="e">
        <f t="shared" si="58"/>
        <v>#DIV/0!</v>
      </c>
    </row>
    <row r="534" spans="1:9" s="126" customFormat="1" ht="19.5" customHeight="1" hidden="1">
      <c r="A534" s="103" t="s">
        <v>570</v>
      </c>
      <c r="B534" s="257" t="s">
        <v>1062</v>
      </c>
      <c r="C534" s="40" t="s">
        <v>39</v>
      </c>
      <c r="D534" s="39" t="s">
        <v>31</v>
      </c>
      <c r="E534" s="40" t="s">
        <v>964</v>
      </c>
      <c r="F534" s="227"/>
      <c r="G534" s="195">
        <f>G535</f>
        <v>0</v>
      </c>
      <c r="H534" s="195">
        <f>H535</f>
        <v>50000</v>
      </c>
      <c r="I534" s="578" t="e">
        <f t="shared" si="58"/>
        <v>#DIV/0!</v>
      </c>
    </row>
    <row r="535" spans="1:9" s="126" customFormat="1" ht="15" customHeight="1" hidden="1">
      <c r="A535" s="103" t="s">
        <v>552</v>
      </c>
      <c r="B535" s="257" t="s">
        <v>1062</v>
      </c>
      <c r="C535" s="40" t="s">
        <v>39</v>
      </c>
      <c r="D535" s="39" t="s">
        <v>31</v>
      </c>
      <c r="E535" s="40" t="s">
        <v>964</v>
      </c>
      <c r="F535" s="227">
        <v>240</v>
      </c>
      <c r="G535" s="195"/>
      <c r="H535" s="195">
        <v>50000</v>
      </c>
      <c r="I535" s="578" t="e">
        <f t="shared" si="58"/>
        <v>#DIV/0!</v>
      </c>
    </row>
    <row r="536" spans="1:9" s="126" customFormat="1" ht="66" hidden="1">
      <c r="A536" s="106" t="s">
        <v>528</v>
      </c>
      <c r="B536" s="107" t="s">
        <v>1062</v>
      </c>
      <c r="C536" s="44" t="s">
        <v>39</v>
      </c>
      <c r="D536" s="43" t="s">
        <v>31</v>
      </c>
      <c r="E536" s="531" t="s">
        <v>698</v>
      </c>
      <c r="F536" s="227"/>
      <c r="G536" s="147">
        <f aca="true" t="shared" si="61" ref="G536:H539">G537</f>
        <v>0</v>
      </c>
      <c r="H536" s="147">
        <f t="shared" si="61"/>
        <v>0</v>
      </c>
      <c r="I536" s="583" t="e">
        <f t="shared" si="58"/>
        <v>#DIV/0!</v>
      </c>
    </row>
    <row r="537" spans="1:9" s="242" customFormat="1" ht="33" hidden="1">
      <c r="A537" s="270" t="s">
        <v>530</v>
      </c>
      <c r="B537" s="107" t="s">
        <v>1062</v>
      </c>
      <c r="C537" s="44" t="s">
        <v>39</v>
      </c>
      <c r="D537" s="43" t="s">
        <v>31</v>
      </c>
      <c r="E537" s="44" t="s">
        <v>704</v>
      </c>
      <c r="F537" s="252"/>
      <c r="G537" s="147">
        <f t="shared" si="61"/>
        <v>0</v>
      </c>
      <c r="H537" s="147">
        <f t="shared" si="61"/>
        <v>0</v>
      </c>
      <c r="I537" s="583" t="e">
        <f t="shared" si="58"/>
        <v>#DIV/0!</v>
      </c>
    </row>
    <row r="538" spans="1:9" s="126" customFormat="1" ht="16.5" hidden="1">
      <c r="A538" s="271" t="s">
        <v>941</v>
      </c>
      <c r="B538" s="257" t="s">
        <v>1062</v>
      </c>
      <c r="C538" s="40" t="s">
        <v>39</v>
      </c>
      <c r="D538" s="39" t="s">
        <v>31</v>
      </c>
      <c r="E538" s="40" t="s">
        <v>705</v>
      </c>
      <c r="F538" s="227"/>
      <c r="G538" s="195">
        <f t="shared" si="61"/>
        <v>0</v>
      </c>
      <c r="H538" s="195">
        <f t="shared" si="61"/>
        <v>0</v>
      </c>
      <c r="I538" s="578" t="e">
        <f t="shared" si="58"/>
        <v>#DIV/0!</v>
      </c>
    </row>
    <row r="539" spans="1:9" s="126" customFormat="1" ht="33" hidden="1">
      <c r="A539" s="271" t="s">
        <v>942</v>
      </c>
      <c r="B539" s="257" t="s">
        <v>1062</v>
      </c>
      <c r="C539" s="40" t="s">
        <v>39</v>
      </c>
      <c r="D539" s="39" t="s">
        <v>31</v>
      </c>
      <c r="E539" s="40" t="s">
        <v>943</v>
      </c>
      <c r="F539" s="227"/>
      <c r="G539" s="195">
        <f t="shared" si="61"/>
        <v>0</v>
      </c>
      <c r="H539" s="195">
        <f t="shared" si="61"/>
        <v>0</v>
      </c>
      <c r="I539" s="578" t="e">
        <f t="shared" si="58"/>
        <v>#DIV/0!</v>
      </c>
    </row>
    <row r="540" spans="1:9" s="126" customFormat="1" ht="33" hidden="1">
      <c r="A540" s="103" t="s">
        <v>514</v>
      </c>
      <c r="B540" s="257" t="s">
        <v>1062</v>
      </c>
      <c r="C540" s="40" t="s">
        <v>39</v>
      </c>
      <c r="D540" s="39" t="s">
        <v>31</v>
      </c>
      <c r="E540" s="40" t="s">
        <v>943</v>
      </c>
      <c r="F540" s="227">
        <v>240</v>
      </c>
      <c r="G540" s="195"/>
      <c r="H540" s="195"/>
      <c r="I540" s="578" t="e">
        <f t="shared" si="58"/>
        <v>#DIV/0!</v>
      </c>
    </row>
    <row r="541" spans="1:9" ht="33" hidden="1">
      <c r="A541" s="46" t="s">
        <v>596</v>
      </c>
      <c r="B541" s="104" t="s">
        <v>1062</v>
      </c>
      <c r="C541" s="40" t="s">
        <v>39</v>
      </c>
      <c r="D541" s="39" t="s">
        <v>31</v>
      </c>
      <c r="E541" s="50" t="s">
        <v>537</v>
      </c>
      <c r="F541" s="50"/>
      <c r="G541" s="66">
        <f>G542</f>
        <v>0</v>
      </c>
      <c r="H541" s="66">
        <f>H542</f>
        <v>0</v>
      </c>
      <c r="I541" s="576" t="e">
        <f t="shared" si="58"/>
        <v>#DIV/0!</v>
      </c>
    </row>
    <row r="542" spans="1:9" ht="33" hidden="1">
      <c r="A542" s="65" t="s">
        <v>597</v>
      </c>
      <c r="B542" s="104" t="s">
        <v>1062</v>
      </c>
      <c r="C542" s="40" t="s">
        <v>39</v>
      </c>
      <c r="D542" s="39" t="s">
        <v>31</v>
      </c>
      <c r="E542" s="50" t="s">
        <v>598</v>
      </c>
      <c r="F542" s="50"/>
      <c r="G542" s="61">
        <f>G543</f>
        <v>0</v>
      </c>
      <c r="H542" s="61">
        <f>H543</f>
        <v>0</v>
      </c>
      <c r="I542" s="582" t="e">
        <f t="shared" si="58"/>
        <v>#DIV/0!</v>
      </c>
    </row>
    <row r="543" spans="1:9" ht="33" hidden="1">
      <c r="A543" s="186" t="s">
        <v>514</v>
      </c>
      <c r="B543" s="104" t="s">
        <v>1062</v>
      </c>
      <c r="C543" s="40" t="s">
        <v>39</v>
      </c>
      <c r="D543" s="39" t="s">
        <v>31</v>
      </c>
      <c r="E543" s="50" t="s">
        <v>598</v>
      </c>
      <c r="F543" s="50" t="s">
        <v>515</v>
      </c>
      <c r="G543" s="66">
        <f>9000-9000</f>
        <v>0</v>
      </c>
      <c r="H543" s="66">
        <f>9000-9000</f>
        <v>0</v>
      </c>
      <c r="I543" s="576" t="e">
        <f t="shared" si="58"/>
        <v>#DIV/0!</v>
      </c>
    </row>
    <row r="544" spans="1:9" ht="0.75" customHeight="1" hidden="1">
      <c r="A544" s="111" t="s">
        <v>628</v>
      </c>
      <c r="B544" s="112" t="s">
        <v>1062</v>
      </c>
      <c r="C544" s="113"/>
      <c r="D544" s="86"/>
      <c r="E544" s="86"/>
      <c r="F544" s="86"/>
      <c r="G544" s="87">
        <f>G545+G557+G564+G582+G592</f>
        <v>0</v>
      </c>
      <c r="H544" s="87">
        <f>H545+H557+H564+H582+H592</f>
        <v>11250000</v>
      </c>
      <c r="I544" s="588" t="e">
        <f t="shared" si="58"/>
        <v>#DIV/0!</v>
      </c>
    </row>
    <row r="545" spans="1:9" s="9" customFormat="1" ht="16.5" hidden="1">
      <c r="A545" s="57" t="s">
        <v>205</v>
      </c>
      <c r="B545" s="88" t="s">
        <v>1062</v>
      </c>
      <c r="C545" s="59" t="s">
        <v>31</v>
      </c>
      <c r="D545" s="114"/>
      <c r="E545" s="114"/>
      <c r="F545" s="114"/>
      <c r="G545" s="118">
        <f>G546</f>
        <v>0</v>
      </c>
      <c r="H545" s="118">
        <f>H546</f>
        <v>5690200</v>
      </c>
      <c r="I545" s="589" t="e">
        <f t="shared" si="58"/>
        <v>#DIV/0!</v>
      </c>
    </row>
    <row r="546" spans="1:9" ht="16.5" hidden="1">
      <c r="A546" s="42" t="s">
        <v>206</v>
      </c>
      <c r="B546" s="88" t="s">
        <v>1062</v>
      </c>
      <c r="C546" s="43" t="s">
        <v>31</v>
      </c>
      <c r="D546" s="43" t="s">
        <v>41</v>
      </c>
      <c r="E546" s="44"/>
      <c r="F546" s="44"/>
      <c r="G546" s="71">
        <f>G547+G554</f>
        <v>0</v>
      </c>
      <c r="H546" s="71">
        <f>H547+H554</f>
        <v>5690200</v>
      </c>
      <c r="I546" s="587" t="e">
        <f t="shared" si="58"/>
        <v>#DIV/0!</v>
      </c>
    </row>
    <row r="547" spans="1:9" s="126" customFormat="1" ht="51" customHeight="1" hidden="1">
      <c r="A547" s="106" t="s">
        <v>581</v>
      </c>
      <c r="B547" s="93" t="s">
        <v>1062</v>
      </c>
      <c r="C547" s="43" t="s">
        <v>31</v>
      </c>
      <c r="D547" s="43" t="s">
        <v>41</v>
      </c>
      <c r="E547" s="253" t="s">
        <v>713</v>
      </c>
      <c r="F547" s="227"/>
      <c r="G547" s="147">
        <f aca="true" t="shared" si="62" ref="G547:H549">G548</f>
        <v>0</v>
      </c>
      <c r="H547" s="147">
        <f t="shared" si="62"/>
        <v>5417500</v>
      </c>
      <c r="I547" s="583" t="e">
        <f t="shared" si="58"/>
        <v>#DIV/0!</v>
      </c>
    </row>
    <row r="548" spans="1:9" s="242" customFormat="1" ht="18" customHeight="1" hidden="1">
      <c r="A548" s="285" t="s">
        <v>810</v>
      </c>
      <c r="B548" s="93" t="s">
        <v>1062</v>
      </c>
      <c r="C548" s="43" t="s">
        <v>31</v>
      </c>
      <c r="D548" s="43" t="s">
        <v>41</v>
      </c>
      <c r="E548" s="44" t="s">
        <v>811</v>
      </c>
      <c r="F548" s="252"/>
      <c r="G548" s="147">
        <f t="shared" si="62"/>
        <v>0</v>
      </c>
      <c r="H548" s="147">
        <f t="shared" si="62"/>
        <v>5417500</v>
      </c>
      <c r="I548" s="583" t="e">
        <f t="shared" si="58"/>
        <v>#DIV/0!</v>
      </c>
    </row>
    <row r="549" spans="1:9" s="126" customFormat="1" ht="18" customHeight="1" hidden="1">
      <c r="A549" s="273" t="s">
        <v>594</v>
      </c>
      <c r="B549" s="109" t="s">
        <v>1062</v>
      </c>
      <c r="C549" s="39" t="s">
        <v>31</v>
      </c>
      <c r="D549" s="39" t="s">
        <v>41</v>
      </c>
      <c r="E549" s="40" t="s">
        <v>812</v>
      </c>
      <c r="F549" s="227"/>
      <c r="G549" s="195">
        <f t="shared" si="62"/>
        <v>0</v>
      </c>
      <c r="H549" s="195">
        <f t="shared" si="62"/>
        <v>5417500</v>
      </c>
      <c r="I549" s="578" t="e">
        <f t="shared" si="58"/>
        <v>#DIV/0!</v>
      </c>
    </row>
    <row r="550" spans="1:9" s="126" customFormat="1" ht="18" customHeight="1" hidden="1">
      <c r="A550" s="273" t="s">
        <v>513</v>
      </c>
      <c r="B550" s="109" t="s">
        <v>1062</v>
      </c>
      <c r="C550" s="39" t="s">
        <v>31</v>
      </c>
      <c r="D550" s="39" t="s">
        <v>41</v>
      </c>
      <c r="E550" s="40" t="s">
        <v>813</v>
      </c>
      <c r="F550" s="227"/>
      <c r="G550" s="195">
        <f>G551+G552+G553</f>
        <v>0</v>
      </c>
      <c r="H550" s="195">
        <f>H551+H552+H553</f>
        <v>5417500</v>
      </c>
      <c r="I550" s="578" t="e">
        <f aca="true" t="shared" si="63" ref="I550:I613">H550*100/G550</f>
        <v>#DIV/0!</v>
      </c>
    </row>
    <row r="551" spans="1:9" s="126" customFormat="1" ht="33" hidden="1">
      <c r="A551" s="103" t="s">
        <v>511</v>
      </c>
      <c r="B551" s="109" t="s">
        <v>1062</v>
      </c>
      <c r="C551" s="39" t="s">
        <v>31</v>
      </c>
      <c r="D551" s="39" t="s">
        <v>41</v>
      </c>
      <c r="E551" s="40" t="s">
        <v>813</v>
      </c>
      <c r="F551" s="227">
        <v>120</v>
      </c>
      <c r="G551" s="195"/>
      <c r="H551" s="195">
        <f>3078000+929600+19500+275600</f>
        <v>4302700</v>
      </c>
      <c r="I551" s="578" t="e">
        <f t="shared" si="63"/>
        <v>#DIV/0!</v>
      </c>
    </row>
    <row r="552" spans="1:9" s="126" customFormat="1" ht="33" hidden="1">
      <c r="A552" s="103" t="s">
        <v>514</v>
      </c>
      <c r="B552" s="109" t="s">
        <v>1062</v>
      </c>
      <c r="C552" s="39" t="s">
        <v>31</v>
      </c>
      <c r="D552" s="39" t="s">
        <v>41</v>
      </c>
      <c r="E552" s="40" t="s">
        <v>813</v>
      </c>
      <c r="F552" s="227">
        <v>240</v>
      </c>
      <c r="G552" s="195"/>
      <c r="H552" s="195">
        <v>1094800</v>
      </c>
      <c r="I552" s="578" t="e">
        <f t="shared" si="63"/>
        <v>#DIV/0!</v>
      </c>
    </row>
    <row r="553" spans="1:9" s="126" customFormat="1" ht="16.5" hidden="1">
      <c r="A553" s="103" t="s">
        <v>516</v>
      </c>
      <c r="B553" s="109" t="s">
        <v>1062</v>
      </c>
      <c r="C553" s="39" t="s">
        <v>31</v>
      </c>
      <c r="D553" s="39" t="s">
        <v>41</v>
      </c>
      <c r="E553" s="40" t="s">
        <v>813</v>
      </c>
      <c r="F553" s="227">
        <v>850</v>
      </c>
      <c r="G553" s="195"/>
      <c r="H553" s="195">
        <v>20000</v>
      </c>
      <c r="I553" s="578" t="e">
        <f t="shared" si="63"/>
        <v>#DIV/0!</v>
      </c>
    </row>
    <row r="554" spans="1:9" s="1" customFormat="1" ht="6" customHeight="1" hidden="1">
      <c r="A554" s="42" t="s">
        <v>634</v>
      </c>
      <c r="B554" s="90" t="s">
        <v>1062</v>
      </c>
      <c r="C554" s="43" t="s">
        <v>31</v>
      </c>
      <c r="D554" s="43" t="s">
        <v>41</v>
      </c>
      <c r="E554" s="253" t="s">
        <v>686</v>
      </c>
      <c r="F554" s="44"/>
      <c r="G554" s="71">
        <f>G555</f>
        <v>0</v>
      </c>
      <c r="H554" s="71">
        <f>H555</f>
        <v>272700</v>
      </c>
      <c r="I554" s="587" t="e">
        <f t="shared" si="63"/>
        <v>#DIV/0!</v>
      </c>
    </row>
    <row r="555" spans="1:9" ht="15.75" customHeight="1" hidden="1">
      <c r="A555" s="187" t="s">
        <v>600</v>
      </c>
      <c r="B555" s="94" t="s">
        <v>1062</v>
      </c>
      <c r="C555" s="40" t="s">
        <v>31</v>
      </c>
      <c r="D555" s="40" t="s">
        <v>41</v>
      </c>
      <c r="E555" s="40" t="s">
        <v>703</v>
      </c>
      <c r="F555" s="40"/>
      <c r="G555" s="66">
        <f>G556</f>
        <v>0</v>
      </c>
      <c r="H555" s="66">
        <f>H556</f>
        <v>272700</v>
      </c>
      <c r="I555" s="576" t="e">
        <f t="shared" si="63"/>
        <v>#DIV/0!</v>
      </c>
    </row>
    <row r="556" spans="1:9" ht="16.5" hidden="1">
      <c r="A556" s="187" t="s">
        <v>620</v>
      </c>
      <c r="B556" s="94" t="s">
        <v>1062</v>
      </c>
      <c r="C556" s="40" t="s">
        <v>31</v>
      </c>
      <c r="D556" s="40" t="s">
        <v>41</v>
      </c>
      <c r="E556" s="40" t="s">
        <v>703</v>
      </c>
      <c r="F556" s="40" t="s">
        <v>619</v>
      </c>
      <c r="G556" s="66"/>
      <c r="H556" s="66">
        <v>272700</v>
      </c>
      <c r="I556" s="576" t="e">
        <f t="shared" si="63"/>
        <v>#DIV/0!</v>
      </c>
    </row>
    <row r="557" spans="1:9" ht="16.5" hidden="1">
      <c r="A557" s="42" t="s">
        <v>207</v>
      </c>
      <c r="B557" s="90" t="s">
        <v>1062</v>
      </c>
      <c r="C557" s="44" t="s">
        <v>34</v>
      </c>
      <c r="D557" s="44"/>
      <c r="E557" s="44"/>
      <c r="F557" s="44"/>
      <c r="G557" s="147">
        <f aca="true" t="shared" si="64" ref="G557:H562">G558</f>
        <v>0</v>
      </c>
      <c r="H557" s="147">
        <f t="shared" si="64"/>
        <v>2144400</v>
      </c>
      <c r="I557" s="583" t="e">
        <f t="shared" si="63"/>
        <v>#DIV/0!</v>
      </c>
    </row>
    <row r="558" spans="1:9" ht="16.5" hidden="1">
      <c r="A558" s="42" t="s">
        <v>24</v>
      </c>
      <c r="B558" s="90" t="s">
        <v>1062</v>
      </c>
      <c r="C558" s="44" t="s">
        <v>34</v>
      </c>
      <c r="D558" s="44" t="s">
        <v>33</v>
      </c>
      <c r="E558" s="44"/>
      <c r="F558" s="44"/>
      <c r="G558" s="147">
        <f t="shared" si="64"/>
        <v>0</v>
      </c>
      <c r="H558" s="147">
        <f t="shared" si="64"/>
        <v>2144400</v>
      </c>
      <c r="I558" s="583" t="e">
        <f t="shared" si="63"/>
        <v>#DIV/0!</v>
      </c>
    </row>
    <row r="559" spans="1:9" s="126" customFormat="1" ht="33" hidden="1">
      <c r="A559" s="106" t="s">
        <v>531</v>
      </c>
      <c r="B559" s="90" t="s">
        <v>1062</v>
      </c>
      <c r="C559" s="44" t="s">
        <v>34</v>
      </c>
      <c r="D559" s="44" t="s">
        <v>33</v>
      </c>
      <c r="E559" s="253" t="s">
        <v>710</v>
      </c>
      <c r="F559" s="227"/>
      <c r="G559" s="147">
        <f t="shared" si="64"/>
        <v>0</v>
      </c>
      <c r="H559" s="147">
        <f t="shared" si="64"/>
        <v>2144400</v>
      </c>
      <c r="I559" s="583" t="e">
        <f t="shared" si="63"/>
        <v>#DIV/0!</v>
      </c>
    </row>
    <row r="560" spans="1:9" s="242" customFormat="1" ht="33" hidden="1">
      <c r="A560" s="106" t="s">
        <v>532</v>
      </c>
      <c r="B560" s="90" t="s">
        <v>1062</v>
      </c>
      <c r="C560" s="44" t="s">
        <v>34</v>
      </c>
      <c r="D560" s="44" t="s">
        <v>33</v>
      </c>
      <c r="E560" s="44" t="s">
        <v>761</v>
      </c>
      <c r="F560" s="252"/>
      <c r="G560" s="147">
        <f t="shared" si="64"/>
        <v>0</v>
      </c>
      <c r="H560" s="147">
        <f t="shared" si="64"/>
        <v>2144400</v>
      </c>
      <c r="I560" s="583" t="e">
        <f t="shared" si="63"/>
        <v>#DIV/0!</v>
      </c>
    </row>
    <row r="561" spans="1:9" s="126" customFormat="1" ht="33" hidden="1">
      <c r="A561" s="282" t="s">
        <v>864</v>
      </c>
      <c r="B561" s="91" t="s">
        <v>1062</v>
      </c>
      <c r="C561" s="40" t="s">
        <v>34</v>
      </c>
      <c r="D561" s="40" t="s">
        <v>33</v>
      </c>
      <c r="E561" s="40" t="s">
        <v>866</v>
      </c>
      <c r="F561" s="227"/>
      <c r="G561" s="195">
        <f t="shared" si="64"/>
        <v>0</v>
      </c>
      <c r="H561" s="195">
        <f t="shared" si="64"/>
        <v>2144400</v>
      </c>
      <c r="I561" s="578" t="e">
        <f t="shared" si="63"/>
        <v>#DIV/0!</v>
      </c>
    </row>
    <row r="562" spans="1:9" s="126" customFormat="1" ht="52.5" customHeight="1" hidden="1">
      <c r="A562" s="282" t="s">
        <v>865</v>
      </c>
      <c r="B562" s="91" t="s">
        <v>1062</v>
      </c>
      <c r="C562" s="40" t="s">
        <v>34</v>
      </c>
      <c r="D562" s="40" t="s">
        <v>33</v>
      </c>
      <c r="E562" s="40" t="s">
        <v>867</v>
      </c>
      <c r="F562" s="227"/>
      <c r="G562" s="195">
        <f t="shared" si="64"/>
        <v>0</v>
      </c>
      <c r="H562" s="195">
        <f t="shared" si="64"/>
        <v>2144400</v>
      </c>
      <c r="I562" s="578" t="e">
        <f t="shared" si="63"/>
        <v>#DIV/0!</v>
      </c>
    </row>
    <row r="563" spans="1:9" s="126" customFormat="1" ht="49.5" hidden="1">
      <c r="A563" s="65" t="s">
        <v>720</v>
      </c>
      <c r="B563" s="91" t="s">
        <v>1062</v>
      </c>
      <c r="C563" s="40" t="s">
        <v>34</v>
      </c>
      <c r="D563" s="40" t="s">
        <v>33</v>
      </c>
      <c r="E563" s="40" t="s">
        <v>867</v>
      </c>
      <c r="F563" s="227">
        <v>810</v>
      </c>
      <c r="G563" s="195"/>
      <c r="H563" s="195">
        <v>2144400</v>
      </c>
      <c r="I563" s="578" t="e">
        <f t="shared" si="63"/>
        <v>#DIV/0!</v>
      </c>
    </row>
    <row r="564" spans="1:9" ht="16.5" hidden="1">
      <c r="A564" s="42" t="s">
        <v>599</v>
      </c>
      <c r="B564" s="90" t="s">
        <v>1062</v>
      </c>
      <c r="C564" s="44" t="s">
        <v>30</v>
      </c>
      <c r="D564" s="44"/>
      <c r="E564" s="44"/>
      <c r="F564" s="44"/>
      <c r="G564" s="147">
        <f>G565+G571+G577</f>
        <v>0</v>
      </c>
      <c r="H564" s="147">
        <f>H565+H571+H577</f>
        <v>3315400</v>
      </c>
      <c r="I564" s="583" t="e">
        <f t="shared" si="63"/>
        <v>#DIV/0!</v>
      </c>
    </row>
    <row r="565" spans="1:9" ht="16.5" hidden="1">
      <c r="A565" s="197" t="s">
        <v>28</v>
      </c>
      <c r="B565" s="198" t="s">
        <v>1062</v>
      </c>
      <c r="C565" s="199" t="s">
        <v>30</v>
      </c>
      <c r="D565" s="59" t="s">
        <v>31</v>
      </c>
      <c r="E565" s="59"/>
      <c r="F565" s="44"/>
      <c r="G565" s="147">
        <f aca="true" t="shared" si="65" ref="G565:H569">G566</f>
        <v>0</v>
      </c>
      <c r="H565" s="147">
        <f t="shared" si="65"/>
        <v>625000</v>
      </c>
      <c r="I565" s="583" t="e">
        <f t="shared" si="63"/>
        <v>#DIV/0!</v>
      </c>
    </row>
    <row r="566" spans="1:9" s="126" customFormat="1" ht="33" hidden="1">
      <c r="A566" s="151" t="s">
        <v>550</v>
      </c>
      <c r="B566" s="198" t="s">
        <v>1062</v>
      </c>
      <c r="C566" s="199" t="s">
        <v>30</v>
      </c>
      <c r="D566" s="59" t="s">
        <v>31</v>
      </c>
      <c r="E566" s="531" t="s">
        <v>741</v>
      </c>
      <c r="F566" s="229"/>
      <c r="G566" s="118">
        <f t="shared" si="65"/>
        <v>0</v>
      </c>
      <c r="H566" s="118">
        <f t="shared" si="65"/>
        <v>625000</v>
      </c>
      <c r="I566" s="589" t="e">
        <f t="shared" si="63"/>
        <v>#DIV/0!</v>
      </c>
    </row>
    <row r="567" spans="1:9" s="242" customFormat="1" ht="49.5" hidden="1">
      <c r="A567" s="106" t="s">
        <v>740</v>
      </c>
      <c r="B567" s="198" t="s">
        <v>1062</v>
      </c>
      <c r="C567" s="199" t="s">
        <v>30</v>
      </c>
      <c r="D567" s="59" t="s">
        <v>31</v>
      </c>
      <c r="E567" s="44" t="s">
        <v>751</v>
      </c>
      <c r="F567" s="252"/>
      <c r="G567" s="118">
        <f t="shared" si="65"/>
        <v>0</v>
      </c>
      <c r="H567" s="118">
        <f t="shared" si="65"/>
        <v>625000</v>
      </c>
      <c r="I567" s="589" t="e">
        <f t="shared" si="63"/>
        <v>#DIV/0!</v>
      </c>
    </row>
    <row r="568" spans="1:9" s="126" customFormat="1" ht="16.5" hidden="1">
      <c r="A568" s="103" t="s">
        <v>722</v>
      </c>
      <c r="B568" s="289" t="s">
        <v>1062</v>
      </c>
      <c r="C568" s="290" t="s">
        <v>30</v>
      </c>
      <c r="D568" s="53" t="s">
        <v>31</v>
      </c>
      <c r="E568" s="40" t="s">
        <v>772</v>
      </c>
      <c r="F568" s="227"/>
      <c r="G568" s="117">
        <f t="shared" si="65"/>
        <v>0</v>
      </c>
      <c r="H568" s="117">
        <f t="shared" si="65"/>
        <v>625000</v>
      </c>
      <c r="I568" s="585" t="e">
        <f t="shared" si="63"/>
        <v>#DIV/0!</v>
      </c>
    </row>
    <row r="569" spans="1:9" s="126" customFormat="1" ht="33" hidden="1">
      <c r="A569" s="103" t="s">
        <v>602</v>
      </c>
      <c r="B569" s="289" t="s">
        <v>1062</v>
      </c>
      <c r="C569" s="290" t="s">
        <v>30</v>
      </c>
      <c r="D569" s="53" t="s">
        <v>31</v>
      </c>
      <c r="E569" s="40" t="s">
        <v>774</v>
      </c>
      <c r="F569" s="227"/>
      <c r="G569" s="117">
        <f t="shared" si="65"/>
        <v>0</v>
      </c>
      <c r="H569" s="117">
        <f t="shared" si="65"/>
        <v>625000</v>
      </c>
      <c r="I569" s="585" t="e">
        <f t="shared" si="63"/>
        <v>#DIV/0!</v>
      </c>
    </row>
    <row r="570" spans="1:9" s="126" customFormat="1" ht="33" hidden="1">
      <c r="A570" s="103" t="s">
        <v>514</v>
      </c>
      <c r="B570" s="289" t="s">
        <v>1062</v>
      </c>
      <c r="C570" s="290" t="s">
        <v>30</v>
      </c>
      <c r="D570" s="53" t="s">
        <v>31</v>
      </c>
      <c r="E570" s="40" t="s">
        <v>774</v>
      </c>
      <c r="F570" s="227">
        <v>240</v>
      </c>
      <c r="G570" s="117"/>
      <c r="H570" s="117">
        <v>625000</v>
      </c>
      <c r="I570" s="585" t="e">
        <f t="shared" si="63"/>
        <v>#DIV/0!</v>
      </c>
    </row>
    <row r="571" spans="1:9" ht="16.5" hidden="1">
      <c r="A571" s="42" t="s">
        <v>4</v>
      </c>
      <c r="B571" s="90" t="s">
        <v>1062</v>
      </c>
      <c r="C571" s="43" t="s">
        <v>30</v>
      </c>
      <c r="D571" s="43" t="s">
        <v>36</v>
      </c>
      <c r="E571" s="44"/>
      <c r="F571" s="44"/>
      <c r="G571" s="71">
        <f aca="true" t="shared" si="66" ref="G571:H575">G572</f>
        <v>0</v>
      </c>
      <c r="H571" s="71">
        <f t="shared" si="66"/>
        <v>2690000</v>
      </c>
      <c r="I571" s="587" t="e">
        <f t="shared" si="63"/>
        <v>#DIV/0!</v>
      </c>
    </row>
    <row r="572" spans="1:9" s="126" customFormat="1" ht="33" hidden="1">
      <c r="A572" s="151" t="s">
        <v>550</v>
      </c>
      <c r="B572" s="198" t="s">
        <v>1062</v>
      </c>
      <c r="C572" s="199" t="s">
        <v>30</v>
      </c>
      <c r="D572" s="59" t="s">
        <v>36</v>
      </c>
      <c r="E572" s="531" t="s">
        <v>741</v>
      </c>
      <c r="F572" s="229"/>
      <c r="G572" s="118">
        <f t="shared" si="66"/>
        <v>0</v>
      </c>
      <c r="H572" s="118">
        <f t="shared" si="66"/>
        <v>2690000</v>
      </c>
      <c r="I572" s="589" t="e">
        <f t="shared" si="63"/>
        <v>#DIV/0!</v>
      </c>
    </row>
    <row r="573" spans="1:9" s="242" customFormat="1" ht="49.5" hidden="1">
      <c r="A573" s="106" t="s">
        <v>740</v>
      </c>
      <c r="B573" s="198" t="s">
        <v>1062</v>
      </c>
      <c r="C573" s="199" t="s">
        <v>30</v>
      </c>
      <c r="D573" s="59" t="s">
        <v>36</v>
      </c>
      <c r="E573" s="44" t="s">
        <v>751</v>
      </c>
      <c r="F573" s="252"/>
      <c r="G573" s="118">
        <f t="shared" si="66"/>
        <v>0</v>
      </c>
      <c r="H573" s="118">
        <f t="shared" si="66"/>
        <v>2690000</v>
      </c>
      <c r="I573" s="589" t="e">
        <f t="shared" si="63"/>
        <v>#DIV/0!</v>
      </c>
    </row>
    <row r="574" spans="1:9" s="126" customFormat="1" ht="33" hidden="1">
      <c r="A574" s="103" t="s">
        <v>723</v>
      </c>
      <c r="B574" s="289" t="s">
        <v>1062</v>
      </c>
      <c r="C574" s="290" t="s">
        <v>30</v>
      </c>
      <c r="D574" s="53" t="s">
        <v>36</v>
      </c>
      <c r="E574" s="40" t="s">
        <v>777</v>
      </c>
      <c r="F574" s="227"/>
      <c r="G574" s="195">
        <f t="shared" si="66"/>
        <v>0</v>
      </c>
      <c r="H574" s="195">
        <f t="shared" si="66"/>
        <v>2690000</v>
      </c>
      <c r="I574" s="578" t="e">
        <f t="shared" si="63"/>
        <v>#DIV/0!</v>
      </c>
    </row>
    <row r="575" spans="1:9" s="126" customFormat="1" ht="33" hidden="1">
      <c r="A575" s="103" t="s">
        <v>602</v>
      </c>
      <c r="B575" s="289" t="s">
        <v>1062</v>
      </c>
      <c r="C575" s="290" t="s">
        <v>30</v>
      </c>
      <c r="D575" s="53" t="s">
        <v>36</v>
      </c>
      <c r="E575" s="40" t="s">
        <v>780</v>
      </c>
      <c r="F575" s="227"/>
      <c r="G575" s="117">
        <f t="shared" si="66"/>
        <v>0</v>
      </c>
      <c r="H575" s="117">
        <f t="shared" si="66"/>
        <v>2690000</v>
      </c>
      <c r="I575" s="585" t="e">
        <f t="shared" si="63"/>
        <v>#DIV/0!</v>
      </c>
    </row>
    <row r="576" spans="1:9" s="126" customFormat="1" ht="33" hidden="1">
      <c r="A576" s="103" t="s">
        <v>514</v>
      </c>
      <c r="B576" s="289" t="s">
        <v>1062</v>
      </c>
      <c r="C576" s="290" t="s">
        <v>30</v>
      </c>
      <c r="D576" s="53" t="s">
        <v>36</v>
      </c>
      <c r="E576" s="40" t="s">
        <v>780</v>
      </c>
      <c r="F576" s="227">
        <v>240</v>
      </c>
      <c r="G576" s="117"/>
      <c r="H576" s="117">
        <v>2690000</v>
      </c>
      <c r="I576" s="585" t="e">
        <f t="shared" si="63"/>
        <v>#DIV/0!</v>
      </c>
    </row>
    <row r="577" spans="1:9" ht="33" hidden="1">
      <c r="A577" s="183" t="s">
        <v>468</v>
      </c>
      <c r="B577" s="198" t="s">
        <v>1062</v>
      </c>
      <c r="C577" s="44" t="s">
        <v>30</v>
      </c>
      <c r="D577" s="44" t="s">
        <v>35</v>
      </c>
      <c r="E577" s="70"/>
      <c r="F577" s="70"/>
      <c r="G577" s="118">
        <f aca="true" t="shared" si="67" ref="G577:H580">G578</f>
        <v>0</v>
      </c>
      <c r="H577" s="118">
        <f t="shared" si="67"/>
        <v>400</v>
      </c>
      <c r="I577" s="589" t="e">
        <f t="shared" si="63"/>
        <v>#DIV/0!</v>
      </c>
    </row>
    <row r="578" spans="1:9" s="126" customFormat="1" ht="66" hidden="1">
      <c r="A578" s="288" t="s">
        <v>739</v>
      </c>
      <c r="B578" s="198" t="s">
        <v>1062</v>
      </c>
      <c r="C578" s="44" t="s">
        <v>30</v>
      </c>
      <c r="D578" s="44" t="s">
        <v>35</v>
      </c>
      <c r="E578" s="533" t="s">
        <v>715</v>
      </c>
      <c r="F578" s="230"/>
      <c r="G578" s="118">
        <f t="shared" si="67"/>
        <v>0</v>
      </c>
      <c r="H578" s="118">
        <f t="shared" si="67"/>
        <v>400</v>
      </c>
      <c r="I578" s="589" t="e">
        <f t="shared" si="63"/>
        <v>#DIV/0!</v>
      </c>
    </row>
    <row r="579" spans="1:9" s="126" customFormat="1" ht="33" hidden="1">
      <c r="A579" s="220" t="s">
        <v>987</v>
      </c>
      <c r="B579" s="289" t="s">
        <v>1062</v>
      </c>
      <c r="C579" s="40" t="s">
        <v>30</v>
      </c>
      <c r="D579" s="40" t="s">
        <v>35</v>
      </c>
      <c r="E579" s="294" t="s">
        <v>988</v>
      </c>
      <c r="F579" s="248"/>
      <c r="G579" s="117">
        <f t="shared" si="67"/>
        <v>0</v>
      </c>
      <c r="H579" s="117">
        <f t="shared" si="67"/>
        <v>400</v>
      </c>
      <c r="I579" s="585" t="e">
        <f t="shared" si="63"/>
        <v>#DIV/0!</v>
      </c>
    </row>
    <row r="580" spans="1:9" s="126" customFormat="1" ht="33" hidden="1">
      <c r="A580" s="220" t="s">
        <v>1012</v>
      </c>
      <c r="B580" s="289" t="s">
        <v>1062</v>
      </c>
      <c r="C580" s="40" t="s">
        <v>30</v>
      </c>
      <c r="D580" s="40" t="s">
        <v>35</v>
      </c>
      <c r="E580" s="294" t="s">
        <v>989</v>
      </c>
      <c r="F580" s="248"/>
      <c r="G580" s="117">
        <f t="shared" si="67"/>
        <v>0</v>
      </c>
      <c r="H580" s="117">
        <f t="shared" si="67"/>
        <v>400</v>
      </c>
      <c r="I580" s="585" t="e">
        <f t="shared" si="63"/>
        <v>#DIV/0!</v>
      </c>
    </row>
    <row r="581" spans="1:9" s="126" customFormat="1" ht="33" hidden="1">
      <c r="A581" s="278" t="s">
        <v>514</v>
      </c>
      <c r="B581" s="289" t="s">
        <v>1062</v>
      </c>
      <c r="C581" s="40" t="s">
        <v>30</v>
      </c>
      <c r="D581" s="40" t="s">
        <v>35</v>
      </c>
      <c r="E581" s="294" t="s">
        <v>989</v>
      </c>
      <c r="F581" s="248">
        <v>240</v>
      </c>
      <c r="G581" s="195"/>
      <c r="H581" s="195">
        <v>400</v>
      </c>
      <c r="I581" s="578" t="e">
        <f t="shared" si="63"/>
        <v>#DIV/0!</v>
      </c>
    </row>
    <row r="582" spans="1:9" s="1" customFormat="1" ht="16.5" hidden="1">
      <c r="A582" s="42" t="s">
        <v>464</v>
      </c>
      <c r="B582" s="90" t="s">
        <v>1062</v>
      </c>
      <c r="C582" s="44" t="s">
        <v>33</v>
      </c>
      <c r="D582" s="44"/>
      <c r="E582" s="44"/>
      <c r="F582" s="44"/>
      <c r="G582" s="118">
        <f aca="true" t="shared" si="68" ref="G582:H584">G583</f>
        <v>0</v>
      </c>
      <c r="H582" s="118">
        <f t="shared" si="68"/>
        <v>50000</v>
      </c>
      <c r="I582" s="589" t="e">
        <f t="shared" si="63"/>
        <v>#DIV/0!</v>
      </c>
    </row>
    <row r="583" spans="1:9" s="1" customFormat="1" ht="16.5" hidden="1">
      <c r="A583" s="57" t="s">
        <v>5</v>
      </c>
      <c r="B583" s="90" t="s">
        <v>1062</v>
      </c>
      <c r="C583" s="58" t="s">
        <v>33</v>
      </c>
      <c r="D583" s="58" t="s">
        <v>31</v>
      </c>
      <c r="E583" s="44"/>
      <c r="F583" s="44"/>
      <c r="G583" s="71">
        <f t="shared" si="68"/>
        <v>0</v>
      </c>
      <c r="H583" s="71">
        <f t="shared" si="68"/>
        <v>50000</v>
      </c>
      <c r="I583" s="587" t="e">
        <f t="shared" si="63"/>
        <v>#DIV/0!</v>
      </c>
    </row>
    <row r="584" spans="1:9" s="126" customFormat="1" ht="33" hidden="1">
      <c r="A584" s="106" t="s">
        <v>524</v>
      </c>
      <c r="B584" s="90" t="s">
        <v>1062</v>
      </c>
      <c r="C584" s="58" t="s">
        <v>33</v>
      </c>
      <c r="D584" s="58" t="s">
        <v>31</v>
      </c>
      <c r="E584" s="531" t="s">
        <v>697</v>
      </c>
      <c r="F584" s="227"/>
      <c r="G584" s="147">
        <f t="shared" si="68"/>
        <v>0</v>
      </c>
      <c r="H584" s="147">
        <f t="shared" si="68"/>
        <v>50000</v>
      </c>
      <c r="I584" s="583" t="e">
        <f t="shared" si="63"/>
        <v>#DIV/0!</v>
      </c>
    </row>
    <row r="585" spans="1:9" s="242" customFormat="1" ht="16.5" hidden="1">
      <c r="A585" s="266" t="s">
        <v>733</v>
      </c>
      <c r="B585" s="90" t="s">
        <v>1062</v>
      </c>
      <c r="C585" s="58" t="s">
        <v>33</v>
      </c>
      <c r="D585" s="58" t="s">
        <v>31</v>
      </c>
      <c r="E585" s="44" t="s">
        <v>755</v>
      </c>
      <c r="F585" s="252"/>
      <c r="G585" s="147">
        <f>G586+G589</f>
        <v>0</v>
      </c>
      <c r="H585" s="147">
        <f>H586+H589</f>
        <v>50000</v>
      </c>
      <c r="I585" s="583" t="e">
        <f t="shared" si="63"/>
        <v>#DIV/0!</v>
      </c>
    </row>
    <row r="586" spans="1:9" s="126" customFormat="1" ht="16.5" hidden="1">
      <c r="A586" s="100" t="s">
        <v>875</v>
      </c>
      <c r="B586" s="91" t="s">
        <v>1062</v>
      </c>
      <c r="C586" s="110" t="s">
        <v>33</v>
      </c>
      <c r="D586" s="110" t="s">
        <v>31</v>
      </c>
      <c r="E586" s="40" t="s">
        <v>876</v>
      </c>
      <c r="F586" s="227"/>
      <c r="G586" s="195">
        <f>G587</f>
        <v>0</v>
      </c>
      <c r="H586" s="195">
        <f>H587</f>
        <v>50000</v>
      </c>
      <c r="I586" s="578" t="e">
        <f t="shared" si="63"/>
        <v>#DIV/0!</v>
      </c>
    </row>
    <row r="587" spans="1:9" s="126" customFormat="1" ht="33" hidden="1">
      <c r="A587" s="100" t="s">
        <v>602</v>
      </c>
      <c r="B587" s="91" t="s">
        <v>1062</v>
      </c>
      <c r="C587" s="110" t="s">
        <v>33</v>
      </c>
      <c r="D587" s="110" t="s">
        <v>31</v>
      </c>
      <c r="E587" s="40" t="s">
        <v>879</v>
      </c>
      <c r="F587" s="227"/>
      <c r="G587" s="195">
        <f>G588</f>
        <v>0</v>
      </c>
      <c r="H587" s="195">
        <f>H588</f>
        <v>50000</v>
      </c>
      <c r="I587" s="578" t="e">
        <f t="shared" si="63"/>
        <v>#DIV/0!</v>
      </c>
    </row>
    <row r="588" spans="1:9" s="126" customFormat="1" ht="33" hidden="1">
      <c r="A588" s="103" t="s">
        <v>514</v>
      </c>
      <c r="B588" s="91" t="s">
        <v>1062</v>
      </c>
      <c r="C588" s="110" t="s">
        <v>33</v>
      </c>
      <c r="D588" s="110" t="s">
        <v>31</v>
      </c>
      <c r="E588" s="40" t="s">
        <v>879</v>
      </c>
      <c r="F588" s="227">
        <v>240</v>
      </c>
      <c r="G588" s="195"/>
      <c r="H588" s="195">
        <v>50000</v>
      </c>
      <c r="I588" s="578" t="e">
        <f t="shared" si="63"/>
        <v>#DIV/0!</v>
      </c>
    </row>
    <row r="589" spans="1:9" s="126" customFormat="1" ht="16.5" hidden="1">
      <c r="A589" s="100" t="s">
        <v>882</v>
      </c>
      <c r="B589" s="91" t="s">
        <v>1062</v>
      </c>
      <c r="C589" s="110" t="s">
        <v>33</v>
      </c>
      <c r="D589" s="110" t="s">
        <v>31</v>
      </c>
      <c r="E589" s="40" t="s">
        <v>883</v>
      </c>
      <c r="F589" s="227"/>
      <c r="G589" s="195">
        <f>G590</f>
        <v>0</v>
      </c>
      <c r="H589" s="195">
        <f>H590</f>
        <v>0</v>
      </c>
      <c r="I589" s="578" t="e">
        <f t="shared" si="63"/>
        <v>#DIV/0!</v>
      </c>
    </row>
    <row r="590" spans="1:9" s="126" customFormat="1" ht="33" hidden="1">
      <c r="A590" s="100" t="s">
        <v>602</v>
      </c>
      <c r="B590" s="91" t="s">
        <v>1062</v>
      </c>
      <c r="C590" s="110" t="s">
        <v>33</v>
      </c>
      <c r="D590" s="110" t="s">
        <v>31</v>
      </c>
      <c r="E590" s="40" t="s">
        <v>885</v>
      </c>
      <c r="F590" s="227"/>
      <c r="G590" s="195">
        <f>G591</f>
        <v>0</v>
      </c>
      <c r="H590" s="195">
        <f>H591</f>
        <v>0</v>
      </c>
      <c r="I590" s="578" t="e">
        <f t="shared" si="63"/>
        <v>#DIV/0!</v>
      </c>
    </row>
    <row r="591" spans="1:9" s="126" customFormat="1" ht="33" hidden="1">
      <c r="A591" s="103" t="s">
        <v>514</v>
      </c>
      <c r="B591" s="91" t="s">
        <v>1062</v>
      </c>
      <c r="C591" s="110" t="s">
        <v>33</v>
      </c>
      <c r="D591" s="110" t="s">
        <v>31</v>
      </c>
      <c r="E591" s="40" t="s">
        <v>885</v>
      </c>
      <c r="F591" s="227">
        <v>240</v>
      </c>
      <c r="G591" s="195">
        <v>0</v>
      </c>
      <c r="H591" s="195">
        <v>0</v>
      </c>
      <c r="I591" s="578" t="e">
        <f t="shared" si="63"/>
        <v>#DIV/0!</v>
      </c>
    </row>
    <row r="592" spans="1:9" ht="16.5" hidden="1">
      <c r="A592" s="105" t="s">
        <v>62</v>
      </c>
      <c r="B592" s="90" t="s">
        <v>1062</v>
      </c>
      <c r="C592" s="44" t="s">
        <v>39</v>
      </c>
      <c r="D592" s="44"/>
      <c r="E592" s="44"/>
      <c r="F592" s="70"/>
      <c r="G592" s="147">
        <f aca="true" t="shared" si="69" ref="G592:H596">G593</f>
        <v>0</v>
      </c>
      <c r="H592" s="147">
        <f t="shared" si="69"/>
        <v>50000</v>
      </c>
      <c r="I592" s="583" t="e">
        <f t="shared" si="63"/>
        <v>#DIV/0!</v>
      </c>
    </row>
    <row r="593" spans="1:9" ht="16.5" hidden="1">
      <c r="A593" s="106" t="s">
        <v>334</v>
      </c>
      <c r="B593" s="107" t="s">
        <v>1062</v>
      </c>
      <c r="C593" s="44" t="s">
        <v>39</v>
      </c>
      <c r="D593" s="43" t="s">
        <v>31</v>
      </c>
      <c r="E593" s="44"/>
      <c r="F593" s="70"/>
      <c r="G593" s="71">
        <f t="shared" si="69"/>
        <v>0</v>
      </c>
      <c r="H593" s="71">
        <f t="shared" si="69"/>
        <v>50000</v>
      </c>
      <c r="I593" s="587" t="e">
        <f t="shared" si="63"/>
        <v>#DIV/0!</v>
      </c>
    </row>
    <row r="594" spans="1:9" s="242" customFormat="1" ht="49.5" hidden="1">
      <c r="A594" s="106" t="s">
        <v>563</v>
      </c>
      <c r="B594" s="107" t="s">
        <v>1062</v>
      </c>
      <c r="C594" s="44" t="s">
        <v>39</v>
      </c>
      <c r="D594" s="43" t="s">
        <v>31</v>
      </c>
      <c r="E594" s="253" t="s">
        <v>742</v>
      </c>
      <c r="F594" s="252"/>
      <c r="G594" s="147">
        <f t="shared" si="69"/>
        <v>0</v>
      </c>
      <c r="H594" s="147">
        <f t="shared" si="69"/>
        <v>50000</v>
      </c>
      <c r="I594" s="583" t="e">
        <f t="shared" si="63"/>
        <v>#DIV/0!</v>
      </c>
    </row>
    <row r="595" spans="1:9" s="126" customFormat="1" ht="21" customHeight="1" hidden="1">
      <c r="A595" s="103" t="s">
        <v>965</v>
      </c>
      <c r="B595" s="257" t="s">
        <v>1062</v>
      </c>
      <c r="C595" s="40" t="s">
        <v>39</v>
      </c>
      <c r="D595" s="39" t="s">
        <v>31</v>
      </c>
      <c r="E595" s="40" t="s">
        <v>904</v>
      </c>
      <c r="F595" s="227"/>
      <c r="G595" s="195">
        <f t="shared" si="69"/>
        <v>0</v>
      </c>
      <c r="H595" s="195">
        <f t="shared" si="69"/>
        <v>50000</v>
      </c>
      <c r="I595" s="578" t="e">
        <f t="shared" si="63"/>
        <v>#DIV/0!</v>
      </c>
    </row>
    <row r="596" spans="1:9" s="126" customFormat="1" ht="16.5" customHeight="1" hidden="1">
      <c r="A596" s="103" t="s">
        <v>574</v>
      </c>
      <c r="B596" s="257" t="s">
        <v>1062</v>
      </c>
      <c r="C596" s="40" t="s">
        <v>39</v>
      </c>
      <c r="D596" s="39" t="s">
        <v>31</v>
      </c>
      <c r="E596" s="40" t="s">
        <v>966</v>
      </c>
      <c r="F596" s="227"/>
      <c r="G596" s="195">
        <f t="shared" si="69"/>
        <v>0</v>
      </c>
      <c r="H596" s="195">
        <f t="shared" si="69"/>
        <v>50000</v>
      </c>
      <c r="I596" s="578" t="e">
        <f t="shared" si="63"/>
        <v>#DIV/0!</v>
      </c>
    </row>
    <row r="597" spans="1:9" s="126" customFormat="1" ht="21" customHeight="1" hidden="1">
      <c r="A597" s="103" t="s">
        <v>575</v>
      </c>
      <c r="B597" s="257" t="s">
        <v>1062</v>
      </c>
      <c r="C597" s="40" t="s">
        <v>39</v>
      </c>
      <c r="D597" s="39" t="s">
        <v>31</v>
      </c>
      <c r="E597" s="40" t="s">
        <v>966</v>
      </c>
      <c r="F597" s="227">
        <v>410</v>
      </c>
      <c r="G597" s="195"/>
      <c r="H597" s="195">
        <v>50000</v>
      </c>
      <c r="I597" s="578" t="e">
        <f t="shared" si="63"/>
        <v>#DIV/0!</v>
      </c>
    </row>
    <row r="598" spans="1:10" ht="33.75" hidden="1" thickBot="1">
      <c r="A598" s="84" t="s">
        <v>394</v>
      </c>
      <c r="B598" s="85" t="s">
        <v>1062</v>
      </c>
      <c r="C598" s="86"/>
      <c r="D598" s="86"/>
      <c r="E598" s="86"/>
      <c r="F598" s="86"/>
      <c r="G598" s="87">
        <f>G599+G607+G613+G619+G630+G667+G675+G682+G688</f>
        <v>0</v>
      </c>
      <c r="H598" s="87">
        <f>H599+H607+H613+H619+H630+H667+H675+H682+H688</f>
        <v>64693500</v>
      </c>
      <c r="I598" s="588" t="e">
        <f t="shared" si="63"/>
        <v>#DIV/0!</v>
      </c>
      <c r="J598" s="16"/>
    </row>
    <row r="599" spans="1:9" ht="16.5" hidden="1">
      <c r="A599" s="57" t="s">
        <v>205</v>
      </c>
      <c r="B599" s="88" t="s">
        <v>1062</v>
      </c>
      <c r="C599" s="59" t="s">
        <v>31</v>
      </c>
      <c r="D599" s="59"/>
      <c r="E599" s="59"/>
      <c r="F599" s="59"/>
      <c r="G599" s="118">
        <f aca="true" t="shared" si="70" ref="G599:H602">G600</f>
        <v>0</v>
      </c>
      <c r="H599" s="118">
        <f t="shared" si="70"/>
        <v>7774900</v>
      </c>
      <c r="I599" s="589" t="e">
        <f t="shared" si="63"/>
        <v>#DIV/0!</v>
      </c>
    </row>
    <row r="600" spans="1:9" ht="34.5" customHeight="1" hidden="1">
      <c r="A600" s="42" t="s">
        <v>286</v>
      </c>
      <c r="B600" s="90" t="s">
        <v>1062</v>
      </c>
      <c r="C600" s="43" t="s">
        <v>31</v>
      </c>
      <c r="D600" s="43" t="s">
        <v>37</v>
      </c>
      <c r="E600" s="44"/>
      <c r="F600" s="44"/>
      <c r="G600" s="118">
        <f t="shared" si="70"/>
        <v>0</v>
      </c>
      <c r="H600" s="118">
        <f t="shared" si="70"/>
        <v>7774900</v>
      </c>
      <c r="I600" s="589" t="e">
        <f t="shared" si="63"/>
        <v>#DIV/0!</v>
      </c>
    </row>
    <row r="601" spans="1:9" s="126" customFormat="1" ht="66" hidden="1">
      <c r="A601" s="288" t="s">
        <v>739</v>
      </c>
      <c r="B601" s="90" t="s">
        <v>1062</v>
      </c>
      <c r="C601" s="43" t="s">
        <v>31</v>
      </c>
      <c r="D601" s="43" t="s">
        <v>37</v>
      </c>
      <c r="E601" s="533" t="s">
        <v>715</v>
      </c>
      <c r="F601" s="230"/>
      <c r="G601" s="196">
        <f t="shared" si="70"/>
        <v>0</v>
      </c>
      <c r="H601" s="196">
        <f t="shared" si="70"/>
        <v>7774900</v>
      </c>
      <c r="I601" s="596" t="e">
        <f t="shared" si="63"/>
        <v>#DIV/0!</v>
      </c>
    </row>
    <row r="602" spans="1:9" s="126" customFormat="1" ht="33" hidden="1">
      <c r="A602" s="218" t="s">
        <v>817</v>
      </c>
      <c r="B602" s="91" t="s">
        <v>1062</v>
      </c>
      <c r="C602" s="39" t="s">
        <v>31</v>
      </c>
      <c r="D602" s="39" t="s">
        <v>37</v>
      </c>
      <c r="E602" s="536" t="s">
        <v>818</v>
      </c>
      <c r="F602" s="248"/>
      <c r="G602" s="66">
        <f t="shared" si="70"/>
        <v>0</v>
      </c>
      <c r="H602" s="66">
        <f t="shared" si="70"/>
        <v>7774900</v>
      </c>
      <c r="I602" s="576" t="e">
        <f t="shared" si="63"/>
        <v>#DIV/0!</v>
      </c>
    </row>
    <row r="603" spans="1:9" s="126" customFormat="1" ht="16.5" hidden="1">
      <c r="A603" s="218" t="s">
        <v>513</v>
      </c>
      <c r="B603" s="91" t="s">
        <v>1062</v>
      </c>
      <c r="C603" s="39" t="s">
        <v>31</v>
      </c>
      <c r="D603" s="39" t="s">
        <v>37</v>
      </c>
      <c r="E603" s="536" t="s">
        <v>823</v>
      </c>
      <c r="F603" s="248"/>
      <c r="G603" s="66">
        <f>G604+G605+G606</f>
        <v>0</v>
      </c>
      <c r="H603" s="66">
        <f>H604+H605+H606</f>
        <v>7774900</v>
      </c>
      <c r="I603" s="576" t="e">
        <f t="shared" si="63"/>
        <v>#DIV/0!</v>
      </c>
    </row>
    <row r="604" spans="1:9" s="126" customFormat="1" ht="33" hidden="1">
      <c r="A604" s="103" t="s">
        <v>511</v>
      </c>
      <c r="B604" s="91" t="s">
        <v>1062</v>
      </c>
      <c r="C604" s="39" t="s">
        <v>31</v>
      </c>
      <c r="D604" s="39" t="s">
        <v>37</v>
      </c>
      <c r="E604" s="536" t="s">
        <v>823</v>
      </c>
      <c r="F604" s="227">
        <v>120</v>
      </c>
      <c r="G604" s="66"/>
      <c r="H604" s="66">
        <f>4859900+1467700+14000+435800</f>
        <v>6777400</v>
      </c>
      <c r="I604" s="576" t="e">
        <f t="shared" si="63"/>
        <v>#DIV/0!</v>
      </c>
    </row>
    <row r="605" spans="1:9" s="126" customFormat="1" ht="33" hidden="1">
      <c r="A605" s="103" t="s">
        <v>514</v>
      </c>
      <c r="B605" s="91" t="s">
        <v>1062</v>
      </c>
      <c r="C605" s="39" t="s">
        <v>31</v>
      </c>
      <c r="D605" s="39" t="s">
        <v>37</v>
      </c>
      <c r="E605" s="536" t="s">
        <v>823</v>
      </c>
      <c r="F605" s="227">
        <v>240</v>
      </c>
      <c r="G605" s="66"/>
      <c r="H605" s="66">
        <v>951600</v>
      </c>
      <c r="I605" s="576" t="e">
        <f t="shared" si="63"/>
        <v>#DIV/0!</v>
      </c>
    </row>
    <row r="606" spans="1:9" s="126" customFormat="1" ht="16.5" hidden="1">
      <c r="A606" s="278" t="s">
        <v>516</v>
      </c>
      <c r="B606" s="91" t="s">
        <v>1062</v>
      </c>
      <c r="C606" s="39" t="s">
        <v>31</v>
      </c>
      <c r="D606" s="39" t="s">
        <v>37</v>
      </c>
      <c r="E606" s="536" t="s">
        <v>823</v>
      </c>
      <c r="F606" s="227">
        <v>850</v>
      </c>
      <c r="G606" s="66"/>
      <c r="H606" s="66">
        <v>45900</v>
      </c>
      <c r="I606" s="576" t="e">
        <f t="shared" si="63"/>
        <v>#DIV/0!</v>
      </c>
    </row>
    <row r="607" spans="1:9" ht="16.5" hidden="1">
      <c r="A607" s="360" t="s">
        <v>335</v>
      </c>
      <c r="B607" s="361" t="s">
        <v>1062</v>
      </c>
      <c r="C607" s="362" t="s">
        <v>36</v>
      </c>
      <c r="D607" s="363"/>
      <c r="E607" s="363"/>
      <c r="F607" s="363"/>
      <c r="G607" s="364">
        <f aca="true" t="shared" si="71" ref="G607:H611">G608</f>
        <v>0</v>
      </c>
      <c r="H607" s="147">
        <f t="shared" si="71"/>
        <v>0</v>
      </c>
      <c r="I607" s="583" t="e">
        <f t="shared" si="63"/>
        <v>#DIV/0!</v>
      </c>
    </row>
    <row r="608" spans="1:9" ht="16.5" hidden="1">
      <c r="A608" s="365" t="s">
        <v>336</v>
      </c>
      <c r="B608" s="366" t="s">
        <v>1062</v>
      </c>
      <c r="C608" s="367" t="s">
        <v>36</v>
      </c>
      <c r="D608" s="368" t="s">
        <v>40</v>
      </c>
      <c r="E608" s="368"/>
      <c r="F608" s="368"/>
      <c r="G608" s="369">
        <f t="shared" si="71"/>
        <v>0</v>
      </c>
      <c r="H608" s="118">
        <f t="shared" si="71"/>
        <v>0</v>
      </c>
      <c r="I608" s="589" t="e">
        <f t="shared" si="63"/>
        <v>#DIV/0!</v>
      </c>
    </row>
    <row r="609" spans="1:9" s="1" customFormat="1" ht="54.75" customHeight="1" hidden="1">
      <c r="A609" s="360" t="s">
        <v>634</v>
      </c>
      <c r="B609" s="370" t="s">
        <v>1062</v>
      </c>
      <c r="C609" s="367" t="s">
        <v>36</v>
      </c>
      <c r="D609" s="368" t="s">
        <v>40</v>
      </c>
      <c r="E609" s="371" t="s">
        <v>686</v>
      </c>
      <c r="F609" s="363"/>
      <c r="G609" s="372">
        <f t="shared" si="71"/>
        <v>0</v>
      </c>
      <c r="H609" s="71">
        <f t="shared" si="71"/>
        <v>0</v>
      </c>
      <c r="I609" s="587" t="e">
        <f t="shared" si="63"/>
        <v>#DIV/0!</v>
      </c>
    </row>
    <row r="610" spans="1:9" ht="18.75" customHeight="1" hidden="1">
      <c r="A610" s="360" t="s">
        <v>206</v>
      </c>
      <c r="B610" s="370" t="s">
        <v>1062</v>
      </c>
      <c r="C610" s="367" t="s">
        <v>36</v>
      </c>
      <c r="D610" s="368" t="s">
        <v>40</v>
      </c>
      <c r="E610" s="363" t="s">
        <v>702</v>
      </c>
      <c r="F610" s="373"/>
      <c r="G610" s="372">
        <f t="shared" si="71"/>
        <v>0</v>
      </c>
      <c r="H610" s="71">
        <f t="shared" si="71"/>
        <v>0</v>
      </c>
      <c r="I610" s="587" t="e">
        <f t="shared" si="63"/>
        <v>#DIV/0!</v>
      </c>
    </row>
    <row r="611" spans="1:9" ht="33" hidden="1">
      <c r="A611" s="374" t="s">
        <v>337</v>
      </c>
      <c r="B611" s="375" t="s">
        <v>1062</v>
      </c>
      <c r="C611" s="376" t="s">
        <v>36</v>
      </c>
      <c r="D611" s="377" t="s">
        <v>40</v>
      </c>
      <c r="E611" s="378" t="s">
        <v>986</v>
      </c>
      <c r="F611" s="378"/>
      <c r="G611" s="379">
        <f t="shared" si="71"/>
        <v>0</v>
      </c>
      <c r="H611" s="117">
        <f t="shared" si="71"/>
        <v>0</v>
      </c>
      <c r="I611" s="585" t="e">
        <f t="shared" si="63"/>
        <v>#DIV/0!</v>
      </c>
    </row>
    <row r="612" spans="1:9" ht="16.5" hidden="1">
      <c r="A612" s="380" t="s">
        <v>576</v>
      </c>
      <c r="B612" s="375" t="s">
        <v>1062</v>
      </c>
      <c r="C612" s="376" t="s">
        <v>36</v>
      </c>
      <c r="D612" s="377" t="s">
        <v>40</v>
      </c>
      <c r="E612" s="378" t="s">
        <v>986</v>
      </c>
      <c r="F612" s="378" t="s">
        <v>577</v>
      </c>
      <c r="G612" s="379"/>
      <c r="H612" s="117">
        <v>0</v>
      </c>
      <c r="I612" s="585" t="e">
        <f t="shared" si="63"/>
        <v>#DIV/0!</v>
      </c>
    </row>
    <row r="613" spans="1:9" s="1" customFormat="1" ht="33" hidden="1">
      <c r="A613" s="42" t="s">
        <v>110</v>
      </c>
      <c r="B613" s="90" t="s">
        <v>1062</v>
      </c>
      <c r="C613" s="44" t="s">
        <v>40</v>
      </c>
      <c r="D613" s="44"/>
      <c r="E613" s="44"/>
      <c r="F613" s="44"/>
      <c r="G613" s="147">
        <f aca="true" t="shared" si="72" ref="G613:H617">G614</f>
        <v>0</v>
      </c>
      <c r="H613" s="147">
        <f t="shared" si="72"/>
        <v>215000</v>
      </c>
      <c r="I613" s="583" t="e">
        <f t="shared" si="63"/>
        <v>#DIV/0!</v>
      </c>
    </row>
    <row r="614" spans="1:9" ht="49.5" hidden="1">
      <c r="A614" s="42" t="s">
        <v>331</v>
      </c>
      <c r="B614" s="90" t="s">
        <v>1062</v>
      </c>
      <c r="C614" s="43" t="s">
        <v>40</v>
      </c>
      <c r="D614" s="43" t="s">
        <v>32</v>
      </c>
      <c r="E614" s="43"/>
      <c r="F614" s="43"/>
      <c r="G614" s="71">
        <f t="shared" si="72"/>
        <v>0</v>
      </c>
      <c r="H614" s="71">
        <f t="shared" si="72"/>
        <v>215000</v>
      </c>
      <c r="I614" s="587" t="e">
        <f aca="true" t="shared" si="73" ref="I614:I677">H614*100/G614</f>
        <v>#DIV/0!</v>
      </c>
    </row>
    <row r="615" spans="1:9" s="126" customFormat="1" ht="82.5" hidden="1">
      <c r="A615" s="106" t="s">
        <v>732</v>
      </c>
      <c r="B615" s="90" t="s">
        <v>1062</v>
      </c>
      <c r="C615" s="43" t="s">
        <v>40</v>
      </c>
      <c r="D615" s="43" t="s">
        <v>32</v>
      </c>
      <c r="E615" s="253" t="s">
        <v>706</v>
      </c>
      <c r="F615" s="227"/>
      <c r="G615" s="147">
        <f t="shared" si="72"/>
        <v>0</v>
      </c>
      <c r="H615" s="147">
        <f t="shared" si="72"/>
        <v>215000</v>
      </c>
      <c r="I615" s="583" t="e">
        <f t="shared" si="73"/>
        <v>#DIV/0!</v>
      </c>
    </row>
    <row r="616" spans="1:9" s="126" customFormat="1" ht="33" hidden="1">
      <c r="A616" s="103" t="s">
        <v>801</v>
      </c>
      <c r="B616" s="91" t="s">
        <v>1062</v>
      </c>
      <c r="C616" s="39" t="s">
        <v>40</v>
      </c>
      <c r="D616" s="39" t="s">
        <v>32</v>
      </c>
      <c r="E616" s="40" t="s">
        <v>802</v>
      </c>
      <c r="F616" s="227"/>
      <c r="G616" s="195">
        <f t="shared" si="72"/>
        <v>0</v>
      </c>
      <c r="H616" s="195">
        <f t="shared" si="72"/>
        <v>215000</v>
      </c>
      <c r="I616" s="578" t="e">
        <f t="shared" si="73"/>
        <v>#DIV/0!</v>
      </c>
    </row>
    <row r="617" spans="1:9" s="126" customFormat="1" ht="49.5" hidden="1">
      <c r="A617" s="103" t="s">
        <v>621</v>
      </c>
      <c r="B617" s="91" t="s">
        <v>1062</v>
      </c>
      <c r="C617" s="39" t="s">
        <v>40</v>
      </c>
      <c r="D617" s="39" t="s">
        <v>32</v>
      </c>
      <c r="E617" s="40" t="s">
        <v>1009</v>
      </c>
      <c r="F617" s="227"/>
      <c r="G617" s="195">
        <f t="shared" si="72"/>
        <v>0</v>
      </c>
      <c r="H617" s="195">
        <f t="shared" si="72"/>
        <v>215000</v>
      </c>
      <c r="I617" s="578" t="e">
        <f t="shared" si="73"/>
        <v>#DIV/0!</v>
      </c>
    </row>
    <row r="618" spans="1:9" s="126" customFormat="1" ht="16.5" hidden="1">
      <c r="A618" s="103" t="s">
        <v>156</v>
      </c>
      <c r="B618" s="91" t="s">
        <v>1062</v>
      </c>
      <c r="C618" s="39" t="s">
        <v>40</v>
      </c>
      <c r="D618" s="39" t="s">
        <v>32</v>
      </c>
      <c r="E618" s="40" t="s">
        <v>1009</v>
      </c>
      <c r="F618" s="227">
        <v>540</v>
      </c>
      <c r="G618" s="195"/>
      <c r="H618" s="195">
        <v>215000</v>
      </c>
      <c r="I618" s="578" t="e">
        <f t="shared" si="73"/>
        <v>#DIV/0!</v>
      </c>
    </row>
    <row r="619" spans="1:9" ht="16.5" hidden="1">
      <c r="A619" s="115" t="s">
        <v>207</v>
      </c>
      <c r="B619" s="93" t="s">
        <v>1062</v>
      </c>
      <c r="C619" s="73" t="s">
        <v>34</v>
      </c>
      <c r="D619" s="73"/>
      <c r="E619" s="73"/>
      <c r="F619" s="73"/>
      <c r="G619" s="147">
        <f>G620</f>
        <v>0</v>
      </c>
      <c r="H619" s="147">
        <f>H620</f>
        <v>75000</v>
      </c>
      <c r="I619" s="583" t="e">
        <f t="shared" si="73"/>
        <v>#DIV/0!</v>
      </c>
    </row>
    <row r="620" spans="1:9" ht="16.5" hidden="1">
      <c r="A620" s="57" t="s">
        <v>42</v>
      </c>
      <c r="B620" s="88" t="s">
        <v>1062</v>
      </c>
      <c r="C620" s="59" t="s">
        <v>34</v>
      </c>
      <c r="D620" s="59" t="s">
        <v>95</v>
      </c>
      <c r="E620" s="59"/>
      <c r="F620" s="40"/>
      <c r="G620" s="147">
        <f>G621+G626</f>
        <v>0</v>
      </c>
      <c r="H620" s="147">
        <f>H621+H626</f>
        <v>75000</v>
      </c>
      <c r="I620" s="583" t="e">
        <f t="shared" si="73"/>
        <v>#DIV/0!</v>
      </c>
    </row>
    <row r="621" spans="1:9" s="126" customFormat="1" ht="33" hidden="1">
      <c r="A621" s="106" t="s">
        <v>539</v>
      </c>
      <c r="B621" s="88" t="s">
        <v>1062</v>
      </c>
      <c r="C621" s="59" t="s">
        <v>34</v>
      </c>
      <c r="D621" s="59" t="s">
        <v>95</v>
      </c>
      <c r="E621" s="253" t="s">
        <v>747</v>
      </c>
      <c r="F621" s="227"/>
      <c r="G621" s="147">
        <f aca="true" t="shared" si="74" ref="G621:H624">G622</f>
        <v>0</v>
      </c>
      <c r="H621" s="147">
        <f t="shared" si="74"/>
        <v>20000</v>
      </c>
      <c r="I621" s="583" t="e">
        <f t="shared" si="73"/>
        <v>#DIV/0!</v>
      </c>
    </row>
    <row r="622" spans="1:9" s="242" customFormat="1" ht="16.5" hidden="1">
      <c r="A622" s="106" t="s">
        <v>580</v>
      </c>
      <c r="B622" s="109" t="s">
        <v>1062</v>
      </c>
      <c r="C622" s="53" t="s">
        <v>34</v>
      </c>
      <c r="D622" s="53" t="s">
        <v>95</v>
      </c>
      <c r="E622" s="44" t="s">
        <v>760</v>
      </c>
      <c r="F622" s="252"/>
      <c r="G622" s="147">
        <f t="shared" si="74"/>
        <v>0</v>
      </c>
      <c r="H622" s="147">
        <f t="shared" si="74"/>
        <v>20000</v>
      </c>
      <c r="I622" s="583" t="e">
        <f t="shared" si="73"/>
        <v>#DIV/0!</v>
      </c>
    </row>
    <row r="623" spans="1:9" s="126" customFormat="1" ht="33.75" customHeight="1" hidden="1">
      <c r="A623" s="283" t="s">
        <v>845</v>
      </c>
      <c r="B623" s="109" t="s">
        <v>1062</v>
      </c>
      <c r="C623" s="53" t="s">
        <v>34</v>
      </c>
      <c r="D623" s="53" t="s">
        <v>95</v>
      </c>
      <c r="E623" s="40" t="s">
        <v>842</v>
      </c>
      <c r="F623" s="227"/>
      <c r="G623" s="195">
        <f t="shared" si="74"/>
        <v>0</v>
      </c>
      <c r="H623" s="195">
        <f t="shared" si="74"/>
        <v>20000</v>
      </c>
      <c r="I623" s="578" t="e">
        <f t="shared" si="73"/>
        <v>#DIV/0!</v>
      </c>
    </row>
    <row r="624" spans="1:9" s="126" customFormat="1" ht="55.5" customHeight="1" hidden="1">
      <c r="A624" s="283" t="s">
        <v>847</v>
      </c>
      <c r="B624" s="109" t="s">
        <v>1062</v>
      </c>
      <c r="C624" s="53" t="s">
        <v>34</v>
      </c>
      <c r="D624" s="53" t="s">
        <v>95</v>
      </c>
      <c r="E624" s="40" t="s">
        <v>848</v>
      </c>
      <c r="F624" s="227"/>
      <c r="G624" s="195">
        <f t="shared" si="74"/>
        <v>0</v>
      </c>
      <c r="H624" s="195">
        <f t="shared" si="74"/>
        <v>20000</v>
      </c>
      <c r="I624" s="578" t="e">
        <f t="shared" si="73"/>
        <v>#DIV/0!</v>
      </c>
    </row>
    <row r="625" spans="1:9" s="126" customFormat="1" ht="16.5" hidden="1">
      <c r="A625" s="80" t="s">
        <v>156</v>
      </c>
      <c r="B625" s="109" t="s">
        <v>1062</v>
      </c>
      <c r="C625" s="53" t="s">
        <v>34</v>
      </c>
      <c r="D625" s="53" t="s">
        <v>95</v>
      </c>
      <c r="E625" s="40" t="s">
        <v>848</v>
      </c>
      <c r="F625" s="227">
        <v>540</v>
      </c>
      <c r="G625" s="195"/>
      <c r="H625" s="195">
        <v>20000</v>
      </c>
      <c r="I625" s="578" t="e">
        <f t="shared" si="73"/>
        <v>#DIV/0!</v>
      </c>
    </row>
    <row r="626" spans="1:9" s="126" customFormat="1" ht="33" hidden="1">
      <c r="A626" s="106" t="s">
        <v>957</v>
      </c>
      <c r="B626" s="93" t="s">
        <v>1062</v>
      </c>
      <c r="C626" s="44" t="s">
        <v>34</v>
      </c>
      <c r="D626" s="44" t="s">
        <v>95</v>
      </c>
      <c r="E626" s="253" t="s">
        <v>714</v>
      </c>
      <c r="F626" s="252"/>
      <c r="G626" s="147">
        <f aca="true" t="shared" si="75" ref="G626:H628">G627</f>
        <v>0</v>
      </c>
      <c r="H626" s="147">
        <f t="shared" si="75"/>
        <v>55000</v>
      </c>
      <c r="I626" s="583" t="e">
        <f t="shared" si="73"/>
        <v>#DIV/0!</v>
      </c>
    </row>
    <row r="627" spans="1:9" s="126" customFormat="1" ht="16.5" hidden="1">
      <c r="A627" s="103" t="s">
        <v>958</v>
      </c>
      <c r="B627" s="94" t="s">
        <v>1062</v>
      </c>
      <c r="C627" s="40" t="s">
        <v>34</v>
      </c>
      <c r="D627" s="40" t="s">
        <v>95</v>
      </c>
      <c r="E627" s="40" t="s">
        <v>959</v>
      </c>
      <c r="F627" s="227"/>
      <c r="G627" s="195">
        <f t="shared" si="75"/>
        <v>0</v>
      </c>
      <c r="H627" s="195">
        <f t="shared" si="75"/>
        <v>55000</v>
      </c>
      <c r="I627" s="578" t="e">
        <f t="shared" si="73"/>
        <v>#DIV/0!</v>
      </c>
    </row>
    <row r="628" spans="1:9" s="126" customFormat="1" ht="37.5" customHeight="1" hidden="1">
      <c r="A628" s="103" t="s">
        <v>623</v>
      </c>
      <c r="B628" s="94" t="s">
        <v>1062</v>
      </c>
      <c r="C628" s="40" t="s">
        <v>34</v>
      </c>
      <c r="D628" s="40" t="s">
        <v>95</v>
      </c>
      <c r="E628" s="40" t="s">
        <v>962</v>
      </c>
      <c r="F628" s="227"/>
      <c r="G628" s="195">
        <f t="shared" si="75"/>
        <v>0</v>
      </c>
      <c r="H628" s="195">
        <f t="shared" si="75"/>
        <v>55000</v>
      </c>
      <c r="I628" s="578" t="e">
        <f t="shared" si="73"/>
        <v>#DIV/0!</v>
      </c>
    </row>
    <row r="629" spans="1:9" s="126" customFormat="1" ht="16.5" hidden="1">
      <c r="A629" s="80" t="s">
        <v>156</v>
      </c>
      <c r="B629" s="94" t="s">
        <v>1062</v>
      </c>
      <c r="C629" s="40" t="s">
        <v>34</v>
      </c>
      <c r="D629" s="40" t="s">
        <v>95</v>
      </c>
      <c r="E629" s="40" t="s">
        <v>962</v>
      </c>
      <c r="F629" s="227">
        <v>540</v>
      </c>
      <c r="G629" s="195"/>
      <c r="H629" s="195">
        <v>55000</v>
      </c>
      <c r="I629" s="578" t="e">
        <f t="shared" si="73"/>
        <v>#DIV/0!</v>
      </c>
    </row>
    <row r="630" spans="1:9" s="1" customFormat="1" ht="16.5" hidden="1">
      <c r="A630" s="42" t="s">
        <v>209</v>
      </c>
      <c r="B630" s="93" t="s">
        <v>1062</v>
      </c>
      <c r="C630" s="44" t="s">
        <v>35</v>
      </c>
      <c r="D630" s="44"/>
      <c r="E630" s="44"/>
      <c r="F630" s="44"/>
      <c r="G630" s="147">
        <f>G631+G637+G657</f>
        <v>0</v>
      </c>
      <c r="H630" s="147">
        <f>H631+H637+H657</f>
        <v>2409500</v>
      </c>
      <c r="I630" s="583" t="e">
        <f t="shared" si="73"/>
        <v>#DIV/0!</v>
      </c>
    </row>
    <row r="631" spans="1:9" ht="16.5" hidden="1">
      <c r="A631" s="204" t="s">
        <v>210</v>
      </c>
      <c r="B631" s="291" t="s">
        <v>1062</v>
      </c>
      <c r="C631" s="292" t="s">
        <v>35</v>
      </c>
      <c r="D631" s="125" t="s">
        <v>31</v>
      </c>
      <c r="E631" s="125"/>
      <c r="F631" s="125"/>
      <c r="G631" s="71">
        <f aca="true" t="shared" si="76" ref="G631:H635">G632</f>
        <v>0</v>
      </c>
      <c r="H631" s="71">
        <f t="shared" si="76"/>
        <v>20000</v>
      </c>
      <c r="I631" s="587" t="e">
        <f t="shared" si="73"/>
        <v>#DIV/0!</v>
      </c>
    </row>
    <row r="632" spans="1:9" s="126" customFormat="1" ht="1.5" customHeight="1" hidden="1">
      <c r="A632" s="106" t="s">
        <v>539</v>
      </c>
      <c r="B632" s="88" t="s">
        <v>1062</v>
      </c>
      <c r="C632" s="292" t="s">
        <v>35</v>
      </c>
      <c r="D632" s="125" t="s">
        <v>31</v>
      </c>
      <c r="E632" s="253" t="s">
        <v>747</v>
      </c>
      <c r="F632" s="227"/>
      <c r="G632" s="147">
        <f t="shared" si="76"/>
        <v>0</v>
      </c>
      <c r="H632" s="147">
        <f t="shared" si="76"/>
        <v>20000</v>
      </c>
      <c r="I632" s="583" t="e">
        <f t="shared" si="73"/>
        <v>#DIV/0!</v>
      </c>
    </row>
    <row r="633" spans="1:9" s="242" customFormat="1" ht="49.5" hidden="1">
      <c r="A633" s="151" t="s">
        <v>603</v>
      </c>
      <c r="B633" s="291" t="s">
        <v>1062</v>
      </c>
      <c r="C633" s="292" t="s">
        <v>35</v>
      </c>
      <c r="D633" s="125" t="s">
        <v>31</v>
      </c>
      <c r="E633" s="59" t="s">
        <v>759</v>
      </c>
      <c r="F633" s="303"/>
      <c r="G633" s="118">
        <f t="shared" si="76"/>
        <v>0</v>
      </c>
      <c r="H633" s="118">
        <f t="shared" si="76"/>
        <v>20000</v>
      </c>
      <c r="I633" s="589" t="e">
        <f t="shared" si="73"/>
        <v>#DIV/0!</v>
      </c>
    </row>
    <row r="634" spans="1:9" s="126" customFormat="1" ht="33" hidden="1">
      <c r="A634" s="218" t="s">
        <v>840</v>
      </c>
      <c r="B634" s="293" t="s">
        <v>1062</v>
      </c>
      <c r="C634" s="149" t="s">
        <v>35</v>
      </c>
      <c r="D634" s="131" t="s">
        <v>31</v>
      </c>
      <c r="E634" s="40" t="s">
        <v>846</v>
      </c>
      <c r="F634" s="227"/>
      <c r="G634" s="195">
        <f t="shared" si="76"/>
        <v>0</v>
      </c>
      <c r="H634" s="195">
        <f t="shared" si="76"/>
        <v>20000</v>
      </c>
      <c r="I634" s="578" t="e">
        <f t="shared" si="73"/>
        <v>#DIV/0!</v>
      </c>
    </row>
    <row r="635" spans="1:9" s="126" customFormat="1" ht="82.5" hidden="1">
      <c r="A635" s="218" t="s">
        <v>624</v>
      </c>
      <c r="B635" s="293" t="s">
        <v>1062</v>
      </c>
      <c r="C635" s="149" t="s">
        <v>35</v>
      </c>
      <c r="D635" s="131" t="s">
        <v>31</v>
      </c>
      <c r="E635" s="40" t="s">
        <v>849</v>
      </c>
      <c r="F635" s="227"/>
      <c r="G635" s="195">
        <f t="shared" si="76"/>
        <v>0</v>
      </c>
      <c r="H635" s="195">
        <f t="shared" si="76"/>
        <v>20000</v>
      </c>
      <c r="I635" s="578" t="e">
        <f t="shared" si="73"/>
        <v>#DIV/0!</v>
      </c>
    </row>
    <row r="636" spans="1:9" s="126" customFormat="1" ht="16.5" hidden="1">
      <c r="A636" s="80" t="s">
        <v>156</v>
      </c>
      <c r="B636" s="293" t="s">
        <v>1062</v>
      </c>
      <c r="C636" s="149" t="s">
        <v>35</v>
      </c>
      <c r="D636" s="131" t="s">
        <v>31</v>
      </c>
      <c r="E636" s="40" t="s">
        <v>849</v>
      </c>
      <c r="F636" s="227">
        <v>540</v>
      </c>
      <c r="G636" s="195"/>
      <c r="H636" s="195">
        <v>20000</v>
      </c>
      <c r="I636" s="578" t="e">
        <f t="shared" si="73"/>
        <v>#DIV/0!</v>
      </c>
    </row>
    <row r="637" spans="1:9" ht="16.5" hidden="1">
      <c r="A637" s="42" t="s">
        <v>211</v>
      </c>
      <c r="B637" s="93" t="s">
        <v>1062</v>
      </c>
      <c r="C637" s="43" t="s">
        <v>35</v>
      </c>
      <c r="D637" s="43" t="s">
        <v>36</v>
      </c>
      <c r="E637" s="51"/>
      <c r="F637" s="40"/>
      <c r="G637" s="147">
        <f>G638+G642+G653</f>
        <v>0</v>
      </c>
      <c r="H637" s="147">
        <f>H638+H642+H653</f>
        <v>2310000</v>
      </c>
      <c r="I637" s="583" t="e">
        <f t="shared" si="73"/>
        <v>#DIV/0!</v>
      </c>
    </row>
    <row r="638" spans="1:9" s="126" customFormat="1" ht="49.5" hidden="1">
      <c r="A638" s="106" t="s">
        <v>558</v>
      </c>
      <c r="B638" s="93" t="s">
        <v>1062</v>
      </c>
      <c r="C638" s="43" t="s">
        <v>35</v>
      </c>
      <c r="D638" s="43" t="s">
        <v>36</v>
      </c>
      <c r="E638" s="253" t="s">
        <v>712</v>
      </c>
      <c r="F638" s="227"/>
      <c r="G638" s="147">
        <f aca="true" t="shared" si="77" ref="G638:H640">G639</f>
        <v>0</v>
      </c>
      <c r="H638" s="147">
        <f t="shared" si="77"/>
        <v>70000</v>
      </c>
      <c r="I638" s="583" t="e">
        <f t="shared" si="73"/>
        <v>#DIV/0!</v>
      </c>
    </row>
    <row r="639" spans="1:9" s="126" customFormat="1" ht="35.25" customHeight="1" hidden="1">
      <c r="A639" s="65" t="s">
        <v>804</v>
      </c>
      <c r="B639" s="94" t="s">
        <v>1062</v>
      </c>
      <c r="C639" s="39" t="s">
        <v>35</v>
      </c>
      <c r="D639" s="39" t="s">
        <v>36</v>
      </c>
      <c r="E639" s="246" t="s">
        <v>805</v>
      </c>
      <c r="F639" s="227"/>
      <c r="G639" s="195">
        <f t="shared" si="77"/>
        <v>0</v>
      </c>
      <c r="H639" s="195">
        <f t="shared" si="77"/>
        <v>70000</v>
      </c>
      <c r="I639" s="578" t="e">
        <f t="shared" si="73"/>
        <v>#DIV/0!</v>
      </c>
    </row>
    <row r="640" spans="1:9" s="126" customFormat="1" ht="49.5" hidden="1">
      <c r="A640" s="65" t="s">
        <v>622</v>
      </c>
      <c r="B640" s="94" t="s">
        <v>1062</v>
      </c>
      <c r="C640" s="39" t="s">
        <v>35</v>
      </c>
      <c r="D640" s="39" t="s">
        <v>36</v>
      </c>
      <c r="E640" s="246" t="s">
        <v>806</v>
      </c>
      <c r="F640" s="227"/>
      <c r="G640" s="195">
        <f t="shared" si="77"/>
        <v>0</v>
      </c>
      <c r="H640" s="195">
        <f t="shared" si="77"/>
        <v>70000</v>
      </c>
      <c r="I640" s="578" t="e">
        <f t="shared" si="73"/>
        <v>#DIV/0!</v>
      </c>
    </row>
    <row r="641" spans="1:9" s="126" customFormat="1" ht="16.5" hidden="1">
      <c r="A641" s="80" t="s">
        <v>156</v>
      </c>
      <c r="B641" s="94" t="s">
        <v>1062</v>
      </c>
      <c r="C641" s="39" t="s">
        <v>35</v>
      </c>
      <c r="D641" s="39" t="s">
        <v>36</v>
      </c>
      <c r="E641" s="246" t="s">
        <v>806</v>
      </c>
      <c r="F641" s="227">
        <v>540</v>
      </c>
      <c r="G641" s="195"/>
      <c r="H641" s="195">
        <v>70000</v>
      </c>
      <c r="I641" s="578" t="e">
        <f t="shared" si="73"/>
        <v>#DIV/0!</v>
      </c>
    </row>
    <row r="642" spans="1:9" s="126" customFormat="1" ht="51" customHeight="1" hidden="1">
      <c r="A642" s="106" t="s">
        <v>581</v>
      </c>
      <c r="B642" s="93" t="s">
        <v>1062</v>
      </c>
      <c r="C642" s="43" t="s">
        <v>35</v>
      </c>
      <c r="D642" s="43" t="s">
        <v>36</v>
      </c>
      <c r="E642" s="253" t="s">
        <v>713</v>
      </c>
      <c r="F642" s="227"/>
      <c r="G642" s="147">
        <f>G643+G649</f>
        <v>0</v>
      </c>
      <c r="H642" s="147">
        <f>H643+H649</f>
        <v>2230000</v>
      </c>
      <c r="I642" s="583" t="e">
        <f t="shared" si="73"/>
        <v>#DIV/0!</v>
      </c>
    </row>
    <row r="643" spans="1:9" s="242" customFormat="1" ht="33" hidden="1">
      <c r="A643" s="106" t="s">
        <v>347</v>
      </c>
      <c r="B643" s="93" t="s">
        <v>1062</v>
      </c>
      <c r="C643" s="43" t="s">
        <v>35</v>
      </c>
      <c r="D643" s="43" t="s">
        <v>36</v>
      </c>
      <c r="E643" s="44" t="s">
        <v>758</v>
      </c>
      <c r="F643" s="252"/>
      <c r="G643" s="147">
        <f>G644</f>
        <v>0</v>
      </c>
      <c r="H643" s="147">
        <f>H644</f>
        <v>2200000</v>
      </c>
      <c r="I643" s="583" t="e">
        <f t="shared" si="73"/>
        <v>#DIV/0!</v>
      </c>
    </row>
    <row r="644" spans="1:9" s="126" customFormat="1" ht="16.5" hidden="1">
      <c r="A644" s="103" t="s">
        <v>853</v>
      </c>
      <c r="B644" s="94" t="s">
        <v>1062</v>
      </c>
      <c r="C644" s="39" t="s">
        <v>35</v>
      </c>
      <c r="D644" s="39" t="s">
        <v>36</v>
      </c>
      <c r="E644" s="40" t="s">
        <v>852</v>
      </c>
      <c r="F644" s="227"/>
      <c r="G644" s="195">
        <f>G645+G647</f>
        <v>0</v>
      </c>
      <c r="H644" s="195">
        <f>H645+H647</f>
        <v>2200000</v>
      </c>
      <c r="I644" s="578" t="e">
        <f t="shared" si="73"/>
        <v>#DIV/0!</v>
      </c>
    </row>
    <row r="645" spans="1:9" s="126" customFormat="1" ht="49.5" hidden="1">
      <c r="A645" s="284" t="s">
        <v>851</v>
      </c>
      <c r="B645" s="94" t="s">
        <v>1062</v>
      </c>
      <c r="C645" s="39" t="s">
        <v>35</v>
      </c>
      <c r="D645" s="39" t="s">
        <v>36</v>
      </c>
      <c r="E645" s="40" t="s">
        <v>855</v>
      </c>
      <c r="F645" s="227"/>
      <c r="G645" s="195">
        <f>G646</f>
        <v>0</v>
      </c>
      <c r="H645" s="195">
        <f>H646</f>
        <v>200000</v>
      </c>
      <c r="I645" s="578" t="e">
        <f t="shared" si="73"/>
        <v>#DIV/0!</v>
      </c>
    </row>
    <row r="646" spans="1:9" s="126" customFormat="1" ht="16.5" hidden="1">
      <c r="A646" s="80" t="s">
        <v>156</v>
      </c>
      <c r="B646" s="94" t="s">
        <v>1062</v>
      </c>
      <c r="C646" s="39" t="s">
        <v>35</v>
      </c>
      <c r="D646" s="39" t="s">
        <v>36</v>
      </c>
      <c r="E646" s="40" t="s">
        <v>855</v>
      </c>
      <c r="F646" s="227">
        <v>540</v>
      </c>
      <c r="G646" s="195"/>
      <c r="H646" s="195">
        <v>200000</v>
      </c>
      <c r="I646" s="578" t="e">
        <f t="shared" si="73"/>
        <v>#DIV/0!</v>
      </c>
    </row>
    <row r="647" spans="1:9" s="126" customFormat="1" ht="49.5" hidden="1">
      <c r="A647" s="38" t="s">
        <v>854</v>
      </c>
      <c r="B647" s="94" t="s">
        <v>1062</v>
      </c>
      <c r="C647" s="39" t="s">
        <v>35</v>
      </c>
      <c r="D647" s="39" t="s">
        <v>36</v>
      </c>
      <c r="E647" s="40" t="s">
        <v>856</v>
      </c>
      <c r="F647" s="227"/>
      <c r="G647" s="195">
        <f>G648</f>
        <v>0</v>
      </c>
      <c r="H647" s="195">
        <f>H648</f>
        <v>2000000</v>
      </c>
      <c r="I647" s="578" t="e">
        <f t="shared" si="73"/>
        <v>#DIV/0!</v>
      </c>
    </row>
    <row r="648" spans="1:9" s="126" customFormat="1" ht="16.5" hidden="1">
      <c r="A648" s="80" t="s">
        <v>156</v>
      </c>
      <c r="B648" s="94" t="s">
        <v>1062</v>
      </c>
      <c r="C648" s="39" t="s">
        <v>35</v>
      </c>
      <c r="D648" s="39" t="s">
        <v>36</v>
      </c>
      <c r="E648" s="40" t="s">
        <v>856</v>
      </c>
      <c r="F648" s="227">
        <v>540</v>
      </c>
      <c r="G648" s="195"/>
      <c r="H648" s="195">
        <v>2000000</v>
      </c>
      <c r="I648" s="578" t="e">
        <f t="shared" si="73"/>
        <v>#DIV/0!</v>
      </c>
    </row>
    <row r="649" spans="1:9" s="242" customFormat="1" ht="16.5" hidden="1">
      <c r="A649" s="106" t="s">
        <v>425</v>
      </c>
      <c r="B649" s="93" t="s">
        <v>1062</v>
      </c>
      <c r="C649" s="43" t="s">
        <v>35</v>
      </c>
      <c r="D649" s="43" t="s">
        <v>36</v>
      </c>
      <c r="E649" s="44" t="s">
        <v>757</v>
      </c>
      <c r="F649" s="252"/>
      <c r="G649" s="147">
        <f aca="true" t="shared" si="78" ref="G649:H651">G650</f>
        <v>0</v>
      </c>
      <c r="H649" s="147">
        <f t="shared" si="78"/>
        <v>30000</v>
      </c>
      <c r="I649" s="583" t="e">
        <f t="shared" si="73"/>
        <v>#DIV/0!</v>
      </c>
    </row>
    <row r="650" spans="1:9" s="126" customFormat="1" ht="33" hidden="1">
      <c r="A650" s="282" t="s">
        <v>807</v>
      </c>
      <c r="B650" s="94" t="s">
        <v>1062</v>
      </c>
      <c r="C650" s="39" t="s">
        <v>35</v>
      </c>
      <c r="D650" s="39" t="s">
        <v>36</v>
      </c>
      <c r="E650" s="40" t="s">
        <v>808</v>
      </c>
      <c r="F650" s="227"/>
      <c r="G650" s="195">
        <f t="shared" si="78"/>
        <v>0</v>
      </c>
      <c r="H650" s="195">
        <f t="shared" si="78"/>
        <v>30000</v>
      </c>
      <c r="I650" s="578" t="e">
        <f t="shared" si="73"/>
        <v>#DIV/0!</v>
      </c>
    </row>
    <row r="651" spans="1:9" s="126" customFormat="1" ht="49.5" hidden="1">
      <c r="A651" s="282" t="s">
        <v>625</v>
      </c>
      <c r="B651" s="94" t="s">
        <v>1062</v>
      </c>
      <c r="C651" s="39" t="s">
        <v>35</v>
      </c>
      <c r="D651" s="39" t="s">
        <v>36</v>
      </c>
      <c r="E651" s="40" t="s">
        <v>809</v>
      </c>
      <c r="F651" s="227"/>
      <c r="G651" s="195">
        <f t="shared" si="78"/>
        <v>0</v>
      </c>
      <c r="H651" s="195">
        <f t="shared" si="78"/>
        <v>30000</v>
      </c>
      <c r="I651" s="578" t="e">
        <f t="shared" si="73"/>
        <v>#DIV/0!</v>
      </c>
    </row>
    <row r="652" spans="1:9" s="126" customFormat="1" ht="16.5" hidden="1">
      <c r="A652" s="80" t="s">
        <v>156</v>
      </c>
      <c r="B652" s="94" t="s">
        <v>1062</v>
      </c>
      <c r="C652" s="39" t="s">
        <v>35</v>
      </c>
      <c r="D652" s="39" t="s">
        <v>36</v>
      </c>
      <c r="E652" s="40" t="s">
        <v>809</v>
      </c>
      <c r="F652" s="227">
        <v>540</v>
      </c>
      <c r="G652" s="195"/>
      <c r="H652" s="195">
        <v>30000</v>
      </c>
      <c r="I652" s="578" t="e">
        <f t="shared" si="73"/>
        <v>#DIV/0!</v>
      </c>
    </row>
    <row r="653" spans="1:9" s="242" customFormat="1" ht="49.5" hidden="1">
      <c r="A653" s="287" t="s">
        <v>738</v>
      </c>
      <c r="B653" s="93" t="s">
        <v>1062</v>
      </c>
      <c r="C653" s="43" t="s">
        <v>35</v>
      </c>
      <c r="D653" s="43" t="s">
        <v>36</v>
      </c>
      <c r="E653" s="533" t="s">
        <v>749</v>
      </c>
      <c r="F653" s="252"/>
      <c r="G653" s="147">
        <f aca="true" t="shared" si="79" ref="G653:H655">G654</f>
        <v>0</v>
      </c>
      <c r="H653" s="147">
        <f t="shared" si="79"/>
        <v>10000</v>
      </c>
      <c r="I653" s="583" t="e">
        <f t="shared" si="73"/>
        <v>#DIV/0!</v>
      </c>
    </row>
    <row r="654" spans="1:9" s="126" customFormat="1" ht="33" hidden="1">
      <c r="A654" s="218" t="s">
        <v>814</v>
      </c>
      <c r="B654" s="94" t="s">
        <v>1062</v>
      </c>
      <c r="C654" s="39" t="s">
        <v>35</v>
      </c>
      <c r="D654" s="39" t="s">
        <v>36</v>
      </c>
      <c r="E654" s="536" t="s">
        <v>815</v>
      </c>
      <c r="F654" s="227"/>
      <c r="G654" s="195">
        <f t="shared" si="79"/>
        <v>0</v>
      </c>
      <c r="H654" s="195">
        <f t="shared" si="79"/>
        <v>10000</v>
      </c>
      <c r="I654" s="578" t="e">
        <f t="shared" si="73"/>
        <v>#DIV/0!</v>
      </c>
    </row>
    <row r="655" spans="1:9" s="126" customFormat="1" ht="34.5" customHeight="1" hidden="1">
      <c r="A655" s="218" t="s">
        <v>626</v>
      </c>
      <c r="B655" s="94" t="s">
        <v>1062</v>
      </c>
      <c r="C655" s="39" t="s">
        <v>35</v>
      </c>
      <c r="D655" s="39" t="s">
        <v>36</v>
      </c>
      <c r="E655" s="536" t="s">
        <v>816</v>
      </c>
      <c r="F655" s="227"/>
      <c r="G655" s="195">
        <f t="shared" si="79"/>
        <v>0</v>
      </c>
      <c r="H655" s="195">
        <f t="shared" si="79"/>
        <v>10000</v>
      </c>
      <c r="I655" s="578" t="e">
        <f t="shared" si="73"/>
        <v>#DIV/0!</v>
      </c>
    </row>
    <row r="656" spans="1:9" s="126" customFormat="1" ht="16.5" hidden="1">
      <c r="A656" s="80" t="s">
        <v>156</v>
      </c>
      <c r="B656" s="94" t="s">
        <v>1062</v>
      </c>
      <c r="C656" s="39" t="s">
        <v>35</v>
      </c>
      <c r="D656" s="39" t="s">
        <v>36</v>
      </c>
      <c r="E656" s="246" t="s">
        <v>816</v>
      </c>
      <c r="F656" s="227">
        <v>540</v>
      </c>
      <c r="G656" s="195"/>
      <c r="H656" s="195">
        <v>10000</v>
      </c>
      <c r="I656" s="578" t="e">
        <f t="shared" si="73"/>
        <v>#DIV/0!</v>
      </c>
    </row>
    <row r="657" spans="1:9" s="1" customFormat="1" ht="16.5" hidden="1">
      <c r="A657" s="42" t="s">
        <v>76</v>
      </c>
      <c r="B657" s="90" t="s">
        <v>1062</v>
      </c>
      <c r="C657" s="44" t="s">
        <v>35</v>
      </c>
      <c r="D657" s="44" t="s">
        <v>40</v>
      </c>
      <c r="E657" s="63"/>
      <c r="F657" s="44"/>
      <c r="G657" s="147">
        <f>G658+G663</f>
        <v>0</v>
      </c>
      <c r="H657" s="147">
        <f>H658+H663</f>
        <v>79500</v>
      </c>
      <c r="I657" s="583" t="e">
        <f t="shared" si="73"/>
        <v>#DIV/0!</v>
      </c>
    </row>
    <row r="658" spans="1:9" s="126" customFormat="1" ht="66" hidden="1">
      <c r="A658" s="106" t="s">
        <v>528</v>
      </c>
      <c r="B658" s="90" t="s">
        <v>1062</v>
      </c>
      <c r="C658" s="44" t="s">
        <v>35</v>
      </c>
      <c r="D658" s="44" t="s">
        <v>40</v>
      </c>
      <c r="E658" s="253" t="s">
        <v>698</v>
      </c>
      <c r="F658" s="227"/>
      <c r="G658" s="147">
        <f aca="true" t="shared" si="80" ref="G658:H661">G659</f>
        <v>0</v>
      </c>
      <c r="H658" s="147">
        <f t="shared" si="80"/>
        <v>60000</v>
      </c>
      <c r="I658" s="583" t="e">
        <f t="shared" si="73"/>
        <v>#DIV/0!</v>
      </c>
    </row>
    <row r="659" spans="1:9" s="242" customFormat="1" ht="33" hidden="1">
      <c r="A659" s="106" t="s">
        <v>535</v>
      </c>
      <c r="B659" s="90" t="s">
        <v>1062</v>
      </c>
      <c r="C659" s="44" t="s">
        <v>35</v>
      </c>
      <c r="D659" s="44" t="s">
        <v>40</v>
      </c>
      <c r="E659" s="44" t="s">
        <v>699</v>
      </c>
      <c r="F659" s="252"/>
      <c r="G659" s="147">
        <f t="shared" si="80"/>
        <v>0</v>
      </c>
      <c r="H659" s="147">
        <f t="shared" si="80"/>
        <v>60000</v>
      </c>
      <c r="I659" s="583" t="e">
        <f t="shared" si="73"/>
        <v>#DIV/0!</v>
      </c>
    </row>
    <row r="660" spans="1:9" s="126" customFormat="1" ht="16.5" hidden="1">
      <c r="A660" s="103" t="s">
        <v>948</v>
      </c>
      <c r="B660" s="91" t="s">
        <v>1062</v>
      </c>
      <c r="C660" s="40" t="s">
        <v>35</v>
      </c>
      <c r="D660" s="40" t="s">
        <v>40</v>
      </c>
      <c r="E660" s="40" t="s">
        <v>701</v>
      </c>
      <c r="F660" s="227"/>
      <c r="G660" s="195">
        <f t="shared" si="80"/>
        <v>0</v>
      </c>
      <c r="H660" s="195">
        <f t="shared" si="80"/>
        <v>60000</v>
      </c>
      <c r="I660" s="578" t="e">
        <f t="shared" si="73"/>
        <v>#DIV/0!</v>
      </c>
    </row>
    <row r="661" spans="1:9" s="126" customFormat="1" ht="49.5" hidden="1">
      <c r="A661" s="103" t="s">
        <v>627</v>
      </c>
      <c r="B661" s="91" t="s">
        <v>1062</v>
      </c>
      <c r="C661" s="40" t="s">
        <v>35</v>
      </c>
      <c r="D661" s="40" t="s">
        <v>40</v>
      </c>
      <c r="E661" s="40" t="s">
        <v>949</v>
      </c>
      <c r="F661" s="227"/>
      <c r="G661" s="195">
        <f t="shared" si="80"/>
        <v>0</v>
      </c>
      <c r="H661" s="195">
        <f t="shared" si="80"/>
        <v>60000</v>
      </c>
      <c r="I661" s="578" t="e">
        <f t="shared" si="73"/>
        <v>#DIV/0!</v>
      </c>
    </row>
    <row r="662" spans="1:9" s="126" customFormat="1" ht="16.5" hidden="1">
      <c r="A662" s="103" t="s">
        <v>156</v>
      </c>
      <c r="B662" s="91" t="s">
        <v>1062</v>
      </c>
      <c r="C662" s="40" t="s">
        <v>35</v>
      </c>
      <c r="D662" s="40" t="s">
        <v>40</v>
      </c>
      <c r="E662" s="40" t="s">
        <v>949</v>
      </c>
      <c r="F662" s="227">
        <v>540</v>
      </c>
      <c r="G662" s="195"/>
      <c r="H662" s="195">
        <v>60000</v>
      </c>
      <c r="I662" s="578" t="e">
        <f t="shared" si="73"/>
        <v>#DIV/0!</v>
      </c>
    </row>
    <row r="663" spans="1:9" s="242" customFormat="1" ht="49.5" hidden="1">
      <c r="A663" s="287" t="s">
        <v>738</v>
      </c>
      <c r="B663" s="93" t="s">
        <v>1062</v>
      </c>
      <c r="C663" s="43" t="s">
        <v>35</v>
      </c>
      <c r="D663" s="43" t="s">
        <v>40</v>
      </c>
      <c r="E663" s="533" t="s">
        <v>749</v>
      </c>
      <c r="F663" s="252"/>
      <c r="G663" s="147">
        <f aca="true" t="shared" si="81" ref="G663:H665">G664</f>
        <v>0</v>
      </c>
      <c r="H663" s="147">
        <f t="shared" si="81"/>
        <v>19500</v>
      </c>
      <c r="I663" s="583" t="e">
        <f t="shared" si="73"/>
        <v>#DIV/0!</v>
      </c>
    </row>
    <row r="664" spans="1:9" s="126" customFormat="1" ht="33" hidden="1">
      <c r="A664" s="218" t="s">
        <v>814</v>
      </c>
      <c r="B664" s="94" t="s">
        <v>1062</v>
      </c>
      <c r="C664" s="39" t="s">
        <v>35</v>
      </c>
      <c r="D664" s="39" t="s">
        <v>40</v>
      </c>
      <c r="E664" s="536" t="s">
        <v>815</v>
      </c>
      <c r="F664" s="227"/>
      <c r="G664" s="195">
        <f t="shared" si="81"/>
        <v>0</v>
      </c>
      <c r="H664" s="195">
        <f t="shared" si="81"/>
        <v>19500</v>
      </c>
      <c r="I664" s="578" t="e">
        <f t="shared" si="73"/>
        <v>#DIV/0!</v>
      </c>
    </row>
    <row r="665" spans="1:9" s="126" customFormat="1" ht="34.5" customHeight="1" hidden="1">
      <c r="A665" s="218" t="s">
        <v>626</v>
      </c>
      <c r="B665" s="94" t="s">
        <v>1062</v>
      </c>
      <c r="C665" s="39" t="s">
        <v>35</v>
      </c>
      <c r="D665" s="39" t="s">
        <v>40</v>
      </c>
      <c r="E665" s="536" t="s">
        <v>816</v>
      </c>
      <c r="F665" s="227"/>
      <c r="G665" s="195">
        <f t="shared" si="81"/>
        <v>0</v>
      </c>
      <c r="H665" s="195">
        <f t="shared" si="81"/>
        <v>19500</v>
      </c>
      <c r="I665" s="578" t="e">
        <f t="shared" si="73"/>
        <v>#DIV/0!</v>
      </c>
    </row>
    <row r="666" spans="1:9" s="126" customFormat="1" ht="16.5" hidden="1">
      <c r="A666" s="80" t="s">
        <v>156</v>
      </c>
      <c r="B666" s="94" t="s">
        <v>1062</v>
      </c>
      <c r="C666" s="39" t="s">
        <v>35</v>
      </c>
      <c r="D666" s="39" t="s">
        <v>40</v>
      </c>
      <c r="E666" s="246" t="s">
        <v>816</v>
      </c>
      <c r="F666" s="227">
        <v>540</v>
      </c>
      <c r="G666" s="195"/>
      <c r="H666" s="195">
        <v>19500</v>
      </c>
      <c r="I666" s="578" t="e">
        <f t="shared" si="73"/>
        <v>#DIV/0!</v>
      </c>
    </row>
    <row r="667" spans="1:9" s="1" customFormat="1" ht="16.5" hidden="1">
      <c r="A667" s="42" t="s">
        <v>75</v>
      </c>
      <c r="B667" s="93" t="s">
        <v>1062</v>
      </c>
      <c r="C667" s="63" t="s">
        <v>30</v>
      </c>
      <c r="D667" s="63"/>
      <c r="E667" s="152"/>
      <c r="F667" s="152"/>
      <c r="G667" s="147">
        <f aca="true" t="shared" si="82" ref="G667:H669">G668</f>
        <v>0</v>
      </c>
      <c r="H667" s="147">
        <f t="shared" si="82"/>
        <v>6800</v>
      </c>
      <c r="I667" s="583" t="e">
        <f t="shared" si="73"/>
        <v>#DIV/0!</v>
      </c>
    </row>
    <row r="668" spans="1:9" ht="33" hidden="1">
      <c r="A668" s="183" t="s">
        <v>468</v>
      </c>
      <c r="B668" s="93" t="s">
        <v>1062</v>
      </c>
      <c r="C668" s="44" t="s">
        <v>30</v>
      </c>
      <c r="D668" s="44" t="s">
        <v>35</v>
      </c>
      <c r="E668" s="70"/>
      <c r="F668" s="70"/>
      <c r="G668" s="147">
        <f t="shared" si="82"/>
        <v>0</v>
      </c>
      <c r="H668" s="147">
        <f t="shared" si="82"/>
        <v>6800</v>
      </c>
      <c r="I668" s="583" t="e">
        <f t="shared" si="73"/>
        <v>#DIV/0!</v>
      </c>
    </row>
    <row r="669" spans="1:9" s="126" customFormat="1" ht="66" hidden="1">
      <c r="A669" s="288" t="s">
        <v>739</v>
      </c>
      <c r="B669" s="93" t="s">
        <v>1062</v>
      </c>
      <c r="C669" s="44" t="s">
        <v>30</v>
      </c>
      <c r="D669" s="44" t="s">
        <v>35</v>
      </c>
      <c r="E669" s="533" t="s">
        <v>715</v>
      </c>
      <c r="F669" s="230"/>
      <c r="G669" s="147">
        <f t="shared" si="82"/>
        <v>0</v>
      </c>
      <c r="H669" s="147">
        <f t="shared" si="82"/>
        <v>6800</v>
      </c>
      <c r="I669" s="583" t="e">
        <f t="shared" si="73"/>
        <v>#DIV/0!</v>
      </c>
    </row>
    <row r="670" spans="1:9" s="126" customFormat="1" ht="18.75" customHeight="1" hidden="1">
      <c r="A670" s="220" t="s">
        <v>987</v>
      </c>
      <c r="B670" s="94" t="s">
        <v>1062</v>
      </c>
      <c r="C670" s="40" t="s">
        <v>30</v>
      </c>
      <c r="D670" s="40" t="s">
        <v>35</v>
      </c>
      <c r="E670" s="294" t="s">
        <v>988</v>
      </c>
      <c r="F670" s="248"/>
      <c r="G670" s="195">
        <f>G671+G673</f>
        <v>0</v>
      </c>
      <c r="H670" s="195">
        <f>H671+H673</f>
        <v>6800</v>
      </c>
      <c r="I670" s="578" t="e">
        <f t="shared" si="73"/>
        <v>#DIV/0!</v>
      </c>
    </row>
    <row r="671" spans="1:9" s="126" customFormat="1" ht="33" hidden="1">
      <c r="A671" s="220" t="s">
        <v>1012</v>
      </c>
      <c r="B671" s="94" t="s">
        <v>1062</v>
      </c>
      <c r="C671" s="40" t="s">
        <v>30</v>
      </c>
      <c r="D671" s="40" t="s">
        <v>35</v>
      </c>
      <c r="E671" s="294" t="s">
        <v>989</v>
      </c>
      <c r="F671" s="248"/>
      <c r="G671" s="195">
        <f>G672</f>
        <v>0</v>
      </c>
      <c r="H671" s="195">
        <f>H672</f>
        <v>800</v>
      </c>
      <c r="I671" s="578" t="e">
        <f t="shared" si="73"/>
        <v>#DIV/0!</v>
      </c>
    </row>
    <row r="672" spans="1:9" s="126" customFormat="1" ht="33" hidden="1">
      <c r="A672" s="278" t="s">
        <v>514</v>
      </c>
      <c r="B672" s="94" t="s">
        <v>1062</v>
      </c>
      <c r="C672" s="40" t="s">
        <v>30</v>
      </c>
      <c r="D672" s="40" t="s">
        <v>35</v>
      </c>
      <c r="E672" s="294" t="s">
        <v>989</v>
      </c>
      <c r="F672" s="248">
        <v>240</v>
      </c>
      <c r="G672" s="195"/>
      <c r="H672" s="195">
        <v>800</v>
      </c>
      <c r="I672" s="578" t="e">
        <f t="shared" si="73"/>
        <v>#DIV/0!</v>
      </c>
    </row>
    <row r="673" spans="1:9" s="126" customFormat="1" ht="49.5" hidden="1">
      <c r="A673" s="220" t="s">
        <v>990</v>
      </c>
      <c r="B673" s="94" t="s">
        <v>1062</v>
      </c>
      <c r="C673" s="40" t="s">
        <v>30</v>
      </c>
      <c r="D673" s="40" t="s">
        <v>35</v>
      </c>
      <c r="E673" s="294" t="s">
        <v>991</v>
      </c>
      <c r="F673" s="248"/>
      <c r="G673" s="195">
        <f>G674</f>
        <v>0</v>
      </c>
      <c r="H673" s="195">
        <f>H674</f>
        <v>6000</v>
      </c>
      <c r="I673" s="578" t="e">
        <f t="shared" si="73"/>
        <v>#DIV/0!</v>
      </c>
    </row>
    <row r="674" spans="1:9" s="126" customFormat="1" ht="16.5" hidden="1">
      <c r="A674" s="220" t="s">
        <v>156</v>
      </c>
      <c r="B674" s="94" t="s">
        <v>1062</v>
      </c>
      <c r="C674" s="40" t="s">
        <v>30</v>
      </c>
      <c r="D674" s="40" t="s">
        <v>35</v>
      </c>
      <c r="E674" s="294" t="s">
        <v>991</v>
      </c>
      <c r="F674" s="248">
        <v>540</v>
      </c>
      <c r="G674" s="195"/>
      <c r="H674" s="195">
        <v>6000</v>
      </c>
      <c r="I674" s="578" t="e">
        <f t="shared" si="73"/>
        <v>#DIV/0!</v>
      </c>
    </row>
    <row r="675" spans="1:9" s="1" customFormat="1" ht="16.5" hidden="1">
      <c r="A675" s="42" t="s">
        <v>464</v>
      </c>
      <c r="B675" s="90" t="s">
        <v>1062</v>
      </c>
      <c r="C675" s="44" t="s">
        <v>33</v>
      </c>
      <c r="D675" s="44"/>
      <c r="E675" s="44"/>
      <c r="F675" s="44"/>
      <c r="G675" s="147">
        <f aca="true" t="shared" si="83" ref="G675:H680">G676</f>
        <v>0</v>
      </c>
      <c r="H675" s="147">
        <f t="shared" si="83"/>
        <v>12000</v>
      </c>
      <c r="I675" s="583" t="e">
        <f t="shared" si="73"/>
        <v>#DIV/0!</v>
      </c>
    </row>
    <row r="676" spans="1:9" s="1" customFormat="1" ht="16.5" hidden="1">
      <c r="A676" s="57" t="s">
        <v>5</v>
      </c>
      <c r="B676" s="90" t="s">
        <v>1062</v>
      </c>
      <c r="C676" s="58" t="s">
        <v>33</v>
      </c>
      <c r="D676" s="58" t="s">
        <v>31</v>
      </c>
      <c r="E676" s="44"/>
      <c r="F676" s="44"/>
      <c r="G676" s="147">
        <f t="shared" si="83"/>
        <v>0</v>
      </c>
      <c r="H676" s="147">
        <f t="shared" si="83"/>
        <v>12000</v>
      </c>
      <c r="I676" s="583" t="e">
        <f t="shared" si="73"/>
        <v>#DIV/0!</v>
      </c>
    </row>
    <row r="677" spans="1:9" s="126" customFormat="1" ht="33" hidden="1">
      <c r="A677" s="106" t="s">
        <v>524</v>
      </c>
      <c r="B677" s="90" t="s">
        <v>1062</v>
      </c>
      <c r="C677" s="58" t="s">
        <v>33</v>
      </c>
      <c r="D677" s="58" t="s">
        <v>31</v>
      </c>
      <c r="E677" s="531" t="s">
        <v>697</v>
      </c>
      <c r="F677" s="227"/>
      <c r="G677" s="147">
        <f t="shared" si="83"/>
        <v>0</v>
      </c>
      <c r="H677" s="147">
        <f t="shared" si="83"/>
        <v>12000</v>
      </c>
      <c r="I677" s="583" t="e">
        <f t="shared" si="73"/>
        <v>#DIV/0!</v>
      </c>
    </row>
    <row r="678" spans="1:9" s="242" customFormat="1" ht="33" hidden="1">
      <c r="A678" s="276" t="s">
        <v>734</v>
      </c>
      <c r="B678" s="90" t="s">
        <v>1062</v>
      </c>
      <c r="C678" s="58" t="s">
        <v>33</v>
      </c>
      <c r="D678" s="58" t="s">
        <v>31</v>
      </c>
      <c r="E678" s="44" t="s">
        <v>756</v>
      </c>
      <c r="F678" s="252"/>
      <c r="G678" s="147">
        <f t="shared" si="83"/>
        <v>0</v>
      </c>
      <c r="H678" s="147">
        <f t="shared" si="83"/>
        <v>12000</v>
      </c>
      <c r="I678" s="583" t="e">
        <f aca="true" t="shared" si="84" ref="I678:I741">H678*100/G678</f>
        <v>#DIV/0!</v>
      </c>
    </row>
    <row r="679" spans="1:9" s="126" customFormat="1" ht="33" hidden="1">
      <c r="A679" s="256" t="s">
        <v>1005</v>
      </c>
      <c r="B679" s="91" t="s">
        <v>1062</v>
      </c>
      <c r="C679" s="110" t="s">
        <v>33</v>
      </c>
      <c r="D679" s="110" t="s">
        <v>31</v>
      </c>
      <c r="E679" s="40" t="s">
        <v>895</v>
      </c>
      <c r="F679" s="227"/>
      <c r="G679" s="195">
        <f t="shared" si="83"/>
        <v>0</v>
      </c>
      <c r="H679" s="195">
        <f t="shared" si="83"/>
        <v>12000</v>
      </c>
      <c r="I679" s="578" t="e">
        <f t="shared" si="84"/>
        <v>#DIV/0!</v>
      </c>
    </row>
    <row r="680" spans="1:9" s="126" customFormat="1" ht="33" hidden="1">
      <c r="A680" s="277" t="s">
        <v>668</v>
      </c>
      <c r="B680" s="91" t="s">
        <v>1062</v>
      </c>
      <c r="C680" s="110" t="s">
        <v>33</v>
      </c>
      <c r="D680" s="110" t="s">
        <v>31</v>
      </c>
      <c r="E680" s="40" t="s">
        <v>897</v>
      </c>
      <c r="F680" s="227"/>
      <c r="G680" s="195">
        <f t="shared" si="83"/>
        <v>0</v>
      </c>
      <c r="H680" s="195">
        <f t="shared" si="83"/>
        <v>12000</v>
      </c>
      <c r="I680" s="578" t="e">
        <f t="shared" si="84"/>
        <v>#DIV/0!</v>
      </c>
    </row>
    <row r="681" spans="1:9" s="126" customFormat="1" ht="19.5" customHeight="1" hidden="1">
      <c r="A681" s="103" t="s">
        <v>156</v>
      </c>
      <c r="B681" s="91" t="s">
        <v>1062</v>
      </c>
      <c r="C681" s="110" t="s">
        <v>33</v>
      </c>
      <c r="D681" s="110" t="s">
        <v>31</v>
      </c>
      <c r="E681" s="40" t="s">
        <v>897</v>
      </c>
      <c r="F681" s="227">
        <v>540</v>
      </c>
      <c r="G681" s="195"/>
      <c r="H681" s="195">
        <v>12000</v>
      </c>
      <c r="I681" s="578" t="e">
        <f t="shared" si="84"/>
        <v>#DIV/0!</v>
      </c>
    </row>
    <row r="682" spans="1:9" ht="33" hidden="1">
      <c r="A682" s="148" t="s">
        <v>367</v>
      </c>
      <c r="B682" s="93" t="s">
        <v>1062</v>
      </c>
      <c r="C682" s="70" t="s">
        <v>41</v>
      </c>
      <c r="D682" s="70"/>
      <c r="E682" s="70"/>
      <c r="F682" s="70"/>
      <c r="G682" s="147">
        <f aca="true" t="shared" si="85" ref="G682:H686">G683</f>
        <v>0</v>
      </c>
      <c r="H682" s="147">
        <f t="shared" si="85"/>
        <v>1400000</v>
      </c>
      <c r="I682" s="583" t="e">
        <f t="shared" si="84"/>
        <v>#DIV/0!</v>
      </c>
    </row>
    <row r="683" spans="1:9" ht="33" hidden="1">
      <c r="A683" s="214" t="s">
        <v>368</v>
      </c>
      <c r="B683" s="93" t="s">
        <v>1062</v>
      </c>
      <c r="C683" s="44" t="s">
        <v>41</v>
      </c>
      <c r="D683" s="44" t="s">
        <v>31</v>
      </c>
      <c r="E683" s="68"/>
      <c r="F683" s="68"/>
      <c r="G683" s="71">
        <f t="shared" si="85"/>
        <v>0</v>
      </c>
      <c r="H683" s="71">
        <f t="shared" si="85"/>
        <v>1400000</v>
      </c>
      <c r="I683" s="587" t="e">
        <f t="shared" si="84"/>
        <v>#DIV/0!</v>
      </c>
    </row>
    <row r="684" spans="1:9" s="126" customFormat="1" ht="66" hidden="1">
      <c r="A684" s="288" t="s">
        <v>739</v>
      </c>
      <c r="B684" s="93" t="s">
        <v>1062</v>
      </c>
      <c r="C684" s="44" t="s">
        <v>41</v>
      </c>
      <c r="D684" s="44" t="s">
        <v>31</v>
      </c>
      <c r="E684" s="253" t="s">
        <v>715</v>
      </c>
      <c r="F684" s="230"/>
      <c r="G684" s="196">
        <f t="shared" si="85"/>
        <v>0</v>
      </c>
      <c r="H684" s="196">
        <f t="shared" si="85"/>
        <v>1400000</v>
      </c>
      <c r="I684" s="596" t="e">
        <f t="shared" si="84"/>
        <v>#DIV/0!</v>
      </c>
    </row>
    <row r="685" spans="1:9" s="126" customFormat="1" ht="16.5" hidden="1">
      <c r="A685" s="218" t="s">
        <v>834</v>
      </c>
      <c r="B685" s="94" t="s">
        <v>1062</v>
      </c>
      <c r="C685" s="40" t="s">
        <v>41</v>
      </c>
      <c r="D685" s="40" t="s">
        <v>31</v>
      </c>
      <c r="E685" s="294" t="s">
        <v>835</v>
      </c>
      <c r="F685" s="248"/>
      <c r="G685" s="66">
        <f t="shared" si="85"/>
        <v>0</v>
      </c>
      <c r="H685" s="66">
        <f t="shared" si="85"/>
        <v>1400000</v>
      </c>
      <c r="I685" s="576" t="e">
        <f t="shared" si="84"/>
        <v>#DIV/0!</v>
      </c>
    </row>
    <row r="686" spans="1:9" s="126" customFormat="1" ht="33" hidden="1">
      <c r="A686" s="218" t="s">
        <v>582</v>
      </c>
      <c r="B686" s="94" t="s">
        <v>1062</v>
      </c>
      <c r="C686" s="40" t="s">
        <v>41</v>
      </c>
      <c r="D686" s="40" t="s">
        <v>31</v>
      </c>
      <c r="E686" s="294" t="s">
        <v>836</v>
      </c>
      <c r="F686" s="248"/>
      <c r="G686" s="66">
        <f t="shared" si="85"/>
        <v>0</v>
      </c>
      <c r="H686" s="66">
        <f t="shared" si="85"/>
        <v>1400000</v>
      </c>
      <c r="I686" s="576" t="e">
        <f t="shared" si="84"/>
        <v>#DIV/0!</v>
      </c>
    </row>
    <row r="687" spans="1:9" s="126" customFormat="1" ht="16.5" hidden="1">
      <c r="A687" s="188" t="s">
        <v>583</v>
      </c>
      <c r="B687" s="94" t="s">
        <v>1062</v>
      </c>
      <c r="C687" s="40" t="s">
        <v>41</v>
      </c>
      <c r="D687" s="40" t="s">
        <v>31</v>
      </c>
      <c r="E687" s="246" t="s">
        <v>836</v>
      </c>
      <c r="F687" s="248">
        <v>730</v>
      </c>
      <c r="G687" s="66"/>
      <c r="H687" s="66">
        <v>1400000</v>
      </c>
      <c r="I687" s="576" t="e">
        <f t="shared" si="84"/>
        <v>#DIV/0!</v>
      </c>
    </row>
    <row r="688" spans="1:9" ht="37.5" customHeight="1" hidden="1">
      <c r="A688" s="42" t="s">
        <v>449</v>
      </c>
      <c r="B688" s="90" t="s">
        <v>1062</v>
      </c>
      <c r="C688" s="44" t="s">
        <v>288</v>
      </c>
      <c r="D688" s="44"/>
      <c r="E688" s="44"/>
      <c r="F688" s="44"/>
      <c r="G688" s="147">
        <f>G689+G694</f>
        <v>0</v>
      </c>
      <c r="H688" s="147">
        <f>H689+H694</f>
        <v>52800300</v>
      </c>
      <c r="I688" s="583" t="e">
        <f t="shared" si="84"/>
        <v>#DIV/0!</v>
      </c>
    </row>
    <row r="689" spans="1:9" ht="49.5" hidden="1">
      <c r="A689" s="57" t="s">
        <v>447</v>
      </c>
      <c r="B689" s="88" t="s">
        <v>1062</v>
      </c>
      <c r="C689" s="59" t="s">
        <v>288</v>
      </c>
      <c r="D689" s="59" t="s">
        <v>31</v>
      </c>
      <c r="E689" s="59"/>
      <c r="F689" s="59"/>
      <c r="G689" s="74">
        <f aca="true" t="shared" si="86" ref="G689:H692">G690</f>
        <v>0</v>
      </c>
      <c r="H689" s="74">
        <f t="shared" si="86"/>
        <v>36750000</v>
      </c>
      <c r="I689" s="590" t="e">
        <f t="shared" si="84"/>
        <v>#DIV/0!</v>
      </c>
    </row>
    <row r="690" spans="1:9" s="126" customFormat="1" ht="66" hidden="1">
      <c r="A690" s="288" t="s">
        <v>739</v>
      </c>
      <c r="B690" s="88" t="s">
        <v>1062</v>
      </c>
      <c r="C690" s="59" t="s">
        <v>288</v>
      </c>
      <c r="D690" s="59" t="s">
        <v>31</v>
      </c>
      <c r="E690" s="253" t="s">
        <v>715</v>
      </c>
      <c r="F690" s="230"/>
      <c r="G690" s="196">
        <f t="shared" si="86"/>
        <v>0</v>
      </c>
      <c r="H690" s="196">
        <f t="shared" si="86"/>
        <v>36750000</v>
      </c>
      <c r="I690" s="596" t="e">
        <f t="shared" si="84"/>
        <v>#DIV/0!</v>
      </c>
    </row>
    <row r="691" spans="1:9" s="126" customFormat="1" ht="49.5" hidden="1">
      <c r="A691" s="218" t="s">
        <v>819</v>
      </c>
      <c r="B691" s="109" t="s">
        <v>1062</v>
      </c>
      <c r="C691" s="53" t="s">
        <v>288</v>
      </c>
      <c r="D691" s="53" t="s">
        <v>31</v>
      </c>
      <c r="E691" s="295" t="s">
        <v>820</v>
      </c>
      <c r="F691" s="248"/>
      <c r="G691" s="66">
        <f t="shared" si="86"/>
        <v>0</v>
      </c>
      <c r="H691" s="66">
        <f t="shared" si="86"/>
        <v>36750000</v>
      </c>
      <c r="I691" s="576" t="e">
        <f t="shared" si="84"/>
        <v>#DIV/0!</v>
      </c>
    </row>
    <row r="692" spans="1:9" s="126" customFormat="1" ht="33" hidden="1">
      <c r="A692" s="218" t="s">
        <v>584</v>
      </c>
      <c r="B692" s="109" t="s">
        <v>1062</v>
      </c>
      <c r="C692" s="53" t="s">
        <v>288</v>
      </c>
      <c r="D692" s="53" t="s">
        <v>31</v>
      </c>
      <c r="E692" s="295" t="s">
        <v>1011</v>
      </c>
      <c r="F692" s="248"/>
      <c r="G692" s="66">
        <f t="shared" si="86"/>
        <v>0</v>
      </c>
      <c r="H692" s="66">
        <f t="shared" si="86"/>
        <v>36750000</v>
      </c>
      <c r="I692" s="576" t="e">
        <f t="shared" si="84"/>
        <v>#DIV/0!</v>
      </c>
    </row>
    <row r="693" spans="1:9" s="126" customFormat="1" ht="16.5" hidden="1">
      <c r="A693" s="80" t="s">
        <v>821</v>
      </c>
      <c r="B693" s="109" t="s">
        <v>1062</v>
      </c>
      <c r="C693" s="53" t="s">
        <v>288</v>
      </c>
      <c r="D693" s="53" t="s">
        <v>31</v>
      </c>
      <c r="E693" s="295" t="s">
        <v>1011</v>
      </c>
      <c r="F693" s="248">
        <v>510</v>
      </c>
      <c r="G693" s="66"/>
      <c r="H693" s="66">
        <v>36750000</v>
      </c>
      <c r="I693" s="576" t="e">
        <f t="shared" si="84"/>
        <v>#DIV/0!</v>
      </c>
    </row>
    <row r="694" spans="1:10" ht="33" hidden="1">
      <c r="A694" s="79" t="s">
        <v>448</v>
      </c>
      <c r="B694" s="93" t="s">
        <v>1062</v>
      </c>
      <c r="C694" s="44" t="s">
        <v>288</v>
      </c>
      <c r="D694" s="44" t="s">
        <v>40</v>
      </c>
      <c r="E694" s="44"/>
      <c r="F694" s="44"/>
      <c r="G694" s="71">
        <f>G695</f>
        <v>0</v>
      </c>
      <c r="H694" s="71">
        <f>H695</f>
        <v>16050300</v>
      </c>
      <c r="I694" s="587" t="e">
        <f t="shared" si="84"/>
        <v>#DIV/0!</v>
      </c>
      <c r="J694" s="16"/>
    </row>
    <row r="695" spans="1:9" s="126" customFormat="1" ht="66" hidden="1">
      <c r="A695" s="288" t="s">
        <v>739</v>
      </c>
      <c r="B695" s="88" t="s">
        <v>1062</v>
      </c>
      <c r="C695" s="44" t="s">
        <v>288</v>
      </c>
      <c r="D695" s="44" t="s">
        <v>40</v>
      </c>
      <c r="E695" s="253" t="s">
        <v>715</v>
      </c>
      <c r="F695" s="230"/>
      <c r="G695" s="196">
        <f>G696+G699</f>
        <v>0</v>
      </c>
      <c r="H695" s="196">
        <f>H696+H699</f>
        <v>16050300</v>
      </c>
      <c r="I695" s="596" t="e">
        <f t="shared" si="84"/>
        <v>#DIV/0!</v>
      </c>
    </row>
    <row r="696" spans="1:9" s="126" customFormat="1" ht="49.5" hidden="1">
      <c r="A696" s="218" t="s">
        <v>819</v>
      </c>
      <c r="B696" s="109" t="s">
        <v>1062</v>
      </c>
      <c r="C696" s="53" t="s">
        <v>288</v>
      </c>
      <c r="D696" s="53" t="s">
        <v>40</v>
      </c>
      <c r="E696" s="295" t="s">
        <v>820</v>
      </c>
      <c r="F696" s="248"/>
      <c r="G696" s="66">
        <f>G697</f>
        <v>0</v>
      </c>
      <c r="H696" s="66">
        <f>H697</f>
        <v>15850300</v>
      </c>
      <c r="I696" s="576" t="e">
        <f t="shared" si="84"/>
        <v>#DIV/0!</v>
      </c>
    </row>
    <row r="697" spans="1:9" s="126" customFormat="1" ht="33" hidden="1">
      <c r="A697" s="218" t="s">
        <v>585</v>
      </c>
      <c r="B697" s="109" t="s">
        <v>1062</v>
      </c>
      <c r="C697" s="53" t="s">
        <v>288</v>
      </c>
      <c r="D697" s="53" t="s">
        <v>40</v>
      </c>
      <c r="E697" s="295" t="s">
        <v>1010</v>
      </c>
      <c r="F697" s="227"/>
      <c r="G697" s="66">
        <f>G698</f>
        <v>0</v>
      </c>
      <c r="H697" s="66">
        <f>H698</f>
        <v>15850300</v>
      </c>
      <c r="I697" s="576" t="e">
        <f t="shared" si="84"/>
        <v>#DIV/0!</v>
      </c>
    </row>
    <row r="698" spans="1:9" s="126" customFormat="1" ht="16.5" hidden="1">
      <c r="A698" s="220" t="s">
        <v>156</v>
      </c>
      <c r="B698" s="109" t="s">
        <v>1062</v>
      </c>
      <c r="C698" s="53" t="s">
        <v>288</v>
      </c>
      <c r="D698" s="53" t="s">
        <v>40</v>
      </c>
      <c r="E698" s="295" t="s">
        <v>1010</v>
      </c>
      <c r="F698" s="248">
        <v>540</v>
      </c>
      <c r="G698" s="66"/>
      <c r="H698" s="66">
        <f>10000000+5850300</f>
        <v>15850300</v>
      </c>
      <c r="I698" s="576" t="e">
        <f t="shared" si="84"/>
        <v>#DIV/0!</v>
      </c>
    </row>
    <row r="699" spans="1:9" s="126" customFormat="1" ht="16.5" hidden="1">
      <c r="A699" s="218" t="s">
        <v>838</v>
      </c>
      <c r="B699" s="109" t="s">
        <v>1062</v>
      </c>
      <c r="C699" s="53" t="s">
        <v>288</v>
      </c>
      <c r="D699" s="53" t="s">
        <v>40</v>
      </c>
      <c r="E699" s="294" t="s">
        <v>837</v>
      </c>
      <c r="F699" s="248"/>
      <c r="G699" s="66">
        <f>G700</f>
        <v>0</v>
      </c>
      <c r="H699" s="66">
        <f>H700</f>
        <v>200000</v>
      </c>
      <c r="I699" s="576" t="e">
        <f t="shared" si="84"/>
        <v>#DIV/0!</v>
      </c>
    </row>
    <row r="700" spans="1:9" s="126" customFormat="1" ht="72" customHeight="1" hidden="1">
      <c r="A700" s="218" t="s">
        <v>312</v>
      </c>
      <c r="B700" s="109" t="s">
        <v>1062</v>
      </c>
      <c r="C700" s="53" t="s">
        <v>288</v>
      </c>
      <c r="D700" s="53" t="s">
        <v>40</v>
      </c>
      <c r="E700" s="294" t="s">
        <v>839</v>
      </c>
      <c r="F700" s="248"/>
      <c r="G700" s="66">
        <f>G701</f>
        <v>0</v>
      </c>
      <c r="H700" s="66">
        <f>H701</f>
        <v>200000</v>
      </c>
      <c r="I700" s="576" t="e">
        <f t="shared" si="84"/>
        <v>#DIV/0!</v>
      </c>
    </row>
    <row r="701" spans="1:9" s="126" customFormat="1" ht="16.5" hidden="1">
      <c r="A701" s="220" t="s">
        <v>156</v>
      </c>
      <c r="B701" s="109" t="s">
        <v>1062</v>
      </c>
      <c r="C701" s="53" t="s">
        <v>288</v>
      </c>
      <c r="D701" s="53" t="s">
        <v>40</v>
      </c>
      <c r="E701" s="294" t="s">
        <v>839</v>
      </c>
      <c r="F701" s="248">
        <v>540</v>
      </c>
      <c r="G701" s="66"/>
      <c r="H701" s="66">
        <v>200000</v>
      </c>
      <c r="I701" s="576" t="e">
        <f t="shared" si="84"/>
        <v>#DIV/0!</v>
      </c>
    </row>
    <row r="702" spans="1:9" ht="50.25" hidden="1" thickBot="1">
      <c r="A702" s="84" t="s">
        <v>395</v>
      </c>
      <c r="B702" s="85" t="s">
        <v>1062</v>
      </c>
      <c r="C702" s="86"/>
      <c r="D702" s="86"/>
      <c r="E702" s="86"/>
      <c r="F702" s="86"/>
      <c r="G702" s="87">
        <f>G703+G717+G729+G735</f>
        <v>0</v>
      </c>
      <c r="H702" s="87">
        <f>H703+H717+H729+H735</f>
        <v>30333600</v>
      </c>
      <c r="I702" s="588" t="e">
        <f t="shared" si="84"/>
        <v>#DIV/0!</v>
      </c>
    </row>
    <row r="703" spans="1:9" ht="16.5" hidden="1">
      <c r="A703" s="57" t="s">
        <v>205</v>
      </c>
      <c r="B703" s="88" t="s">
        <v>1062</v>
      </c>
      <c r="C703" s="59" t="s">
        <v>31</v>
      </c>
      <c r="D703" s="59"/>
      <c r="E703" s="59"/>
      <c r="F703" s="59"/>
      <c r="G703" s="118">
        <f>G704</f>
        <v>0</v>
      </c>
      <c r="H703" s="118">
        <f>H704</f>
        <v>5128100</v>
      </c>
      <c r="I703" s="589" t="e">
        <f t="shared" si="84"/>
        <v>#DIV/0!</v>
      </c>
    </row>
    <row r="704" spans="1:9" ht="21" customHeight="1" hidden="1">
      <c r="A704" s="42" t="s">
        <v>206</v>
      </c>
      <c r="B704" s="88" t="s">
        <v>1062</v>
      </c>
      <c r="C704" s="43" t="s">
        <v>31</v>
      </c>
      <c r="D704" s="43" t="s">
        <v>41</v>
      </c>
      <c r="E704" s="44"/>
      <c r="F704" s="44"/>
      <c r="G704" s="71">
        <f>G705+G714</f>
        <v>0</v>
      </c>
      <c r="H704" s="71">
        <f>H705+H714</f>
        <v>5128100</v>
      </c>
      <c r="I704" s="587" t="e">
        <f t="shared" si="84"/>
        <v>#DIV/0!</v>
      </c>
    </row>
    <row r="705" spans="1:9" s="126" customFormat="1" ht="49.5" hidden="1">
      <c r="A705" s="286" t="s">
        <v>737</v>
      </c>
      <c r="B705" s="90" t="s">
        <v>1062</v>
      </c>
      <c r="C705" s="43" t="s">
        <v>31</v>
      </c>
      <c r="D705" s="43" t="s">
        <v>41</v>
      </c>
      <c r="E705" s="533" t="s">
        <v>748</v>
      </c>
      <c r="F705" s="230"/>
      <c r="G705" s="196">
        <f>G706+G711</f>
        <v>0</v>
      </c>
      <c r="H705" s="196">
        <f>H706+H711</f>
        <v>5128100</v>
      </c>
      <c r="I705" s="596" t="e">
        <f t="shared" si="84"/>
        <v>#DIV/0!</v>
      </c>
    </row>
    <row r="706" spans="1:9" s="126" customFormat="1" ht="18.75" hidden="1">
      <c r="A706" s="298" t="s">
        <v>994</v>
      </c>
      <c r="B706" s="94" t="s">
        <v>1062</v>
      </c>
      <c r="C706" s="39" t="s">
        <v>31</v>
      </c>
      <c r="D706" s="39" t="s">
        <v>41</v>
      </c>
      <c r="E706" s="537" t="s">
        <v>992</v>
      </c>
      <c r="F706" s="230"/>
      <c r="G706" s="344">
        <f>G707</f>
        <v>0</v>
      </c>
      <c r="H706" s="344">
        <f>H707</f>
        <v>4778100</v>
      </c>
      <c r="I706" s="597" t="e">
        <f t="shared" si="84"/>
        <v>#DIV/0!</v>
      </c>
    </row>
    <row r="707" spans="1:9" s="126" customFormat="1" ht="16.5" hidden="1">
      <c r="A707" s="218" t="s">
        <v>513</v>
      </c>
      <c r="B707" s="91" t="s">
        <v>1062</v>
      </c>
      <c r="C707" s="39" t="s">
        <v>31</v>
      </c>
      <c r="D707" s="39" t="s">
        <v>41</v>
      </c>
      <c r="E707" s="537" t="s">
        <v>995</v>
      </c>
      <c r="F707" s="248"/>
      <c r="G707" s="66">
        <f>G708+G709+G710</f>
        <v>0</v>
      </c>
      <c r="H707" s="66">
        <f>H708+H709+H710</f>
        <v>4778100</v>
      </c>
      <c r="I707" s="576" t="e">
        <f t="shared" si="84"/>
        <v>#DIV/0!</v>
      </c>
    </row>
    <row r="708" spans="1:9" s="126" customFormat="1" ht="33" hidden="1">
      <c r="A708" s="103" t="s">
        <v>511</v>
      </c>
      <c r="B708" s="91" t="s">
        <v>1062</v>
      </c>
      <c r="C708" s="39" t="s">
        <v>31</v>
      </c>
      <c r="D708" s="39" t="s">
        <v>41</v>
      </c>
      <c r="E708" s="537" t="s">
        <v>995</v>
      </c>
      <c r="F708" s="227">
        <v>120</v>
      </c>
      <c r="G708" s="66"/>
      <c r="H708" s="66">
        <f>2927400+10000+884000+262100</f>
        <v>4083500</v>
      </c>
      <c r="I708" s="576" t="e">
        <f t="shared" si="84"/>
        <v>#DIV/0!</v>
      </c>
    </row>
    <row r="709" spans="1:9" s="126" customFormat="1" ht="33" hidden="1">
      <c r="A709" s="103" t="s">
        <v>514</v>
      </c>
      <c r="B709" s="91" t="s">
        <v>1062</v>
      </c>
      <c r="C709" s="39" t="s">
        <v>31</v>
      </c>
      <c r="D709" s="39" t="s">
        <v>41</v>
      </c>
      <c r="E709" s="537" t="s">
        <v>995</v>
      </c>
      <c r="F709" s="227">
        <v>240</v>
      </c>
      <c r="G709" s="66"/>
      <c r="H709" s="66">
        <v>644600</v>
      </c>
      <c r="I709" s="576" t="e">
        <f t="shared" si="84"/>
        <v>#DIV/0!</v>
      </c>
    </row>
    <row r="710" spans="1:9" s="126" customFormat="1" ht="16.5" hidden="1">
      <c r="A710" s="103" t="s">
        <v>516</v>
      </c>
      <c r="B710" s="91" t="s">
        <v>1062</v>
      </c>
      <c r="C710" s="39" t="s">
        <v>31</v>
      </c>
      <c r="D710" s="39" t="s">
        <v>41</v>
      </c>
      <c r="E710" s="537" t="s">
        <v>995</v>
      </c>
      <c r="F710" s="227">
        <v>850</v>
      </c>
      <c r="G710" s="66"/>
      <c r="H710" s="66">
        <v>50000</v>
      </c>
      <c r="I710" s="576" t="e">
        <f t="shared" si="84"/>
        <v>#DIV/0!</v>
      </c>
    </row>
    <row r="711" spans="1:9" s="126" customFormat="1" ht="49.5" hidden="1">
      <c r="A711" s="103" t="s">
        <v>996</v>
      </c>
      <c r="B711" s="91" t="s">
        <v>1062</v>
      </c>
      <c r="C711" s="39" t="s">
        <v>31</v>
      </c>
      <c r="D711" s="39" t="s">
        <v>41</v>
      </c>
      <c r="E711" s="537" t="s">
        <v>993</v>
      </c>
      <c r="F711" s="230"/>
      <c r="G711" s="61">
        <f>G712</f>
        <v>0</v>
      </c>
      <c r="H711" s="61">
        <f>H712</f>
        <v>350000</v>
      </c>
      <c r="I711" s="582" t="e">
        <f t="shared" si="84"/>
        <v>#DIV/0!</v>
      </c>
    </row>
    <row r="712" spans="1:9" s="126" customFormat="1" ht="49.5" hidden="1">
      <c r="A712" s="38" t="s">
        <v>287</v>
      </c>
      <c r="B712" s="91" t="s">
        <v>1062</v>
      </c>
      <c r="C712" s="39" t="s">
        <v>31</v>
      </c>
      <c r="D712" s="39" t="s">
        <v>41</v>
      </c>
      <c r="E712" s="537" t="s">
        <v>997</v>
      </c>
      <c r="F712" s="230"/>
      <c r="G712" s="344">
        <f>G713</f>
        <v>0</v>
      </c>
      <c r="H712" s="344">
        <f>H713</f>
        <v>350000</v>
      </c>
      <c r="I712" s="597" t="e">
        <f t="shared" si="84"/>
        <v>#DIV/0!</v>
      </c>
    </row>
    <row r="713" spans="1:9" s="126" customFormat="1" ht="33" hidden="1">
      <c r="A713" s="103" t="s">
        <v>514</v>
      </c>
      <c r="B713" s="91" t="s">
        <v>1062</v>
      </c>
      <c r="C713" s="39" t="s">
        <v>31</v>
      </c>
      <c r="D713" s="39" t="s">
        <v>41</v>
      </c>
      <c r="E713" s="537" t="s">
        <v>997</v>
      </c>
      <c r="F713" s="230">
        <v>240</v>
      </c>
      <c r="G713" s="344"/>
      <c r="H713" s="344">
        <v>350000</v>
      </c>
      <c r="I713" s="597" t="e">
        <f t="shared" si="84"/>
        <v>#DIV/0!</v>
      </c>
    </row>
    <row r="714" spans="1:9" s="1" customFormat="1" ht="54.75" customHeight="1" hidden="1">
      <c r="A714" s="42" t="s">
        <v>634</v>
      </c>
      <c r="B714" s="90" t="s">
        <v>1062</v>
      </c>
      <c r="C714" s="43" t="s">
        <v>31</v>
      </c>
      <c r="D714" s="43" t="s">
        <v>41</v>
      </c>
      <c r="E714" s="253" t="s">
        <v>686</v>
      </c>
      <c r="F714" s="44"/>
      <c r="G714" s="71">
        <f>G715</f>
        <v>0</v>
      </c>
      <c r="H714" s="71">
        <f>H715</f>
        <v>0</v>
      </c>
      <c r="I714" s="587" t="e">
        <f t="shared" si="84"/>
        <v>#DIV/0!</v>
      </c>
    </row>
    <row r="715" spans="1:9" ht="15.75" customHeight="1" hidden="1">
      <c r="A715" s="187" t="s">
        <v>600</v>
      </c>
      <c r="B715" s="91" t="s">
        <v>1062</v>
      </c>
      <c r="C715" s="40" t="s">
        <v>31</v>
      </c>
      <c r="D715" s="40" t="s">
        <v>41</v>
      </c>
      <c r="E715" s="40" t="s">
        <v>703</v>
      </c>
      <c r="F715" s="40"/>
      <c r="G715" s="66">
        <f>G716</f>
        <v>0</v>
      </c>
      <c r="H715" s="66">
        <f>H716</f>
        <v>0</v>
      </c>
      <c r="I715" s="576" t="e">
        <f t="shared" si="84"/>
        <v>#DIV/0!</v>
      </c>
    </row>
    <row r="716" spans="1:9" ht="16.5" hidden="1">
      <c r="A716" s="187" t="s">
        <v>620</v>
      </c>
      <c r="B716" s="91" t="s">
        <v>1062</v>
      </c>
      <c r="C716" s="40" t="s">
        <v>31</v>
      </c>
      <c r="D716" s="40" t="s">
        <v>41</v>
      </c>
      <c r="E716" s="40" t="s">
        <v>703</v>
      </c>
      <c r="F716" s="40" t="s">
        <v>619</v>
      </c>
      <c r="G716" s="66"/>
      <c r="H716" s="66"/>
      <c r="I716" s="576" t="e">
        <f t="shared" si="84"/>
        <v>#DIV/0!</v>
      </c>
    </row>
    <row r="717" spans="1:9" ht="16.5" hidden="1">
      <c r="A717" s="382" t="s">
        <v>207</v>
      </c>
      <c r="B717" s="383" t="s">
        <v>1062</v>
      </c>
      <c r="C717" s="384" t="s">
        <v>34</v>
      </c>
      <c r="D717" s="384"/>
      <c r="E717" s="384"/>
      <c r="F717" s="384"/>
      <c r="G717" s="385">
        <f>G718+G724</f>
        <v>0</v>
      </c>
      <c r="H717" s="118">
        <f>H718+H724</f>
        <v>12668100</v>
      </c>
      <c r="I717" s="589" t="e">
        <f t="shared" si="84"/>
        <v>#DIV/0!</v>
      </c>
    </row>
    <row r="718" spans="1:9" ht="16.5" hidden="1">
      <c r="A718" s="386" t="s">
        <v>326</v>
      </c>
      <c r="B718" s="387" t="s">
        <v>1062</v>
      </c>
      <c r="C718" s="388" t="s">
        <v>34</v>
      </c>
      <c r="D718" s="388" t="s">
        <v>32</v>
      </c>
      <c r="E718" s="388"/>
      <c r="F718" s="389"/>
      <c r="G718" s="390">
        <f aca="true" t="shared" si="87" ref="G718:H722">G719</f>
        <v>0</v>
      </c>
      <c r="H718" s="71">
        <f t="shared" si="87"/>
        <v>12068100</v>
      </c>
      <c r="I718" s="587" t="e">
        <f t="shared" si="84"/>
        <v>#DIV/0!</v>
      </c>
    </row>
    <row r="719" spans="1:9" s="126" customFormat="1" ht="33" hidden="1">
      <c r="A719" s="386" t="s">
        <v>531</v>
      </c>
      <c r="B719" s="387" t="s">
        <v>1062</v>
      </c>
      <c r="C719" s="388" t="s">
        <v>34</v>
      </c>
      <c r="D719" s="388" t="s">
        <v>32</v>
      </c>
      <c r="E719" s="538" t="s">
        <v>710</v>
      </c>
      <c r="F719" s="391"/>
      <c r="G719" s="392">
        <f t="shared" si="87"/>
        <v>0</v>
      </c>
      <c r="H719" s="147">
        <f t="shared" si="87"/>
        <v>12068100</v>
      </c>
      <c r="I719" s="583" t="e">
        <f t="shared" si="84"/>
        <v>#DIV/0!</v>
      </c>
    </row>
    <row r="720" spans="1:9" s="242" customFormat="1" ht="31.5" customHeight="1" hidden="1">
      <c r="A720" s="386" t="s">
        <v>578</v>
      </c>
      <c r="B720" s="387" t="s">
        <v>1062</v>
      </c>
      <c r="C720" s="388" t="s">
        <v>34</v>
      </c>
      <c r="D720" s="388" t="s">
        <v>32</v>
      </c>
      <c r="E720" s="388" t="s">
        <v>762</v>
      </c>
      <c r="F720" s="393"/>
      <c r="G720" s="392">
        <f t="shared" si="87"/>
        <v>0</v>
      </c>
      <c r="H720" s="147">
        <f t="shared" si="87"/>
        <v>12068100</v>
      </c>
      <c r="I720" s="583" t="e">
        <f t="shared" si="84"/>
        <v>#DIV/0!</v>
      </c>
    </row>
    <row r="721" spans="1:9" s="126" customFormat="1" ht="31.5" customHeight="1" hidden="1">
      <c r="A721" s="394" t="s">
        <v>868</v>
      </c>
      <c r="B721" s="395" t="s">
        <v>1062</v>
      </c>
      <c r="C721" s="396" t="s">
        <v>34</v>
      </c>
      <c r="D721" s="396" t="s">
        <v>32</v>
      </c>
      <c r="E721" s="396" t="s">
        <v>869</v>
      </c>
      <c r="F721" s="391"/>
      <c r="G721" s="397">
        <f t="shared" si="87"/>
        <v>0</v>
      </c>
      <c r="H721" s="195">
        <f t="shared" si="87"/>
        <v>12068100</v>
      </c>
      <c r="I721" s="578" t="e">
        <f t="shared" si="84"/>
        <v>#DIV/0!</v>
      </c>
    </row>
    <row r="722" spans="1:9" s="126" customFormat="1" ht="33.75" customHeight="1" hidden="1">
      <c r="A722" s="394" t="s">
        <v>579</v>
      </c>
      <c r="B722" s="395" t="s">
        <v>1062</v>
      </c>
      <c r="C722" s="396" t="s">
        <v>34</v>
      </c>
      <c r="D722" s="396" t="s">
        <v>32</v>
      </c>
      <c r="E722" s="396" t="s">
        <v>870</v>
      </c>
      <c r="F722" s="391"/>
      <c r="G722" s="397">
        <f t="shared" si="87"/>
        <v>0</v>
      </c>
      <c r="H722" s="195">
        <f t="shared" si="87"/>
        <v>12068100</v>
      </c>
      <c r="I722" s="578" t="e">
        <f t="shared" si="84"/>
        <v>#DIV/0!</v>
      </c>
    </row>
    <row r="723" spans="1:9" s="126" customFormat="1" ht="36.75" customHeight="1" hidden="1">
      <c r="A723" s="46" t="s">
        <v>514</v>
      </c>
      <c r="B723" s="95" t="s">
        <v>1062</v>
      </c>
      <c r="C723" s="50" t="s">
        <v>39</v>
      </c>
      <c r="D723" s="50" t="s">
        <v>31</v>
      </c>
      <c r="E723" s="50" t="s">
        <v>870</v>
      </c>
      <c r="F723" s="228">
        <v>240</v>
      </c>
      <c r="G723" s="195"/>
      <c r="H723" s="195">
        <v>12068100</v>
      </c>
      <c r="I723" s="578" t="e">
        <f t="shared" si="84"/>
        <v>#DIV/0!</v>
      </c>
    </row>
    <row r="724" spans="1:9" ht="1.5" customHeight="1" hidden="1" thickBot="1">
      <c r="A724" s="173" t="s">
        <v>42</v>
      </c>
      <c r="B724" s="93" t="s">
        <v>1062</v>
      </c>
      <c r="C724" s="59" t="s">
        <v>34</v>
      </c>
      <c r="D724" s="73" t="s">
        <v>95</v>
      </c>
      <c r="E724" s="73"/>
      <c r="F724" s="73"/>
      <c r="G724" s="118">
        <f aca="true" t="shared" si="88" ref="G724:H727">G725</f>
        <v>0</v>
      </c>
      <c r="H724" s="118">
        <f t="shared" si="88"/>
        <v>600000</v>
      </c>
      <c r="I724" s="589" t="e">
        <f t="shared" si="84"/>
        <v>#DIV/0!</v>
      </c>
    </row>
    <row r="725" spans="1:9" s="126" customFormat="1" ht="50.25" hidden="1" thickBot="1">
      <c r="A725" s="398" t="s">
        <v>737</v>
      </c>
      <c r="B725" s="399" t="s">
        <v>1062</v>
      </c>
      <c r="C725" s="400" t="s">
        <v>34</v>
      </c>
      <c r="D725" s="400" t="s">
        <v>95</v>
      </c>
      <c r="E725" s="539" t="s">
        <v>748</v>
      </c>
      <c r="F725" s="401"/>
      <c r="G725" s="402">
        <f t="shared" si="88"/>
        <v>0</v>
      </c>
      <c r="H725" s="147">
        <f t="shared" si="88"/>
        <v>600000</v>
      </c>
      <c r="I725" s="583" t="e">
        <f t="shared" si="84"/>
        <v>#DIV/0!</v>
      </c>
    </row>
    <row r="726" spans="1:9" s="126" customFormat="1" ht="50.25" hidden="1" thickBot="1">
      <c r="A726" s="403" t="s">
        <v>999</v>
      </c>
      <c r="B726" s="404" t="s">
        <v>1062</v>
      </c>
      <c r="C726" s="405" t="s">
        <v>34</v>
      </c>
      <c r="D726" s="405" t="s">
        <v>95</v>
      </c>
      <c r="E726" s="540" t="s">
        <v>998</v>
      </c>
      <c r="F726" s="406"/>
      <c r="G726" s="407">
        <f t="shared" si="88"/>
        <v>0</v>
      </c>
      <c r="H726" s="77">
        <f t="shared" si="88"/>
        <v>600000</v>
      </c>
      <c r="I726" s="584" t="e">
        <f t="shared" si="84"/>
        <v>#DIV/0!</v>
      </c>
    </row>
    <row r="727" spans="1:9" s="126" customFormat="1" ht="33.75" hidden="1" thickBot="1">
      <c r="A727" s="403" t="s">
        <v>1000</v>
      </c>
      <c r="B727" s="404" t="s">
        <v>1062</v>
      </c>
      <c r="C727" s="405" t="s">
        <v>34</v>
      </c>
      <c r="D727" s="405" t="s">
        <v>95</v>
      </c>
      <c r="E727" s="541" t="s">
        <v>1001</v>
      </c>
      <c r="F727" s="406"/>
      <c r="G727" s="407">
        <f t="shared" si="88"/>
        <v>0</v>
      </c>
      <c r="H727" s="77">
        <f t="shared" si="88"/>
        <v>600000</v>
      </c>
      <c r="I727" s="584" t="e">
        <f t="shared" si="84"/>
        <v>#DIV/0!</v>
      </c>
    </row>
    <row r="728" spans="1:9" s="126" customFormat="1" ht="34.5" customHeight="1" hidden="1">
      <c r="A728" s="408" t="s">
        <v>514</v>
      </c>
      <c r="B728" s="404" t="s">
        <v>1062</v>
      </c>
      <c r="C728" s="405" t="s">
        <v>34</v>
      </c>
      <c r="D728" s="405" t="s">
        <v>95</v>
      </c>
      <c r="E728" s="541" t="s">
        <v>1001</v>
      </c>
      <c r="F728" s="401">
        <v>240</v>
      </c>
      <c r="G728" s="407"/>
      <c r="H728" s="77">
        <v>600000</v>
      </c>
      <c r="I728" s="584" t="e">
        <f t="shared" si="84"/>
        <v>#DIV/0!</v>
      </c>
    </row>
    <row r="729" spans="1:9" s="1" customFormat="1" ht="17.25" hidden="1" thickBot="1">
      <c r="A729" s="42" t="s">
        <v>75</v>
      </c>
      <c r="B729" s="93" t="s">
        <v>1062</v>
      </c>
      <c r="C729" s="63" t="s">
        <v>30</v>
      </c>
      <c r="D729" s="63"/>
      <c r="E729" s="152"/>
      <c r="F729" s="152"/>
      <c r="G729" s="71">
        <f aca="true" t="shared" si="89" ref="G729:H733">G730</f>
        <v>0</v>
      </c>
      <c r="H729" s="71">
        <f t="shared" si="89"/>
        <v>400</v>
      </c>
      <c r="I729" s="587" t="e">
        <f t="shared" si="84"/>
        <v>#DIV/0!</v>
      </c>
    </row>
    <row r="730" spans="1:9" ht="33.75" hidden="1" thickBot="1">
      <c r="A730" s="183" t="s">
        <v>468</v>
      </c>
      <c r="B730" s="93" t="s">
        <v>1062</v>
      </c>
      <c r="C730" s="44" t="s">
        <v>30</v>
      </c>
      <c r="D730" s="44" t="s">
        <v>35</v>
      </c>
      <c r="E730" s="70"/>
      <c r="F730" s="70"/>
      <c r="G730" s="71">
        <f t="shared" si="89"/>
        <v>0</v>
      </c>
      <c r="H730" s="71">
        <f t="shared" si="89"/>
        <v>400</v>
      </c>
      <c r="I730" s="587" t="e">
        <f t="shared" si="84"/>
        <v>#DIV/0!</v>
      </c>
    </row>
    <row r="731" spans="1:9" s="126" customFormat="1" ht="66.75" hidden="1" thickBot="1">
      <c r="A731" s="288" t="s">
        <v>739</v>
      </c>
      <c r="B731" s="93" t="s">
        <v>1062</v>
      </c>
      <c r="C731" s="44" t="s">
        <v>30</v>
      </c>
      <c r="D731" s="44" t="s">
        <v>35</v>
      </c>
      <c r="E731" s="533" t="s">
        <v>715</v>
      </c>
      <c r="F731" s="230"/>
      <c r="G731" s="196">
        <f t="shared" si="89"/>
        <v>0</v>
      </c>
      <c r="H731" s="196">
        <f t="shared" si="89"/>
        <v>400</v>
      </c>
      <c r="I731" s="596" t="e">
        <f t="shared" si="84"/>
        <v>#DIV/0!</v>
      </c>
    </row>
    <row r="732" spans="1:9" s="126" customFormat="1" ht="33.75" hidden="1" thickBot="1">
      <c r="A732" s="220" t="s">
        <v>987</v>
      </c>
      <c r="B732" s="94" t="s">
        <v>1062</v>
      </c>
      <c r="C732" s="40" t="s">
        <v>30</v>
      </c>
      <c r="D732" s="40" t="s">
        <v>35</v>
      </c>
      <c r="E732" s="294" t="s">
        <v>988</v>
      </c>
      <c r="F732" s="248"/>
      <c r="G732" s="66">
        <f t="shared" si="89"/>
        <v>0</v>
      </c>
      <c r="H732" s="66">
        <f t="shared" si="89"/>
        <v>400</v>
      </c>
      <c r="I732" s="576" t="e">
        <f t="shared" si="84"/>
        <v>#DIV/0!</v>
      </c>
    </row>
    <row r="733" spans="1:9" s="126" customFormat="1" ht="33.75" hidden="1" thickBot="1">
      <c r="A733" s="220" t="s">
        <v>1012</v>
      </c>
      <c r="B733" s="94" t="s">
        <v>1062</v>
      </c>
      <c r="C733" s="40" t="s">
        <v>30</v>
      </c>
      <c r="D733" s="40" t="s">
        <v>35</v>
      </c>
      <c r="E733" s="294" t="s">
        <v>989</v>
      </c>
      <c r="F733" s="248"/>
      <c r="G733" s="66">
        <f t="shared" si="89"/>
        <v>0</v>
      </c>
      <c r="H733" s="66">
        <f t="shared" si="89"/>
        <v>400</v>
      </c>
      <c r="I733" s="576" t="e">
        <f t="shared" si="84"/>
        <v>#DIV/0!</v>
      </c>
    </row>
    <row r="734" spans="1:9" s="126" customFormat="1" ht="33.75" hidden="1" thickBot="1">
      <c r="A734" s="278" t="s">
        <v>514</v>
      </c>
      <c r="B734" s="94" t="s">
        <v>1062</v>
      </c>
      <c r="C734" s="40" t="s">
        <v>30</v>
      </c>
      <c r="D734" s="40" t="s">
        <v>35</v>
      </c>
      <c r="E734" s="294" t="s">
        <v>989</v>
      </c>
      <c r="F734" s="248">
        <v>240</v>
      </c>
      <c r="G734" s="195"/>
      <c r="H734" s="195">
        <v>400</v>
      </c>
      <c r="I734" s="578" t="e">
        <f t="shared" si="84"/>
        <v>#DIV/0!</v>
      </c>
    </row>
    <row r="735" spans="1:9" ht="0.75" customHeight="1" hidden="1">
      <c r="A735" s="42" t="s">
        <v>3</v>
      </c>
      <c r="B735" s="90" t="s">
        <v>1062</v>
      </c>
      <c r="C735" s="44" t="s">
        <v>38</v>
      </c>
      <c r="D735" s="44"/>
      <c r="E735" s="44"/>
      <c r="F735" s="44"/>
      <c r="G735" s="147">
        <f aca="true" t="shared" si="90" ref="G735:H738">G736</f>
        <v>0</v>
      </c>
      <c r="H735" s="147">
        <f t="shared" si="90"/>
        <v>12537000</v>
      </c>
      <c r="I735" s="583" t="e">
        <f t="shared" si="84"/>
        <v>#DIV/0!</v>
      </c>
    </row>
    <row r="736" spans="1:9" s="23" customFormat="1" ht="17.25" hidden="1" thickBot="1">
      <c r="A736" s="67" t="s">
        <v>173</v>
      </c>
      <c r="B736" s="123" t="s">
        <v>1062</v>
      </c>
      <c r="C736" s="70" t="s">
        <v>38</v>
      </c>
      <c r="D736" s="70" t="s">
        <v>34</v>
      </c>
      <c r="E736" s="70"/>
      <c r="F736" s="70"/>
      <c r="G736" s="71">
        <f t="shared" si="90"/>
        <v>0</v>
      </c>
      <c r="H736" s="71">
        <f t="shared" si="90"/>
        <v>12537000</v>
      </c>
      <c r="I736" s="587" t="e">
        <f t="shared" si="84"/>
        <v>#DIV/0!</v>
      </c>
    </row>
    <row r="737" spans="1:9" s="126" customFormat="1" ht="33.75" hidden="1" thickBot="1">
      <c r="A737" s="106" t="s">
        <v>543</v>
      </c>
      <c r="B737" s="123" t="s">
        <v>1062</v>
      </c>
      <c r="C737" s="70" t="s">
        <v>38</v>
      </c>
      <c r="D737" s="70" t="s">
        <v>34</v>
      </c>
      <c r="E737" s="531" t="s">
        <v>743</v>
      </c>
      <c r="F737" s="227"/>
      <c r="G737" s="147">
        <f t="shared" si="90"/>
        <v>0</v>
      </c>
      <c r="H737" s="147">
        <f t="shared" si="90"/>
        <v>12537000</v>
      </c>
      <c r="I737" s="583" t="e">
        <f t="shared" si="84"/>
        <v>#DIV/0!</v>
      </c>
    </row>
    <row r="738" spans="1:9" s="242" customFormat="1" ht="33.75" hidden="1" thickBot="1">
      <c r="A738" s="266" t="s">
        <v>561</v>
      </c>
      <c r="B738" s="123" t="s">
        <v>1062</v>
      </c>
      <c r="C738" s="70" t="s">
        <v>38</v>
      </c>
      <c r="D738" s="70" t="s">
        <v>34</v>
      </c>
      <c r="E738" s="44" t="s">
        <v>766</v>
      </c>
      <c r="F738" s="252"/>
      <c r="G738" s="147">
        <f t="shared" si="90"/>
        <v>0</v>
      </c>
      <c r="H738" s="147">
        <f t="shared" si="90"/>
        <v>12537000</v>
      </c>
      <c r="I738" s="583" t="e">
        <f t="shared" si="84"/>
        <v>#DIV/0!</v>
      </c>
    </row>
    <row r="739" spans="1:9" s="242" customFormat="1" ht="50.25" hidden="1" thickBot="1">
      <c r="A739" s="100" t="s">
        <v>609</v>
      </c>
      <c r="B739" s="123" t="s">
        <v>1062</v>
      </c>
      <c r="C739" s="70" t="s">
        <v>38</v>
      </c>
      <c r="D739" s="70" t="s">
        <v>34</v>
      </c>
      <c r="E739" s="44" t="s">
        <v>907</v>
      </c>
      <c r="F739" s="252"/>
      <c r="G739" s="147">
        <f>G740+G742</f>
        <v>0</v>
      </c>
      <c r="H739" s="147">
        <f>H740+H742</f>
        <v>12537000</v>
      </c>
      <c r="I739" s="583" t="e">
        <f t="shared" si="84"/>
        <v>#DIV/0!</v>
      </c>
    </row>
    <row r="740" spans="1:9" s="242" customFormat="1" ht="66.75" hidden="1" thickBot="1">
      <c r="A740" s="103" t="s">
        <v>912</v>
      </c>
      <c r="B740" s="95" t="s">
        <v>1062</v>
      </c>
      <c r="C740" s="50" t="s">
        <v>38</v>
      </c>
      <c r="D740" s="50" t="s">
        <v>34</v>
      </c>
      <c r="E740" s="40" t="s">
        <v>913</v>
      </c>
      <c r="F740" s="227"/>
      <c r="G740" s="195">
        <f>G741</f>
        <v>0</v>
      </c>
      <c r="H740" s="195">
        <f>H741</f>
        <v>0</v>
      </c>
      <c r="I740" s="578" t="e">
        <f t="shared" si="84"/>
        <v>#DIV/0!</v>
      </c>
    </row>
    <row r="741" spans="1:9" s="242" customFormat="1" ht="17.25" hidden="1" thickBot="1">
      <c r="A741" s="103" t="s">
        <v>538</v>
      </c>
      <c r="B741" s="95" t="s">
        <v>1062</v>
      </c>
      <c r="C741" s="50" t="s">
        <v>38</v>
      </c>
      <c r="D741" s="50" t="s">
        <v>34</v>
      </c>
      <c r="E741" s="40" t="s">
        <v>913</v>
      </c>
      <c r="F741" s="227">
        <v>310</v>
      </c>
      <c r="G741" s="195"/>
      <c r="H741" s="195"/>
      <c r="I741" s="578" t="e">
        <f t="shared" si="84"/>
        <v>#DIV/0!</v>
      </c>
    </row>
    <row r="742" spans="1:9" s="242" customFormat="1" ht="66.75" hidden="1" thickBot="1">
      <c r="A742" s="103" t="s">
        <v>914</v>
      </c>
      <c r="B742" s="95" t="s">
        <v>1062</v>
      </c>
      <c r="C742" s="50" t="s">
        <v>38</v>
      </c>
      <c r="D742" s="50" t="s">
        <v>34</v>
      </c>
      <c r="E742" s="40" t="s">
        <v>915</v>
      </c>
      <c r="F742" s="227"/>
      <c r="G742" s="195">
        <f>G743</f>
        <v>0</v>
      </c>
      <c r="H742" s="195">
        <f>H743</f>
        <v>12537000</v>
      </c>
      <c r="I742" s="578" t="e">
        <f aca="true" t="shared" si="91" ref="I742:I801">H742*100/G742</f>
        <v>#DIV/0!</v>
      </c>
    </row>
    <row r="743" spans="1:9" s="242" customFormat="1" ht="17.25" hidden="1" thickBot="1">
      <c r="A743" s="103" t="s">
        <v>538</v>
      </c>
      <c r="B743" s="95" t="s">
        <v>1062</v>
      </c>
      <c r="C743" s="50" t="s">
        <v>38</v>
      </c>
      <c r="D743" s="50" t="s">
        <v>34</v>
      </c>
      <c r="E743" s="40" t="s">
        <v>915</v>
      </c>
      <c r="F743" s="227">
        <v>310</v>
      </c>
      <c r="G743" s="195"/>
      <c r="H743" s="195">
        <v>12537000</v>
      </c>
      <c r="I743" s="578" t="e">
        <f t="shared" si="91"/>
        <v>#DIV/0!</v>
      </c>
    </row>
    <row r="744" spans="1:9" ht="66.75" hidden="1" thickBot="1">
      <c r="A744" s="84" t="s">
        <v>396</v>
      </c>
      <c r="B744" s="161" t="s">
        <v>1062</v>
      </c>
      <c r="C744" s="86"/>
      <c r="D744" s="86"/>
      <c r="E744" s="86"/>
      <c r="F744" s="86"/>
      <c r="G744" s="321"/>
      <c r="H744" s="321">
        <f>H762+H788+H794</f>
        <v>7160200</v>
      </c>
      <c r="I744" s="598" t="e">
        <f t="shared" si="91"/>
        <v>#DIV/0!</v>
      </c>
    </row>
    <row r="745" spans="1:9" ht="17.25" hidden="1" thickBot="1">
      <c r="A745" s="42" t="s">
        <v>205</v>
      </c>
      <c r="B745" s="93" t="s">
        <v>1062</v>
      </c>
      <c r="C745" s="44" t="s">
        <v>31</v>
      </c>
      <c r="D745" s="44"/>
      <c r="E745" s="44"/>
      <c r="F745" s="44"/>
      <c r="G745" s="118">
        <f>G746</f>
        <v>0</v>
      </c>
      <c r="H745" s="118">
        <f>H746</f>
        <v>0</v>
      </c>
      <c r="I745" s="589" t="e">
        <f t="shared" si="91"/>
        <v>#DIV/0!</v>
      </c>
    </row>
    <row r="746" spans="1:9" ht="17.25" hidden="1" thickBot="1">
      <c r="A746" s="42" t="s">
        <v>206</v>
      </c>
      <c r="B746" s="93" t="s">
        <v>1062</v>
      </c>
      <c r="C746" s="43" t="s">
        <v>31</v>
      </c>
      <c r="D746" s="43" t="s">
        <v>41</v>
      </c>
      <c r="E746" s="44"/>
      <c r="F746" s="44"/>
      <c r="G746" s="71">
        <f>G747+G757</f>
        <v>0</v>
      </c>
      <c r="H746" s="71">
        <f>H747+H757</f>
        <v>0</v>
      </c>
      <c r="I746" s="587" t="e">
        <f t="shared" si="91"/>
        <v>#DIV/0!</v>
      </c>
    </row>
    <row r="747" spans="1:9" ht="33.75" hidden="1" thickBot="1">
      <c r="A747" s="38" t="s">
        <v>524</v>
      </c>
      <c r="B747" s="94" t="s">
        <v>1062</v>
      </c>
      <c r="C747" s="40" t="s">
        <v>31</v>
      </c>
      <c r="D747" s="39" t="s">
        <v>41</v>
      </c>
      <c r="E747" s="40" t="s">
        <v>445</v>
      </c>
      <c r="F747" s="39"/>
      <c r="G747" s="66">
        <f aca="true" t="shared" si="92" ref="G747:H749">G748</f>
        <v>0</v>
      </c>
      <c r="H747" s="66">
        <f t="shared" si="92"/>
        <v>0</v>
      </c>
      <c r="I747" s="576" t="e">
        <f t="shared" si="91"/>
        <v>#DIV/0!</v>
      </c>
    </row>
    <row r="748" spans="1:9" ht="33.75" hidden="1" thickBot="1">
      <c r="A748" s="100" t="s">
        <v>525</v>
      </c>
      <c r="B748" s="94" t="s">
        <v>1062</v>
      </c>
      <c r="C748" s="68" t="s">
        <v>31</v>
      </c>
      <c r="D748" s="50" t="s">
        <v>41</v>
      </c>
      <c r="E748" s="40" t="s">
        <v>526</v>
      </c>
      <c r="F748" s="39"/>
      <c r="G748" s="66">
        <f t="shared" si="92"/>
        <v>0</v>
      </c>
      <c r="H748" s="66">
        <f t="shared" si="92"/>
        <v>0</v>
      </c>
      <c r="I748" s="576" t="e">
        <f t="shared" si="91"/>
        <v>#DIV/0!</v>
      </c>
    </row>
    <row r="749" spans="1:9" ht="33.75" hidden="1" thickBot="1">
      <c r="A749" s="157" t="s">
        <v>573</v>
      </c>
      <c r="B749" s="94" t="s">
        <v>1062</v>
      </c>
      <c r="C749" s="68" t="s">
        <v>31</v>
      </c>
      <c r="D749" s="50" t="s">
        <v>41</v>
      </c>
      <c r="E749" s="40" t="s">
        <v>590</v>
      </c>
      <c r="F749" s="39"/>
      <c r="G749" s="77">
        <f t="shared" si="92"/>
        <v>0</v>
      </c>
      <c r="H749" s="77">
        <f t="shared" si="92"/>
        <v>0</v>
      </c>
      <c r="I749" s="584" t="e">
        <f t="shared" si="91"/>
        <v>#DIV/0!</v>
      </c>
    </row>
    <row r="750" spans="1:9" ht="33.75" hidden="1" thickBot="1">
      <c r="A750" s="186" t="s">
        <v>514</v>
      </c>
      <c r="B750" s="94" t="s">
        <v>1062</v>
      </c>
      <c r="C750" s="68" t="s">
        <v>31</v>
      </c>
      <c r="D750" s="50" t="s">
        <v>41</v>
      </c>
      <c r="E750" s="40" t="s">
        <v>590</v>
      </c>
      <c r="F750" s="40" t="s">
        <v>515</v>
      </c>
      <c r="G750" s="66"/>
      <c r="H750" s="66"/>
      <c r="I750" s="576" t="e">
        <f t="shared" si="91"/>
        <v>#DIV/0!</v>
      </c>
    </row>
    <row r="751" spans="1:9" ht="33.75" hidden="1" thickBot="1">
      <c r="A751" s="67" t="s">
        <v>110</v>
      </c>
      <c r="B751" s="123" t="s">
        <v>1062</v>
      </c>
      <c r="C751" s="70" t="s">
        <v>40</v>
      </c>
      <c r="D751" s="70"/>
      <c r="E751" s="70"/>
      <c r="F751" s="70"/>
      <c r="G751" s="147">
        <f aca="true" t="shared" si="93" ref="G751:H755">G752</f>
        <v>0</v>
      </c>
      <c r="H751" s="147">
        <f t="shared" si="93"/>
        <v>0</v>
      </c>
      <c r="I751" s="583" t="e">
        <f t="shared" si="91"/>
        <v>#DIV/0!</v>
      </c>
    </row>
    <row r="752" spans="1:9" ht="17.25" hidden="1" thickBot="1">
      <c r="A752" s="67" t="s">
        <v>111</v>
      </c>
      <c r="B752" s="123" t="s">
        <v>1062</v>
      </c>
      <c r="C752" s="69" t="s">
        <v>40</v>
      </c>
      <c r="D752" s="69" t="s">
        <v>36</v>
      </c>
      <c r="E752" s="70"/>
      <c r="F752" s="70"/>
      <c r="G752" s="74">
        <f t="shared" si="93"/>
        <v>0</v>
      </c>
      <c r="H752" s="74">
        <f t="shared" si="93"/>
        <v>0</v>
      </c>
      <c r="I752" s="590" t="e">
        <f t="shared" si="91"/>
        <v>#DIV/0!</v>
      </c>
    </row>
    <row r="753" spans="1:9" ht="50.25" hidden="1" thickBot="1">
      <c r="A753" s="103" t="s">
        <v>528</v>
      </c>
      <c r="B753" s="94" t="s">
        <v>1062</v>
      </c>
      <c r="C753" s="40" t="s">
        <v>40</v>
      </c>
      <c r="D753" s="39" t="s">
        <v>36</v>
      </c>
      <c r="E753" s="40" t="s">
        <v>529</v>
      </c>
      <c r="F753" s="40"/>
      <c r="G753" s="66">
        <f t="shared" si="93"/>
        <v>0</v>
      </c>
      <c r="H753" s="66">
        <f t="shared" si="93"/>
        <v>0</v>
      </c>
      <c r="I753" s="576" t="e">
        <f t="shared" si="91"/>
        <v>#DIV/0!</v>
      </c>
    </row>
    <row r="754" spans="1:9" ht="17.25" hidden="1" thickBot="1">
      <c r="A754" s="187" t="s">
        <v>586</v>
      </c>
      <c r="B754" s="94" t="s">
        <v>1062</v>
      </c>
      <c r="C754" s="40" t="s">
        <v>40</v>
      </c>
      <c r="D754" s="39" t="s">
        <v>36</v>
      </c>
      <c r="E754" s="40" t="s">
        <v>587</v>
      </c>
      <c r="F754" s="40"/>
      <c r="G754" s="66">
        <f t="shared" si="93"/>
        <v>0</v>
      </c>
      <c r="H754" s="66">
        <f t="shared" si="93"/>
        <v>0</v>
      </c>
      <c r="I754" s="576" t="e">
        <f t="shared" si="91"/>
        <v>#DIV/0!</v>
      </c>
    </row>
    <row r="755" spans="1:9" ht="17.25" hidden="1" thickBot="1">
      <c r="A755" s="187" t="s">
        <v>588</v>
      </c>
      <c r="B755" s="94" t="s">
        <v>1062</v>
      </c>
      <c r="C755" s="50" t="s">
        <v>40</v>
      </c>
      <c r="D755" s="68" t="s">
        <v>36</v>
      </c>
      <c r="E755" s="50" t="s">
        <v>589</v>
      </c>
      <c r="F755" s="50"/>
      <c r="G755" s="66">
        <f t="shared" si="93"/>
        <v>0</v>
      </c>
      <c r="H755" s="66">
        <f t="shared" si="93"/>
        <v>0</v>
      </c>
      <c r="I755" s="576" t="e">
        <f t="shared" si="91"/>
        <v>#DIV/0!</v>
      </c>
    </row>
    <row r="756" spans="1:9" ht="33.75" hidden="1" thickBot="1">
      <c r="A756" s="186" t="s">
        <v>514</v>
      </c>
      <c r="B756" s="94" t="s">
        <v>1062</v>
      </c>
      <c r="C756" s="50" t="s">
        <v>40</v>
      </c>
      <c r="D756" s="68" t="s">
        <v>36</v>
      </c>
      <c r="E756" s="50" t="s">
        <v>589</v>
      </c>
      <c r="F756" s="50" t="s">
        <v>515</v>
      </c>
      <c r="G756" s="66">
        <f>15000-15000</f>
        <v>0</v>
      </c>
      <c r="H756" s="66">
        <f>15000-15000</f>
        <v>0</v>
      </c>
      <c r="I756" s="576" t="e">
        <f t="shared" si="91"/>
        <v>#DIV/0!</v>
      </c>
    </row>
    <row r="757" spans="1:9" ht="34.5" customHeight="1" hidden="1">
      <c r="A757" s="60" t="s">
        <v>519</v>
      </c>
      <c r="B757" s="94" t="s">
        <v>1062</v>
      </c>
      <c r="C757" s="39" t="s">
        <v>31</v>
      </c>
      <c r="D757" s="39" t="s">
        <v>41</v>
      </c>
      <c r="E757" s="152" t="s">
        <v>520</v>
      </c>
      <c r="F757" s="152"/>
      <c r="G757" s="61">
        <f>G760+G758</f>
        <v>0</v>
      </c>
      <c r="H757" s="61">
        <f>H760+H758</f>
        <v>0</v>
      </c>
      <c r="I757" s="582" t="e">
        <f t="shared" si="91"/>
        <v>#DIV/0!</v>
      </c>
    </row>
    <row r="758" spans="1:9" ht="17.25" hidden="1" thickBot="1">
      <c r="A758" s="186" t="s">
        <v>657</v>
      </c>
      <c r="B758" s="94" t="s">
        <v>1062</v>
      </c>
      <c r="C758" s="39" t="s">
        <v>31</v>
      </c>
      <c r="D758" s="39" t="s">
        <v>41</v>
      </c>
      <c r="E758" s="152" t="s">
        <v>658</v>
      </c>
      <c r="F758" s="40"/>
      <c r="G758" s="66">
        <f>G759</f>
        <v>0</v>
      </c>
      <c r="H758" s="66">
        <f>H759</f>
        <v>0</v>
      </c>
      <c r="I758" s="576" t="e">
        <f t="shared" si="91"/>
        <v>#DIV/0!</v>
      </c>
    </row>
    <row r="759" spans="1:9" ht="33.75" hidden="1" thickBot="1">
      <c r="A759" s="186" t="s">
        <v>514</v>
      </c>
      <c r="B759" s="94" t="s">
        <v>1062</v>
      </c>
      <c r="C759" s="39" t="s">
        <v>31</v>
      </c>
      <c r="D759" s="39" t="s">
        <v>41</v>
      </c>
      <c r="E759" s="50" t="s">
        <v>658</v>
      </c>
      <c r="F759" s="40" t="s">
        <v>515</v>
      </c>
      <c r="G759" s="66"/>
      <c r="H759" s="66"/>
      <c r="I759" s="576" t="e">
        <f t="shared" si="91"/>
        <v>#DIV/0!</v>
      </c>
    </row>
    <row r="760" spans="1:9" ht="38.25" hidden="1" thickBot="1">
      <c r="A760" s="219" t="s">
        <v>653</v>
      </c>
      <c r="B760" s="94" t="s">
        <v>1062</v>
      </c>
      <c r="C760" s="39" t="s">
        <v>31</v>
      </c>
      <c r="D760" s="39" t="s">
        <v>41</v>
      </c>
      <c r="E760" s="152" t="s">
        <v>654</v>
      </c>
      <c r="F760" s="50"/>
      <c r="G760" s="66">
        <f>G761</f>
        <v>0</v>
      </c>
      <c r="H760" s="66">
        <f>H761</f>
        <v>0</v>
      </c>
      <c r="I760" s="576" t="e">
        <f t="shared" si="91"/>
        <v>#DIV/0!</v>
      </c>
    </row>
    <row r="761" spans="1:9" ht="33.75" hidden="1" thickBot="1">
      <c r="A761" s="205" t="s">
        <v>514</v>
      </c>
      <c r="B761" s="94" t="s">
        <v>1062</v>
      </c>
      <c r="C761" s="39" t="s">
        <v>31</v>
      </c>
      <c r="D761" s="39" t="s">
        <v>41</v>
      </c>
      <c r="E761" s="50" t="s">
        <v>654</v>
      </c>
      <c r="F761" s="50" t="s">
        <v>515</v>
      </c>
      <c r="G761" s="66"/>
      <c r="H761" s="66"/>
      <c r="I761" s="576" t="e">
        <f t="shared" si="91"/>
        <v>#DIV/0!</v>
      </c>
    </row>
    <row r="762" spans="1:9" ht="17.25" hidden="1" thickBot="1">
      <c r="A762" s="57" t="s">
        <v>94</v>
      </c>
      <c r="B762" s="88" t="s">
        <v>1062</v>
      </c>
      <c r="C762" s="73" t="s">
        <v>34</v>
      </c>
      <c r="D762" s="73"/>
      <c r="E762" s="73"/>
      <c r="F762" s="73"/>
      <c r="G762" s="118">
        <f>G763+G771+G783</f>
        <v>0</v>
      </c>
      <c r="H762" s="118">
        <f>H763+H771+H783</f>
        <v>6463800</v>
      </c>
      <c r="I762" s="589" t="e">
        <f t="shared" si="91"/>
        <v>#DIV/0!</v>
      </c>
    </row>
    <row r="763" spans="1:9" ht="17.25" hidden="1" thickBot="1">
      <c r="A763" s="42" t="s">
        <v>212</v>
      </c>
      <c r="B763" s="88" t="s">
        <v>1062</v>
      </c>
      <c r="C763" s="99" t="s">
        <v>34</v>
      </c>
      <c r="D763" s="99" t="s">
        <v>31</v>
      </c>
      <c r="E763" s="73"/>
      <c r="F763" s="73"/>
      <c r="G763" s="74">
        <f aca="true" t="shared" si="94" ref="G763:H766">G764</f>
        <v>0</v>
      </c>
      <c r="H763" s="74">
        <f t="shared" si="94"/>
        <v>5765800</v>
      </c>
      <c r="I763" s="590" t="e">
        <f t="shared" si="91"/>
        <v>#DIV/0!</v>
      </c>
    </row>
    <row r="764" spans="1:9" s="126" customFormat="1" ht="66.75" hidden="1" thickBot="1">
      <c r="A764" s="151" t="s">
        <v>571</v>
      </c>
      <c r="B764" s="88" t="s">
        <v>1062</v>
      </c>
      <c r="C764" s="99" t="s">
        <v>34</v>
      </c>
      <c r="D764" s="99" t="s">
        <v>31</v>
      </c>
      <c r="E764" s="531" t="s">
        <v>707</v>
      </c>
      <c r="F764" s="229"/>
      <c r="G764" s="118">
        <f t="shared" si="94"/>
        <v>0</v>
      </c>
      <c r="H764" s="118">
        <f t="shared" si="94"/>
        <v>5765800</v>
      </c>
      <c r="I764" s="589" t="e">
        <f t="shared" si="91"/>
        <v>#DIV/0!</v>
      </c>
    </row>
    <row r="765" spans="1:9" s="242" customFormat="1" ht="41.25" customHeight="1" hidden="1">
      <c r="A765" s="106" t="s">
        <v>967</v>
      </c>
      <c r="B765" s="88" t="s">
        <v>1062</v>
      </c>
      <c r="C765" s="99" t="s">
        <v>34</v>
      </c>
      <c r="D765" s="99" t="s">
        <v>31</v>
      </c>
      <c r="E765" s="44" t="s">
        <v>708</v>
      </c>
      <c r="F765" s="252"/>
      <c r="G765" s="147">
        <f t="shared" si="94"/>
        <v>0</v>
      </c>
      <c r="H765" s="147">
        <f t="shared" si="94"/>
        <v>5765800</v>
      </c>
      <c r="I765" s="583" t="e">
        <f t="shared" si="91"/>
        <v>#DIV/0!</v>
      </c>
    </row>
    <row r="766" spans="1:9" s="126" customFormat="1" ht="33.75" hidden="1" thickBot="1">
      <c r="A766" s="103" t="s">
        <v>594</v>
      </c>
      <c r="B766" s="109" t="s">
        <v>1062</v>
      </c>
      <c r="C766" s="75" t="s">
        <v>34</v>
      </c>
      <c r="D766" s="75" t="s">
        <v>31</v>
      </c>
      <c r="E766" s="40" t="s">
        <v>970</v>
      </c>
      <c r="F766" s="227"/>
      <c r="G766" s="195">
        <f t="shared" si="94"/>
        <v>0</v>
      </c>
      <c r="H766" s="195">
        <f t="shared" si="94"/>
        <v>5765800</v>
      </c>
      <c r="I766" s="578" t="e">
        <f t="shared" si="91"/>
        <v>#DIV/0!</v>
      </c>
    </row>
    <row r="767" spans="1:9" s="126" customFormat="1" ht="17.25" hidden="1" thickBot="1">
      <c r="A767" s="103" t="s">
        <v>513</v>
      </c>
      <c r="B767" s="109" t="s">
        <v>1062</v>
      </c>
      <c r="C767" s="75" t="s">
        <v>34</v>
      </c>
      <c r="D767" s="75" t="s">
        <v>31</v>
      </c>
      <c r="E767" s="40" t="s">
        <v>971</v>
      </c>
      <c r="F767" s="227"/>
      <c r="G767" s="350">
        <f>G768+G769+G770</f>
        <v>0</v>
      </c>
      <c r="H767" s="350">
        <f>H768+H769+H770</f>
        <v>5765800</v>
      </c>
      <c r="I767" s="599" t="e">
        <f t="shared" si="91"/>
        <v>#DIV/0!</v>
      </c>
    </row>
    <row r="768" spans="1:9" s="126" customFormat="1" ht="33.75" hidden="1" thickBot="1">
      <c r="A768" s="103" t="s">
        <v>511</v>
      </c>
      <c r="B768" s="109" t="s">
        <v>1062</v>
      </c>
      <c r="C768" s="75" t="s">
        <v>34</v>
      </c>
      <c r="D768" s="75" t="s">
        <v>31</v>
      </c>
      <c r="E768" s="40" t="s">
        <v>971</v>
      </c>
      <c r="F768" s="227">
        <v>120</v>
      </c>
      <c r="G768" s="195"/>
      <c r="H768" s="195">
        <f>3023500+913100+14000+270800</f>
        <v>4221400</v>
      </c>
      <c r="I768" s="578" t="e">
        <f t="shared" si="91"/>
        <v>#DIV/0!</v>
      </c>
    </row>
    <row r="769" spans="1:9" s="126" customFormat="1" ht="33.75" hidden="1" thickBot="1">
      <c r="A769" s="103" t="s">
        <v>514</v>
      </c>
      <c r="B769" s="109" t="s">
        <v>1062</v>
      </c>
      <c r="C769" s="75" t="s">
        <v>34</v>
      </c>
      <c r="D769" s="75" t="s">
        <v>31</v>
      </c>
      <c r="E769" s="40" t="s">
        <v>971</v>
      </c>
      <c r="F769" s="227">
        <v>240</v>
      </c>
      <c r="G769" s="195"/>
      <c r="H769" s="195">
        <v>1518500</v>
      </c>
      <c r="I769" s="578" t="e">
        <f t="shared" si="91"/>
        <v>#DIV/0!</v>
      </c>
    </row>
    <row r="770" spans="1:9" s="126" customFormat="1" ht="17.25" hidden="1" thickBot="1">
      <c r="A770" s="103" t="s">
        <v>516</v>
      </c>
      <c r="B770" s="109" t="s">
        <v>1062</v>
      </c>
      <c r="C770" s="75" t="s">
        <v>34</v>
      </c>
      <c r="D770" s="75" t="s">
        <v>31</v>
      </c>
      <c r="E770" s="40" t="s">
        <v>971</v>
      </c>
      <c r="F770" s="227">
        <v>850</v>
      </c>
      <c r="G770" s="195"/>
      <c r="H770" s="195">
        <v>25900</v>
      </c>
      <c r="I770" s="578" t="e">
        <f t="shared" si="91"/>
        <v>#DIV/0!</v>
      </c>
    </row>
    <row r="771" spans="1:9" ht="17.25" hidden="1" thickBot="1">
      <c r="A771" s="42" t="s">
        <v>208</v>
      </c>
      <c r="B771" s="90" t="s">
        <v>1062</v>
      </c>
      <c r="C771" s="44" t="s">
        <v>34</v>
      </c>
      <c r="D771" s="44" t="s">
        <v>35</v>
      </c>
      <c r="E771" s="44"/>
      <c r="F771" s="44"/>
      <c r="G771" s="147">
        <f aca="true" t="shared" si="95" ref="G771:H773">G772</f>
        <v>0</v>
      </c>
      <c r="H771" s="147">
        <f t="shared" si="95"/>
        <v>678000</v>
      </c>
      <c r="I771" s="583" t="e">
        <f t="shared" si="91"/>
        <v>#DIV/0!</v>
      </c>
    </row>
    <row r="772" spans="1:9" s="126" customFormat="1" ht="66.75" hidden="1" thickBot="1">
      <c r="A772" s="345" t="s">
        <v>571</v>
      </c>
      <c r="B772" s="93" t="s">
        <v>1062</v>
      </c>
      <c r="C772" s="44" t="s">
        <v>34</v>
      </c>
      <c r="D772" s="44" t="s">
        <v>35</v>
      </c>
      <c r="E772" s="531" t="s">
        <v>707</v>
      </c>
      <c r="F772" s="229"/>
      <c r="G772" s="118">
        <f t="shared" si="95"/>
        <v>0</v>
      </c>
      <c r="H772" s="118">
        <f t="shared" si="95"/>
        <v>678000</v>
      </c>
      <c r="I772" s="589" t="e">
        <f t="shared" si="91"/>
        <v>#DIV/0!</v>
      </c>
    </row>
    <row r="773" spans="1:9" s="242" customFormat="1" ht="33.75" hidden="1" thickBot="1">
      <c r="A773" s="301" t="s">
        <v>967</v>
      </c>
      <c r="B773" s="92" t="s">
        <v>1062</v>
      </c>
      <c r="C773" s="44" t="s">
        <v>34</v>
      </c>
      <c r="D773" s="44" t="s">
        <v>35</v>
      </c>
      <c r="E773" s="44" t="s">
        <v>708</v>
      </c>
      <c r="F773" s="252"/>
      <c r="G773" s="147">
        <f t="shared" si="95"/>
        <v>0</v>
      </c>
      <c r="H773" s="147">
        <f t="shared" si="95"/>
        <v>678000</v>
      </c>
      <c r="I773" s="583" t="e">
        <f t="shared" si="91"/>
        <v>#DIV/0!</v>
      </c>
    </row>
    <row r="774" spans="1:9" s="126" customFormat="1" ht="33.75" hidden="1" thickBot="1">
      <c r="A774" s="346" t="s">
        <v>968</v>
      </c>
      <c r="B774" s="122" t="s">
        <v>1062</v>
      </c>
      <c r="C774" s="40" t="s">
        <v>34</v>
      </c>
      <c r="D774" s="40" t="s">
        <v>35</v>
      </c>
      <c r="E774" s="40" t="s">
        <v>750</v>
      </c>
      <c r="F774" s="227"/>
      <c r="G774" s="195">
        <f>G775+G778+G780</f>
        <v>0</v>
      </c>
      <c r="H774" s="195">
        <f>H775+H778+H780</f>
        <v>678000</v>
      </c>
      <c r="I774" s="578" t="e">
        <f t="shared" si="91"/>
        <v>#DIV/0!</v>
      </c>
    </row>
    <row r="775" spans="1:9" s="126" customFormat="1" ht="17.25" hidden="1" thickBot="1">
      <c r="A775" s="217" t="s">
        <v>616</v>
      </c>
      <c r="B775" s="122" t="s">
        <v>1062</v>
      </c>
      <c r="C775" s="40" t="s">
        <v>34</v>
      </c>
      <c r="D775" s="40" t="s">
        <v>35</v>
      </c>
      <c r="E775" s="40" t="s">
        <v>969</v>
      </c>
      <c r="F775" s="227"/>
      <c r="G775" s="195">
        <f>G776</f>
        <v>0</v>
      </c>
      <c r="H775" s="195">
        <f>H776</f>
        <v>100000</v>
      </c>
      <c r="I775" s="578" t="e">
        <f t="shared" si="91"/>
        <v>#DIV/0!</v>
      </c>
    </row>
    <row r="776" spans="1:9" s="126" customFormat="1" ht="32.25" customHeight="1" hidden="1">
      <c r="A776" s="221" t="s">
        <v>514</v>
      </c>
      <c r="B776" s="122" t="s">
        <v>1062</v>
      </c>
      <c r="C776" s="40" t="s">
        <v>34</v>
      </c>
      <c r="D776" s="40" t="s">
        <v>35</v>
      </c>
      <c r="E776" s="40" t="s">
        <v>969</v>
      </c>
      <c r="F776" s="227">
        <v>240</v>
      </c>
      <c r="G776" s="195"/>
      <c r="H776" s="195">
        <v>100000</v>
      </c>
      <c r="I776" s="578" t="e">
        <f t="shared" si="91"/>
        <v>#DIV/0!</v>
      </c>
    </row>
    <row r="777" spans="1:9" s="126" customFormat="1" ht="17.25" hidden="1" thickBot="1">
      <c r="A777" s="221" t="s">
        <v>770</v>
      </c>
      <c r="B777" s="122" t="s">
        <v>1062</v>
      </c>
      <c r="C777" s="40" t="s">
        <v>34</v>
      </c>
      <c r="D777" s="40" t="s">
        <v>35</v>
      </c>
      <c r="E777" s="40" t="s">
        <v>972</v>
      </c>
      <c r="F777" s="227"/>
      <c r="G777" s="195">
        <f>G778+G780</f>
        <v>0</v>
      </c>
      <c r="H777" s="195">
        <f>H778+H780</f>
        <v>578000</v>
      </c>
      <c r="I777" s="578" t="e">
        <f t="shared" si="91"/>
        <v>#DIV/0!</v>
      </c>
    </row>
    <row r="778" spans="1:9" s="126" customFormat="1" ht="17.25" hidden="1" thickBot="1">
      <c r="A778" s="221" t="s">
        <v>771</v>
      </c>
      <c r="B778" s="122" t="s">
        <v>1062</v>
      </c>
      <c r="C778" s="40" t="s">
        <v>34</v>
      </c>
      <c r="D778" s="40" t="s">
        <v>35</v>
      </c>
      <c r="E778" s="40" t="s">
        <v>973</v>
      </c>
      <c r="F778" s="227"/>
      <c r="G778" s="195">
        <f>G779</f>
        <v>0</v>
      </c>
      <c r="H778" s="195">
        <f>H779</f>
        <v>158000</v>
      </c>
      <c r="I778" s="578" t="e">
        <f t="shared" si="91"/>
        <v>#DIV/0!</v>
      </c>
    </row>
    <row r="779" spans="1:9" s="126" customFormat="1" ht="33.75" hidden="1" thickBot="1">
      <c r="A779" s="221" t="s">
        <v>514</v>
      </c>
      <c r="B779" s="122" t="s">
        <v>1062</v>
      </c>
      <c r="C779" s="40" t="s">
        <v>34</v>
      </c>
      <c r="D779" s="40" t="s">
        <v>35</v>
      </c>
      <c r="E779" s="40" t="s">
        <v>973</v>
      </c>
      <c r="F779" s="227">
        <v>240</v>
      </c>
      <c r="G779" s="195"/>
      <c r="H779" s="195">
        <v>158000</v>
      </c>
      <c r="I779" s="578" t="e">
        <f t="shared" si="91"/>
        <v>#DIV/0!</v>
      </c>
    </row>
    <row r="780" spans="1:9" s="126" customFormat="1" ht="33.75" hidden="1" thickBot="1">
      <c r="A780" s="103" t="s">
        <v>610</v>
      </c>
      <c r="B780" s="109" t="s">
        <v>1062</v>
      </c>
      <c r="C780" s="40" t="s">
        <v>34</v>
      </c>
      <c r="D780" s="40" t="s">
        <v>35</v>
      </c>
      <c r="E780" s="40" t="s">
        <v>974</v>
      </c>
      <c r="F780" s="227"/>
      <c r="G780" s="195">
        <f>G781+G782</f>
        <v>0</v>
      </c>
      <c r="H780" s="195">
        <f>H781+H782</f>
        <v>420000</v>
      </c>
      <c r="I780" s="578" t="e">
        <f t="shared" si="91"/>
        <v>#DIV/0!</v>
      </c>
    </row>
    <row r="781" spans="1:9" s="126" customFormat="1" ht="33.75" hidden="1" thickBot="1">
      <c r="A781" s="103" t="s">
        <v>511</v>
      </c>
      <c r="B781" s="109" t="s">
        <v>1062</v>
      </c>
      <c r="C781" s="40" t="s">
        <v>34</v>
      </c>
      <c r="D781" s="40" t="s">
        <v>35</v>
      </c>
      <c r="E781" s="40" t="s">
        <v>974</v>
      </c>
      <c r="F781" s="227">
        <v>120</v>
      </c>
      <c r="G781" s="195"/>
      <c r="H781" s="195">
        <v>328600</v>
      </c>
      <c r="I781" s="578" t="e">
        <f t="shared" si="91"/>
        <v>#DIV/0!</v>
      </c>
    </row>
    <row r="782" spans="1:9" s="126" customFormat="1" ht="33.75" hidden="1" thickBot="1">
      <c r="A782" s="103" t="s">
        <v>514</v>
      </c>
      <c r="B782" s="109" t="s">
        <v>1062</v>
      </c>
      <c r="C782" s="40" t="s">
        <v>34</v>
      </c>
      <c r="D782" s="40" t="s">
        <v>35</v>
      </c>
      <c r="E782" s="40" t="s">
        <v>974</v>
      </c>
      <c r="F782" s="227">
        <v>240</v>
      </c>
      <c r="G782" s="195"/>
      <c r="H782" s="195">
        <v>91400</v>
      </c>
      <c r="I782" s="578" t="e">
        <f t="shared" si="91"/>
        <v>#DIV/0!</v>
      </c>
    </row>
    <row r="783" spans="1:9" ht="17.25" hidden="1" thickBot="1">
      <c r="A783" s="42" t="s">
        <v>42</v>
      </c>
      <c r="B783" s="93" t="s">
        <v>1062</v>
      </c>
      <c r="C783" s="44" t="s">
        <v>34</v>
      </c>
      <c r="D783" s="44" t="s">
        <v>95</v>
      </c>
      <c r="E783" s="44"/>
      <c r="F783" s="44"/>
      <c r="G783" s="118">
        <f aca="true" t="shared" si="96" ref="G783:H786">G784</f>
        <v>0</v>
      </c>
      <c r="H783" s="118">
        <f t="shared" si="96"/>
        <v>20000</v>
      </c>
      <c r="I783" s="589" t="e">
        <f t="shared" si="91"/>
        <v>#DIV/0!</v>
      </c>
    </row>
    <row r="784" spans="1:9" s="126" customFormat="1" ht="33.75" hidden="1" thickBot="1">
      <c r="A784" s="106" t="s">
        <v>957</v>
      </c>
      <c r="B784" s="92" t="s">
        <v>1062</v>
      </c>
      <c r="C784" s="44" t="s">
        <v>34</v>
      </c>
      <c r="D784" s="44" t="s">
        <v>95</v>
      </c>
      <c r="E784" s="253" t="s">
        <v>714</v>
      </c>
      <c r="F784" s="252"/>
      <c r="G784" s="147">
        <f t="shared" si="96"/>
        <v>0</v>
      </c>
      <c r="H784" s="147">
        <f t="shared" si="96"/>
        <v>20000</v>
      </c>
      <c r="I784" s="583" t="e">
        <f t="shared" si="91"/>
        <v>#DIV/0!</v>
      </c>
    </row>
    <row r="785" spans="1:9" s="126" customFormat="1" ht="17.25" hidden="1" thickBot="1">
      <c r="A785" s="103" t="s">
        <v>958</v>
      </c>
      <c r="B785" s="122" t="s">
        <v>1062</v>
      </c>
      <c r="C785" s="40" t="s">
        <v>34</v>
      </c>
      <c r="D785" s="40" t="s">
        <v>95</v>
      </c>
      <c r="E785" s="40" t="s">
        <v>959</v>
      </c>
      <c r="F785" s="227"/>
      <c r="G785" s="195">
        <f t="shared" si="96"/>
        <v>0</v>
      </c>
      <c r="H785" s="195">
        <f t="shared" si="96"/>
        <v>20000</v>
      </c>
      <c r="I785" s="578" t="e">
        <f t="shared" si="91"/>
        <v>#DIV/0!</v>
      </c>
    </row>
    <row r="786" spans="1:9" s="126" customFormat="1" ht="37.5" customHeight="1" hidden="1">
      <c r="A786" s="103" t="s">
        <v>534</v>
      </c>
      <c r="B786" s="122" t="s">
        <v>1062</v>
      </c>
      <c r="C786" s="40" t="s">
        <v>34</v>
      </c>
      <c r="D786" s="40" t="s">
        <v>95</v>
      </c>
      <c r="E786" s="40" t="s">
        <v>961</v>
      </c>
      <c r="F786" s="227"/>
      <c r="G786" s="195">
        <f t="shared" si="96"/>
        <v>0</v>
      </c>
      <c r="H786" s="195">
        <f t="shared" si="96"/>
        <v>20000</v>
      </c>
      <c r="I786" s="578" t="e">
        <f t="shared" si="91"/>
        <v>#DIV/0!</v>
      </c>
    </row>
    <row r="787" spans="1:9" s="126" customFormat="1" ht="30" customHeight="1" hidden="1">
      <c r="A787" s="103" t="s">
        <v>514</v>
      </c>
      <c r="B787" s="122">
        <v>920</v>
      </c>
      <c r="C787" s="40" t="s">
        <v>34</v>
      </c>
      <c r="D787" s="40" t="s">
        <v>95</v>
      </c>
      <c r="E787" s="40" t="s">
        <v>961</v>
      </c>
      <c r="F787" s="227">
        <v>240</v>
      </c>
      <c r="G787" s="195"/>
      <c r="H787" s="195">
        <v>20000</v>
      </c>
      <c r="I787" s="578" t="e">
        <f t="shared" si="91"/>
        <v>#DIV/0!</v>
      </c>
    </row>
    <row r="788" spans="1:9" s="1" customFormat="1" ht="17.25" hidden="1" thickBot="1">
      <c r="A788" s="42" t="s">
        <v>75</v>
      </c>
      <c r="B788" s="182">
        <v>920</v>
      </c>
      <c r="C788" s="63" t="s">
        <v>30</v>
      </c>
      <c r="D788" s="63"/>
      <c r="E788" s="152"/>
      <c r="F788" s="152"/>
      <c r="G788" s="71">
        <f aca="true" t="shared" si="97" ref="G788:H792">G789</f>
        <v>0</v>
      </c>
      <c r="H788" s="71">
        <f t="shared" si="97"/>
        <v>400</v>
      </c>
      <c r="I788" s="587" t="e">
        <f t="shared" si="91"/>
        <v>#DIV/0!</v>
      </c>
    </row>
    <row r="789" spans="1:9" ht="33.75" hidden="1" thickBot="1">
      <c r="A789" s="183" t="s">
        <v>468</v>
      </c>
      <c r="B789" s="93">
        <v>920</v>
      </c>
      <c r="C789" s="44" t="s">
        <v>30</v>
      </c>
      <c r="D789" s="44" t="s">
        <v>35</v>
      </c>
      <c r="E789" s="70"/>
      <c r="F789" s="70"/>
      <c r="G789" s="71">
        <f t="shared" si="97"/>
        <v>0</v>
      </c>
      <c r="H789" s="71">
        <f t="shared" si="97"/>
        <v>400</v>
      </c>
      <c r="I789" s="587" t="e">
        <f t="shared" si="91"/>
        <v>#DIV/0!</v>
      </c>
    </row>
    <row r="790" spans="1:9" s="126" customFormat="1" ht="66.75" hidden="1" thickBot="1">
      <c r="A790" s="288" t="s">
        <v>739</v>
      </c>
      <c r="B790" s="93">
        <v>920</v>
      </c>
      <c r="C790" s="44" t="s">
        <v>30</v>
      </c>
      <c r="D790" s="44" t="s">
        <v>35</v>
      </c>
      <c r="E790" s="533" t="s">
        <v>715</v>
      </c>
      <c r="F790" s="230"/>
      <c r="G790" s="344">
        <f t="shared" si="97"/>
        <v>0</v>
      </c>
      <c r="H790" s="344">
        <f t="shared" si="97"/>
        <v>400</v>
      </c>
      <c r="I790" s="597" t="e">
        <f t="shared" si="91"/>
        <v>#DIV/0!</v>
      </c>
    </row>
    <row r="791" spans="1:9" s="126" customFormat="1" ht="33.75" hidden="1" thickBot="1">
      <c r="A791" s="220" t="s">
        <v>987</v>
      </c>
      <c r="B791" s="94">
        <v>920</v>
      </c>
      <c r="C791" s="40" t="s">
        <v>30</v>
      </c>
      <c r="D791" s="40" t="s">
        <v>35</v>
      </c>
      <c r="E791" s="294" t="s">
        <v>988</v>
      </c>
      <c r="F791" s="248"/>
      <c r="G791" s="66">
        <f t="shared" si="97"/>
        <v>0</v>
      </c>
      <c r="H791" s="66">
        <f t="shared" si="97"/>
        <v>400</v>
      </c>
      <c r="I791" s="576" t="e">
        <f t="shared" si="91"/>
        <v>#DIV/0!</v>
      </c>
    </row>
    <row r="792" spans="1:9" s="126" customFormat="1" ht="33.75" hidden="1" thickBot="1">
      <c r="A792" s="220" t="s">
        <v>1012</v>
      </c>
      <c r="B792" s="94">
        <v>920</v>
      </c>
      <c r="C792" s="40" t="s">
        <v>30</v>
      </c>
      <c r="D792" s="40" t="s">
        <v>35</v>
      </c>
      <c r="E792" s="294" t="s">
        <v>989</v>
      </c>
      <c r="F792" s="248"/>
      <c r="G792" s="66">
        <f t="shared" si="97"/>
        <v>0</v>
      </c>
      <c r="H792" s="66">
        <f t="shared" si="97"/>
        <v>400</v>
      </c>
      <c r="I792" s="576" t="e">
        <f t="shared" si="91"/>
        <v>#DIV/0!</v>
      </c>
    </row>
    <row r="793" spans="1:9" s="126" customFormat="1" ht="33.75" hidden="1" thickBot="1">
      <c r="A793" s="278" t="s">
        <v>514</v>
      </c>
      <c r="B793" s="94">
        <v>920</v>
      </c>
      <c r="C793" s="40" t="s">
        <v>30</v>
      </c>
      <c r="D793" s="40" t="s">
        <v>35</v>
      </c>
      <c r="E793" s="294" t="s">
        <v>989</v>
      </c>
      <c r="F793" s="248">
        <v>240</v>
      </c>
      <c r="G793" s="195"/>
      <c r="H793" s="195">
        <v>400</v>
      </c>
      <c r="I793" s="578" t="e">
        <f t="shared" si="91"/>
        <v>#DIV/0!</v>
      </c>
    </row>
    <row r="794" spans="1:9" ht="17.25" hidden="1" thickBot="1">
      <c r="A794" s="42" t="s">
        <v>3</v>
      </c>
      <c r="B794" s="90">
        <v>920</v>
      </c>
      <c r="C794" s="44" t="s">
        <v>38</v>
      </c>
      <c r="D794" s="44"/>
      <c r="E794" s="44"/>
      <c r="F794" s="44"/>
      <c r="G794" s="147">
        <f aca="true" t="shared" si="98" ref="G794:H799">G795</f>
        <v>0</v>
      </c>
      <c r="H794" s="147">
        <f t="shared" si="98"/>
        <v>696000</v>
      </c>
      <c r="I794" s="583" t="e">
        <f t="shared" si="91"/>
        <v>#DIV/0!</v>
      </c>
    </row>
    <row r="795" spans="1:9" ht="17.25" hidden="1" thickBot="1">
      <c r="A795" s="42" t="s">
        <v>322</v>
      </c>
      <c r="B795" s="93">
        <v>920</v>
      </c>
      <c r="C795" s="44" t="s">
        <v>38</v>
      </c>
      <c r="D795" s="44" t="s">
        <v>40</v>
      </c>
      <c r="E795" s="44"/>
      <c r="F795" s="70"/>
      <c r="G795" s="147">
        <f t="shared" si="98"/>
        <v>0</v>
      </c>
      <c r="H795" s="147">
        <f t="shared" si="98"/>
        <v>696000</v>
      </c>
      <c r="I795" s="583" t="e">
        <f t="shared" si="91"/>
        <v>#DIV/0!</v>
      </c>
    </row>
    <row r="796" spans="1:9" s="126" customFormat="1" ht="66.75" hidden="1" thickBot="1">
      <c r="A796" s="151" t="s">
        <v>571</v>
      </c>
      <c r="B796" s="93">
        <v>920</v>
      </c>
      <c r="C796" s="44" t="s">
        <v>38</v>
      </c>
      <c r="D796" s="44" t="s">
        <v>40</v>
      </c>
      <c r="E796" s="531" t="s">
        <v>707</v>
      </c>
      <c r="F796" s="229"/>
      <c r="G796" s="118">
        <f>G797</f>
        <v>0</v>
      </c>
      <c r="H796" s="118">
        <f t="shared" si="98"/>
        <v>696000</v>
      </c>
      <c r="I796" s="589" t="e">
        <f t="shared" si="91"/>
        <v>#DIV/0!</v>
      </c>
    </row>
    <row r="797" spans="1:9" s="126" customFormat="1" ht="33.75" hidden="1" thickBot="1">
      <c r="A797" s="106" t="s">
        <v>572</v>
      </c>
      <c r="B797" s="93">
        <v>920</v>
      </c>
      <c r="C797" s="44" t="s">
        <v>38</v>
      </c>
      <c r="D797" s="44" t="s">
        <v>40</v>
      </c>
      <c r="E797" s="44" t="s">
        <v>709</v>
      </c>
      <c r="F797" s="227"/>
      <c r="G797" s="147">
        <f>G798</f>
        <v>0</v>
      </c>
      <c r="H797" s="147">
        <f t="shared" si="98"/>
        <v>696000</v>
      </c>
      <c r="I797" s="583" t="e">
        <f t="shared" si="91"/>
        <v>#DIV/0!</v>
      </c>
    </row>
    <row r="798" spans="1:9" s="126" customFormat="1" ht="50.25" hidden="1" thickBot="1">
      <c r="A798" s="103" t="s">
        <v>727</v>
      </c>
      <c r="B798" s="94">
        <v>920</v>
      </c>
      <c r="C798" s="40" t="s">
        <v>38</v>
      </c>
      <c r="D798" s="40" t="s">
        <v>40</v>
      </c>
      <c r="E798" s="40" t="s">
        <v>768</v>
      </c>
      <c r="F798" s="227"/>
      <c r="G798" s="195">
        <f>G799</f>
        <v>0</v>
      </c>
      <c r="H798" s="195">
        <f t="shared" si="98"/>
        <v>696000</v>
      </c>
      <c r="I798" s="578" t="e">
        <f t="shared" si="91"/>
        <v>#DIV/0!</v>
      </c>
    </row>
    <row r="799" spans="1:9" s="126" customFormat="1" ht="36.75" customHeight="1" hidden="1">
      <c r="A799" s="103" t="s">
        <v>618</v>
      </c>
      <c r="B799" s="94">
        <v>920</v>
      </c>
      <c r="C799" s="40" t="s">
        <v>38</v>
      </c>
      <c r="D799" s="40" t="s">
        <v>40</v>
      </c>
      <c r="E799" s="40" t="s">
        <v>975</v>
      </c>
      <c r="F799" s="227"/>
      <c r="G799" s="195">
        <f>G800</f>
        <v>0</v>
      </c>
      <c r="H799" s="195">
        <f t="shared" si="98"/>
        <v>696000</v>
      </c>
      <c r="I799" s="578" t="e">
        <f t="shared" si="91"/>
        <v>#DIV/0!</v>
      </c>
    </row>
    <row r="800" spans="1:9" s="126" customFormat="1" ht="36.75" customHeight="1" hidden="1">
      <c r="A800" s="103" t="s">
        <v>617</v>
      </c>
      <c r="B800" s="94">
        <v>920</v>
      </c>
      <c r="C800" s="40" t="s">
        <v>38</v>
      </c>
      <c r="D800" s="40" t="s">
        <v>40</v>
      </c>
      <c r="E800" s="40" t="s">
        <v>975</v>
      </c>
      <c r="F800" s="227">
        <v>320</v>
      </c>
      <c r="G800" s="195"/>
      <c r="H800" s="195">
        <v>696000</v>
      </c>
      <c r="I800" s="578" t="e">
        <f t="shared" si="91"/>
        <v>#DIV/0!</v>
      </c>
    </row>
    <row r="801" spans="1:9" ht="17.25" thickBot="1">
      <c r="A801" s="84" t="s">
        <v>29</v>
      </c>
      <c r="B801" s="161"/>
      <c r="C801" s="191"/>
      <c r="D801" s="191"/>
      <c r="E801" s="191"/>
      <c r="F801" s="191"/>
      <c r="G801" s="87">
        <f>G37+G95+G102+G114+G137+G163+G427+G513+G527</f>
        <v>12984209.24</v>
      </c>
      <c r="H801" s="87">
        <f>H37+H95+H102+H114+H137+H163+H427+H513+H527</f>
        <v>2600861.0100000002</v>
      </c>
      <c r="I801" s="588">
        <f t="shared" si="91"/>
        <v>20.030954230062918</v>
      </c>
    </row>
    <row r="802" spans="1:2" ht="18.75" customHeight="1">
      <c r="A802" s="126"/>
      <c r="B802" s="14"/>
    </row>
    <row r="803" spans="7:11" ht="16.5" hidden="1">
      <c r="G803" s="19">
        <v>288892000</v>
      </c>
      <c r="H803" s="19" t="e">
        <f>303335200+#REF!</f>
        <v>#REF!</v>
      </c>
      <c r="I803" s="19" t="e">
        <f>314147600+#REF!</f>
        <v>#REF!</v>
      </c>
      <c r="J803" s="16"/>
      <c r="K803" s="16"/>
    </row>
    <row r="804" spans="5:9" ht="16.5" hidden="1">
      <c r="E804" s="632" t="s">
        <v>1022</v>
      </c>
      <c r="F804" s="632"/>
      <c r="G804" s="633"/>
      <c r="H804" s="347" t="e">
        <f>(H803-#REF!)*2.5%</f>
        <v>#REF!</v>
      </c>
      <c r="I804" s="347" t="e">
        <f>(I803-#REF!)*5%</f>
        <v>#REF!</v>
      </c>
    </row>
    <row r="805" spans="7:9" ht="16.5" hidden="1">
      <c r="G805" s="348"/>
      <c r="H805" s="349">
        <v>7583000</v>
      </c>
      <c r="I805" s="349">
        <v>15707000</v>
      </c>
    </row>
    <row r="806" spans="7:10" ht="16.5" hidden="1">
      <c r="G806" s="19" t="e">
        <f>G801-G808</f>
        <v>#REF!</v>
      </c>
      <c r="H806" s="19" t="e">
        <f>H803-H805-H801</f>
        <v>#REF!</v>
      </c>
      <c r="I806" s="19" t="e">
        <f>I803-I805-I801</f>
        <v>#REF!</v>
      </c>
      <c r="J806" s="16"/>
    </row>
    <row r="807" ht="16.5" hidden="1">
      <c r="G807" s="19" t="e">
        <f>#REF!+#REF!</f>
        <v>#REF!</v>
      </c>
    </row>
    <row r="808" ht="16.5" hidden="1">
      <c r="G808" s="19" t="e">
        <f>G803+G807</f>
        <v>#REF!</v>
      </c>
    </row>
    <row r="809" ht="16.5" hidden="1"/>
    <row r="810" ht="16.5" hidden="1"/>
  </sheetData>
  <sheetProtection/>
  <mergeCells count="8">
    <mergeCell ref="B1:I1"/>
    <mergeCell ref="A7:I7"/>
    <mergeCell ref="A8:I8"/>
    <mergeCell ref="A9:I9"/>
    <mergeCell ref="E804:G804"/>
    <mergeCell ref="B2:I2"/>
    <mergeCell ref="B3:I3"/>
    <mergeCell ref="B4:I4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3.375" style="213" customWidth="1"/>
    <col min="2" max="2" width="7.625" style="7" customWidth="1"/>
    <col min="3" max="3" width="5.25390625" style="7" customWidth="1"/>
    <col min="4" max="4" width="16.00390625" style="19" customWidth="1"/>
    <col min="5" max="5" width="16.25390625" style="19" customWidth="1"/>
    <col min="6" max="6" width="15.125" style="19" customWidth="1"/>
    <col min="7" max="7" width="13.75390625" style="0" customWidth="1"/>
    <col min="8" max="8" width="10.00390625" style="0" customWidth="1"/>
    <col min="9" max="9" width="9.875" style="0" customWidth="1"/>
  </cols>
  <sheetData>
    <row r="1" spans="2:7" ht="16.5">
      <c r="B1" s="12" t="s">
        <v>1147</v>
      </c>
      <c r="C1" s="12"/>
      <c r="D1" s="12"/>
      <c r="E1" s="12"/>
      <c r="F1" s="452"/>
      <c r="G1" s="452"/>
    </row>
    <row r="2" spans="2:7" ht="16.5" customHeight="1">
      <c r="B2" s="12" t="s">
        <v>1165</v>
      </c>
      <c r="C2" s="12"/>
      <c r="D2" s="12"/>
      <c r="E2" s="12"/>
      <c r="F2" s="452"/>
      <c r="G2" s="452"/>
    </row>
    <row r="3" spans="2:7" ht="63.75" customHeight="1">
      <c r="B3" s="619" t="s">
        <v>1164</v>
      </c>
      <c r="C3" s="618"/>
      <c r="D3" s="618"/>
      <c r="E3" s="618"/>
      <c r="F3" s="618"/>
      <c r="G3" s="618"/>
    </row>
    <row r="4" spans="2:7" ht="14.25" customHeight="1">
      <c r="B4" s="12" t="s">
        <v>1166</v>
      </c>
      <c r="C4" s="12"/>
      <c r="D4" s="12"/>
      <c r="E4" s="12"/>
      <c r="F4" s="452"/>
      <c r="G4" s="452"/>
    </row>
    <row r="5" spans="2:7" ht="12.75" customHeight="1">
      <c r="B5" s="12"/>
      <c r="C5" s="12"/>
      <c r="D5" s="12"/>
      <c r="E5" s="12"/>
      <c r="F5" s="452"/>
      <c r="G5" s="452"/>
    </row>
    <row r="6" spans="1:6" ht="18.75">
      <c r="A6" s="126"/>
      <c r="B6" s="13"/>
      <c r="C6" s="8"/>
      <c r="D6" s="8"/>
      <c r="E6" s="8"/>
      <c r="F6" s="8"/>
    </row>
    <row r="7" spans="1:6" ht="49.5" customHeight="1">
      <c r="A7" s="634" t="s">
        <v>1162</v>
      </c>
      <c r="B7" s="634"/>
      <c r="C7" s="634"/>
      <c r="D7" s="634"/>
      <c r="E7" s="618"/>
      <c r="F7"/>
    </row>
    <row r="8" spans="1:6" ht="10.5" customHeight="1">
      <c r="A8" s="614" t="s">
        <v>69</v>
      </c>
      <c r="B8" s="614"/>
      <c r="C8" s="614"/>
      <c r="D8" s="614"/>
      <c r="E8"/>
      <c r="F8"/>
    </row>
    <row r="9" spans="2:6" ht="19.5" thickBot="1">
      <c r="B9" s="6" t="s">
        <v>69</v>
      </c>
      <c r="C9" s="5"/>
      <c r="D9" s="18"/>
      <c r="E9" s="18"/>
      <c r="F9" s="18" t="s">
        <v>1158</v>
      </c>
    </row>
    <row r="10" spans="1:10" ht="50.25" thickBot="1">
      <c r="A10" s="210" t="s">
        <v>70</v>
      </c>
      <c r="B10" s="211" t="s">
        <v>71</v>
      </c>
      <c r="C10" s="211" t="s">
        <v>72</v>
      </c>
      <c r="D10" s="359" t="s">
        <v>607</v>
      </c>
      <c r="E10" s="359" t="s">
        <v>1150</v>
      </c>
      <c r="F10" s="359" t="s">
        <v>1156</v>
      </c>
      <c r="J10" s="2"/>
    </row>
    <row r="11" spans="1:6" ht="20.25" customHeight="1">
      <c r="A11" s="57" t="s">
        <v>205</v>
      </c>
      <c r="B11" s="59" t="s">
        <v>31</v>
      </c>
      <c r="C11" s="59"/>
      <c r="D11" s="89">
        <f>D12+D13+D14+D15+D16+D17+D18</f>
        <v>2799168</v>
      </c>
      <c r="E11" s="89">
        <f>E12+E13+E14+E15+E16+E17+E18</f>
        <v>584809.96</v>
      </c>
      <c r="F11" s="575">
        <f>E11*100/D11</f>
        <v>20.89227799117452</v>
      </c>
    </row>
    <row r="12" spans="1:10" s="23" customFormat="1" ht="38.25" customHeight="1">
      <c r="A12" s="38" t="s">
        <v>81</v>
      </c>
      <c r="B12" s="39" t="s">
        <v>31</v>
      </c>
      <c r="C12" s="40" t="s">
        <v>36</v>
      </c>
      <c r="D12" s="66">
        <f>'пр.3'!G38</f>
        <v>898000</v>
      </c>
      <c r="E12" s="66">
        <f>'пр.3'!H38</f>
        <v>153965.5</v>
      </c>
      <c r="F12" s="576">
        <f aca="true" t="shared" si="0" ref="F12:F59">E12*100/D12</f>
        <v>17.145378619153675</v>
      </c>
      <c r="J12" s="313"/>
    </row>
    <row r="13" spans="1:6" s="23" customFormat="1" ht="0.75" customHeight="1" hidden="1">
      <c r="A13" s="38" t="s">
        <v>446</v>
      </c>
      <c r="B13" s="39" t="s">
        <v>31</v>
      </c>
      <c r="C13" s="40" t="s">
        <v>40</v>
      </c>
      <c r="D13" s="41"/>
      <c r="E13" s="41"/>
      <c r="F13" s="577" t="e">
        <f t="shared" si="0"/>
        <v>#DIV/0!</v>
      </c>
    </row>
    <row r="14" spans="1:6" s="23" customFormat="1" ht="51.75" customHeight="1">
      <c r="A14" s="38" t="s">
        <v>330</v>
      </c>
      <c r="B14" s="39" t="s">
        <v>31</v>
      </c>
      <c r="C14" s="39" t="s">
        <v>34</v>
      </c>
      <c r="D14" s="66">
        <f>'пр.3'!G43</f>
        <v>1865168</v>
      </c>
      <c r="E14" s="66">
        <f>'пр.3'!H43</f>
        <v>430844.45999999996</v>
      </c>
      <c r="F14" s="576">
        <f t="shared" si="0"/>
        <v>23.09949881190327</v>
      </c>
    </row>
    <row r="15" spans="1:6" s="23" customFormat="1" ht="2.25" customHeight="1" hidden="1">
      <c r="A15" s="38" t="s">
        <v>286</v>
      </c>
      <c r="B15" s="39" t="s">
        <v>31</v>
      </c>
      <c r="C15" s="39" t="s">
        <v>37</v>
      </c>
      <c r="D15" s="66"/>
      <c r="E15" s="66"/>
      <c r="F15" s="576" t="e">
        <f t="shared" si="0"/>
        <v>#DIV/0!</v>
      </c>
    </row>
    <row r="16" spans="1:6" s="23" customFormat="1" ht="16.5" hidden="1">
      <c r="A16" s="314" t="s">
        <v>112</v>
      </c>
      <c r="B16" s="39" t="s">
        <v>31</v>
      </c>
      <c r="C16" s="39" t="s">
        <v>30</v>
      </c>
      <c r="D16" s="66"/>
      <c r="E16" s="66"/>
      <c r="F16" s="576" t="e">
        <f t="shared" si="0"/>
        <v>#DIV/0!</v>
      </c>
    </row>
    <row r="17" spans="1:6" s="4" customFormat="1" ht="18" customHeight="1">
      <c r="A17" s="47" t="s">
        <v>423</v>
      </c>
      <c r="B17" s="48" t="s">
        <v>31</v>
      </c>
      <c r="C17" s="48" t="s">
        <v>39</v>
      </c>
      <c r="D17" s="195">
        <f>'пр.3'!G68</f>
        <v>36000</v>
      </c>
      <c r="E17" s="195">
        <f>'пр.3'!H68</f>
        <v>0</v>
      </c>
      <c r="F17" s="578">
        <f t="shared" si="0"/>
        <v>0</v>
      </c>
    </row>
    <row r="18" spans="1:6" s="23" customFormat="1" ht="16.5" hidden="1">
      <c r="A18" s="38" t="s">
        <v>206</v>
      </c>
      <c r="B18" s="39" t="s">
        <v>31</v>
      </c>
      <c r="C18" s="39" t="s">
        <v>41</v>
      </c>
      <c r="D18" s="66"/>
      <c r="E18" s="66"/>
      <c r="F18" s="576" t="e">
        <f t="shared" si="0"/>
        <v>#DIV/0!</v>
      </c>
    </row>
    <row r="19" spans="1:6" ht="21.75" customHeight="1">
      <c r="A19" s="151" t="s">
        <v>335</v>
      </c>
      <c r="B19" s="120" t="s">
        <v>36</v>
      </c>
      <c r="C19" s="119"/>
      <c r="D19" s="121">
        <f>D20</f>
        <v>187100</v>
      </c>
      <c r="E19" s="121">
        <f>E20</f>
        <v>29848.34</v>
      </c>
      <c r="F19" s="579">
        <f t="shared" si="0"/>
        <v>15.953148049171565</v>
      </c>
    </row>
    <row r="20" spans="1:6" s="23" customFormat="1" ht="21.75" customHeight="1">
      <c r="A20" s="72" t="s">
        <v>336</v>
      </c>
      <c r="B20" s="110" t="s">
        <v>36</v>
      </c>
      <c r="C20" s="53" t="s">
        <v>40</v>
      </c>
      <c r="D20" s="64">
        <f>'пр.3'!G96</f>
        <v>187100</v>
      </c>
      <c r="E20" s="64">
        <f>'пр.3'!H96</f>
        <v>29848.34</v>
      </c>
      <c r="F20" s="580">
        <f t="shared" si="0"/>
        <v>15.953148049171565</v>
      </c>
    </row>
    <row r="21" spans="1:6" ht="20.25" customHeight="1">
      <c r="A21" s="42" t="s">
        <v>110</v>
      </c>
      <c r="B21" s="44" t="s">
        <v>40</v>
      </c>
      <c r="C21" s="44"/>
      <c r="D21" s="55">
        <f>D22+D23</f>
        <v>93650</v>
      </c>
      <c r="E21" s="55">
        <f>E22+E23</f>
        <v>0</v>
      </c>
      <c r="F21" s="566">
        <f t="shared" si="0"/>
        <v>0</v>
      </c>
    </row>
    <row r="22" spans="1:6" s="23" customFormat="1" ht="20.25" customHeight="1">
      <c r="A22" s="72" t="s">
        <v>111</v>
      </c>
      <c r="B22" s="110" t="s">
        <v>40</v>
      </c>
      <c r="C22" s="110" t="s">
        <v>36</v>
      </c>
      <c r="D22" s="54">
        <f>'пр.3'!G103</f>
        <v>11500</v>
      </c>
      <c r="E22" s="54">
        <f>'пр.3'!H103</f>
        <v>0</v>
      </c>
      <c r="F22" s="581">
        <f t="shared" si="0"/>
        <v>0</v>
      </c>
    </row>
    <row r="23" spans="1:6" s="23" customFormat="1" ht="38.25" customHeight="1">
      <c r="A23" s="312" t="s">
        <v>331</v>
      </c>
      <c r="B23" s="56" t="s">
        <v>40</v>
      </c>
      <c r="C23" s="56" t="s">
        <v>32</v>
      </c>
      <c r="D23" s="61">
        <f>'пр.3'!G109</f>
        <v>82150</v>
      </c>
      <c r="E23" s="61">
        <f>'пр.3'!H109</f>
        <v>0</v>
      </c>
      <c r="F23" s="582">
        <f t="shared" si="0"/>
        <v>0</v>
      </c>
    </row>
    <row r="24" spans="1:6" ht="20.25" customHeight="1">
      <c r="A24" s="42" t="s">
        <v>207</v>
      </c>
      <c r="B24" s="44" t="s">
        <v>34</v>
      </c>
      <c r="C24" s="44"/>
      <c r="D24" s="147">
        <f>D25+D26+D27+D28+D29</f>
        <v>4665400.24</v>
      </c>
      <c r="E24" s="147">
        <f>E25+E26+E27+E28+E29</f>
        <v>765552.8</v>
      </c>
      <c r="F24" s="583">
        <f t="shared" si="0"/>
        <v>16.409155926995023</v>
      </c>
    </row>
    <row r="25" spans="1:6" s="23" customFormat="1" ht="0.75" customHeight="1" hidden="1">
      <c r="A25" s="38" t="s">
        <v>212</v>
      </c>
      <c r="B25" s="75" t="s">
        <v>34</v>
      </c>
      <c r="C25" s="75" t="s">
        <v>31</v>
      </c>
      <c r="D25" s="77"/>
      <c r="E25" s="77"/>
      <c r="F25" s="584" t="e">
        <f t="shared" si="0"/>
        <v>#DIV/0!</v>
      </c>
    </row>
    <row r="26" spans="1:6" s="23" customFormat="1" ht="16.5" hidden="1">
      <c r="A26" s="38" t="s">
        <v>208</v>
      </c>
      <c r="B26" s="40" t="s">
        <v>34</v>
      </c>
      <c r="C26" s="40" t="s">
        <v>35</v>
      </c>
      <c r="D26" s="49"/>
      <c r="E26" s="49"/>
      <c r="F26" s="567" t="e">
        <f t="shared" si="0"/>
        <v>#DIV/0!</v>
      </c>
    </row>
    <row r="27" spans="1:6" s="23" customFormat="1" ht="16.5" hidden="1">
      <c r="A27" s="38" t="s">
        <v>24</v>
      </c>
      <c r="B27" s="40" t="s">
        <v>34</v>
      </c>
      <c r="C27" s="40" t="s">
        <v>33</v>
      </c>
      <c r="D27" s="195"/>
      <c r="E27" s="195"/>
      <c r="F27" s="578" t="e">
        <f t="shared" si="0"/>
        <v>#DIV/0!</v>
      </c>
    </row>
    <row r="28" spans="1:6" s="23" customFormat="1" ht="21.75" customHeight="1">
      <c r="A28" s="38" t="s">
        <v>326</v>
      </c>
      <c r="B28" s="40" t="s">
        <v>34</v>
      </c>
      <c r="C28" s="50" t="s">
        <v>32</v>
      </c>
      <c r="D28" s="66">
        <f>'пр.3'!G115</f>
        <v>2533509.24</v>
      </c>
      <c r="E28" s="66">
        <f>'пр.3'!H115</f>
        <v>360522.28</v>
      </c>
      <c r="F28" s="576">
        <f t="shared" si="0"/>
        <v>14.230154534585395</v>
      </c>
    </row>
    <row r="29" spans="1:6" s="23" customFormat="1" ht="20.25" customHeight="1">
      <c r="A29" s="311" t="s">
        <v>42</v>
      </c>
      <c r="B29" s="53" t="s">
        <v>34</v>
      </c>
      <c r="C29" s="76" t="s">
        <v>95</v>
      </c>
      <c r="D29" s="117">
        <f>'пр.3'!G120</f>
        <v>2131891</v>
      </c>
      <c r="E29" s="117">
        <f>'пр.3'!H120</f>
        <v>405030.52</v>
      </c>
      <c r="F29" s="585">
        <f t="shared" si="0"/>
        <v>18.99865049385733</v>
      </c>
    </row>
    <row r="30" spans="1:6" s="1" customFormat="1" ht="21.75" customHeight="1">
      <c r="A30" s="42" t="s">
        <v>209</v>
      </c>
      <c r="B30" s="44" t="s">
        <v>35</v>
      </c>
      <c r="C30" s="44"/>
      <c r="D30" s="55">
        <f>D31+D32+D33</f>
        <v>830200</v>
      </c>
      <c r="E30" s="55">
        <f>E31+E32+E33</f>
        <v>162444.33</v>
      </c>
      <c r="F30" s="566">
        <f t="shared" si="0"/>
        <v>19.566891110575764</v>
      </c>
    </row>
    <row r="31" spans="1:6" s="23" customFormat="1" ht="16.5" hidden="1">
      <c r="A31" s="309" t="s">
        <v>210</v>
      </c>
      <c r="B31" s="310" t="s">
        <v>35</v>
      </c>
      <c r="C31" s="131" t="s">
        <v>31</v>
      </c>
      <c r="D31" s="190"/>
      <c r="E31" s="190"/>
      <c r="F31" s="586" t="e">
        <f t="shared" si="0"/>
        <v>#DIV/0!</v>
      </c>
    </row>
    <row r="32" spans="1:6" s="23" customFormat="1" ht="0.75" customHeight="1">
      <c r="A32" s="38" t="s">
        <v>211</v>
      </c>
      <c r="B32" s="39" t="s">
        <v>35</v>
      </c>
      <c r="C32" s="39" t="s">
        <v>36</v>
      </c>
      <c r="D32" s="49"/>
      <c r="E32" s="49"/>
      <c r="F32" s="567" t="e">
        <f t="shared" si="0"/>
        <v>#DIV/0!</v>
      </c>
    </row>
    <row r="33" spans="1:6" s="23" customFormat="1" ht="16.5">
      <c r="A33" s="38" t="s">
        <v>76</v>
      </c>
      <c r="B33" s="40" t="s">
        <v>35</v>
      </c>
      <c r="C33" s="40" t="s">
        <v>40</v>
      </c>
      <c r="D33" s="49">
        <f>'пр.3'!G138</f>
        <v>830200</v>
      </c>
      <c r="E33" s="49">
        <f>'пр.3'!H138</f>
        <v>162444.33</v>
      </c>
      <c r="F33" s="567">
        <f t="shared" si="0"/>
        <v>19.566891110575764</v>
      </c>
    </row>
    <row r="34" spans="1:6" ht="16.5" customHeight="1">
      <c r="A34" s="42" t="s">
        <v>75</v>
      </c>
      <c r="B34" s="44" t="s">
        <v>30</v>
      </c>
      <c r="C34" s="44"/>
      <c r="D34" s="55">
        <f>D35+D36+D37+D38+D39</f>
        <v>25000</v>
      </c>
      <c r="E34" s="55">
        <f>E35+E36+E37+E38+E39</f>
        <v>0</v>
      </c>
      <c r="F34" s="566">
        <f t="shared" si="0"/>
        <v>0</v>
      </c>
    </row>
    <row r="35" spans="1:6" ht="16.5" hidden="1">
      <c r="A35" s="315" t="s">
        <v>28</v>
      </c>
      <c r="B35" s="39" t="s">
        <v>30</v>
      </c>
      <c r="C35" s="50" t="s">
        <v>31</v>
      </c>
      <c r="D35" s="66"/>
      <c r="E35" s="66"/>
      <c r="F35" s="576" t="e">
        <f t="shared" si="0"/>
        <v>#DIV/0!</v>
      </c>
    </row>
    <row r="36" spans="1:6" s="23" customFormat="1" ht="16.5" hidden="1">
      <c r="A36" s="46" t="s">
        <v>4</v>
      </c>
      <c r="B36" s="68" t="s">
        <v>30</v>
      </c>
      <c r="C36" s="68" t="s">
        <v>36</v>
      </c>
      <c r="D36" s="66"/>
      <c r="E36" s="66"/>
      <c r="F36" s="576" t="e">
        <f t="shared" si="0"/>
        <v>#DIV/0!</v>
      </c>
    </row>
    <row r="37" spans="1:6" s="23" customFormat="1" ht="33" customHeight="1">
      <c r="A37" s="308" t="s">
        <v>468</v>
      </c>
      <c r="B37" s="51" t="s">
        <v>30</v>
      </c>
      <c r="C37" s="51" t="s">
        <v>35</v>
      </c>
      <c r="D37" s="66">
        <f>'пр.3'!G163</f>
        <v>25000</v>
      </c>
      <c r="E37" s="66">
        <f>'пр.3'!H163</f>
        <v>0</v>
      </c>
      <c r="F37" s="576">
        <f t="shared" si="0"/>
        <v>0</v>
      </c>
    </row>
    <row r="38" spans="1:6" s="23" customFormat="1" ht="1.5" customHeight="1" hidden="1">
      <c r="A38" s="38" t="s">
        <v>237</v>
      </c>
      <c r="B38" s="39" t="s">
        <v>30</v>
      </c>
      <c r="C38" s="40" t="s">
        <v>30</v>
      </c>
      <c r="D38" s="66"/>
      <c r="E38" s="66"/>
      <c r="F38" s="576" t="e">
        <f t="shared" si="0"/>
        <v>#DIV/0!</v>
      </c>
    </row>
    <row r="39" spans="1:6" s="23" customFormat="1" ht="16.5" hidden="1">
      <c r="A39" s="38" t="s">
        <v>249</v>
      </c>
      <c r="B39" s="39" t="s">
        <v>30</v>
      </c>
      <c r="C39" s="40" t="s">
        <v>32</v>
      </c>
      <c r="D39" s="66"/>
      <c r="E39" s="66"/>
      <c r="F39" s="576" t="e">
        <f t="shared" si="0"/>
        <v>#DIV/0!</v>
      </c>
    </row>
    <row r="40" spans="1:6" ht="21.75" customHeight="1">
      <c r="A40" s="42" t="s">
        <v>464</v>
      </c>
      <c r="B40" s="44" t="s">
        <v>33</v>
      </c>
      <c r="C40" s="44"/>
      <c r="D40" s="55">
        <f>D41+D42</f>
        <v>4228691</v>
      </c>
      <c r="E40" s="55">
        <f>E41+E42</f>
        <v>1016018.2499999999</v>
      </c>
      <c r="F40" s="566">
        <f t="shared" si="0"/>
        <v>24.026779208979796</v>
      </c>
    </row>
    <row r="41" spans="1:6" ht="20.25" customHeight="1">
      <c r="A41" s="72" t="s">
        <v>5</v>
      </c>
      <c r="B41" s="110" t="s">
        <v>33</v>
      </c>
      <c r="C41" s="110" t="s">
        <v>31</v>
      </c>
      <c r="D41" s="54">
        <f>'пр.3'!G428</f>
        <v>2934364</v>
      </c>
      <c r="E41" s="54">
        <f>'пр.3'!H428</f>
        <v>682524.6199999999</v>
      </c>
      <c r="F41" s="581">
        <f t="shared" si="0"/>
        <v>23.259712155683474</v>
      </c>
    </row>
    <row r="42" spans="1:6" ht="23.25" customHeight="1">
      <c r="A42" s="38" t="s">
        <v>329</v>
      </c>
      <c r="B42" s="40" t="s">
        <v>33</v>
      </c>
      <c r="C42" s="40" t="s">
        <v>34</v>
      </c>
      <c r="D42" s="195">
        <f>'пр.3'!G491</f>
        <v>1294327</v>
      </c>
      <c r="E42" s="195">
        <f>'пр.3'!H491</f>
        <v>333493.63</v>
      </c>
      <c r="F42" s="578">
        <f t="shared" si="0"/>
        <v>25.765794115397423</v>
      </c>
    </row>
    <row r="43" spans="1:6" ht="16.5" hidden="1">
      <c r="A43" s="67" t="s">
        <v>332</v>
      </c>
      <c r="B43" s="70" t="s">
        <v>32</v>
      </c>
      <c r="C43" s="50"/>
      <c r="D43" s="71"/>
      <c r="E43" s="71"/>
      <c r="F43" s="587" t="e">
        <f t="shared" si="0"/>
        <v>#DIV/0!</v>
      </c>
    </row>
    <row r="44" spans="1:6" s="23" customFormat="1" ht="16.5" hidden="1">
      <c r="A44" s="46" t="s">
        <v>333</v>
      </c>
      <c r="B44" s="50" t="s">
        <v>32</v>
      </c>
      <c r="C44" s="50" t="s">
        <v>32</v>
      </c>
      <c r="D44" s="195"/>
      <c r="E44" s="195"/>
      <c r="F44" s="578" t="e">
        <f t="shared" si="0"/>
        <v>#DIV/0!</v>
      </c>
    </row>
    <row r="45" spans="1:6" ht="18.75" customHeight="1">
      <c r="A45" s="42" t="s">
        <v>3</v>
      </c>
      <c r="B45" s="44" t="s">
        <v>38</v>
      </c>
      <c r="C45" s="44"/>
      <c r="D45" s="147">
        <f>D46+D47+D48+D49</f>
        <v>120000</v>
      </c>
      <c r="E45" s="147">
        <f>E46+E47+E48+E49</f>
        <v>18794.33</v>
      </c>
      <c r="F45" s="583">
        <f t="shared" si="0"/>
        <v>15.661941666666669</v>
      </c>
    </row>
    <row r="46" spans="1:6" s="305" customFormat="1" ht="18" customHeight="1">
      <c r="A46" s="189" t="s">
        <v>176</v>
      </c>
      <c r="B46" s="75" t="s">
        <v>38</v>
      </c>
      <c r="C46" s="76" t="s">
        <v>31</v>
      </c>
      <c r="D46" s="77">
        <f>'пр.3'!G514</f>
        <v>90000</v>
      </c>
      <c r="E46" s="77">
        <f>'пр.3'!H514</f>
        <v>18794.33</v>
      </c>
      <c r="F46" s="584">
        <f t="shared" si="0"/>
        <v>20.88258888888889</v>
      </c>
    </row>
    <row r="47" spans="1:6" s="23" customFormat="1" ht="21" customHeight="1">
      <c r="A47" s="38" t="s">
        <v>322</v>
      </c>
      <c r="B47" s="40" t="s">
        <v>38</v>
      </c>
      <c r="C47" s="40" t="s">
        <v>40</v>
      </c>
      <c r="D47" s="195">
        <f>'пр.3'!G519</f>
        <v>30000</v>
      </c>
      <c r="E47" s="195">
        <f>'пр.3'!H519</f>
        <v>0</v>
      </c>
      <c r="F47" s="578">
        <f t="shared" si="0"/>
        <v>0</v>
      </c>
    </row>
    <row r="48" spans="1:6" s="23" customFormat="1" ht="16.5" hidden="1">
      <c r="A48" s="212" t="s">
        <v>173</v>
      </c>
      <c r="B48" s="76" t="s">
        <v>38</v>
      </c>
      <c r="C48" s="76" t="s">
        <v>34</v>
      </c>
      <c r="D48" s="77"/>
      <c r="E48" s="77"/>
      <c r="F48" s="584" t="e">
        <f t="shared" si="0"/>
        <v>#DIV/0!</v>
      </c>
    </row>
    <row r="49" spans="1:6" s="23" customFormat="1" ht="16.5" hidden="1">
      <c r="A49" s="38" t="s">
        <v>27</v>
      </c>
      <c r="B49" s="40">
        <v>10</v>
      </c>
      <c r="C49" s="40" t="s">
        <v>37</v>
      </c>
      <c r="D49" s="66"/>
      <c r="E49" s="66"/>
      <c r="F49" s="576" t="e">
        <f t="shared" si="0"/>
        <v>#DIV/0!</v>
      </c>
    </row>
    <row r="50" spans="1:6" ht="20.25" customHeight="1">
      <c r="A50" s="105" t="s">
        <v>62</v>
      </c>
      <c r="B50" s="44" t="s">
        <v>39</v>
      </c>
      <c r="C50" s="44"/>
      <c r="D50" s="147">
        <f>D51</f>
        <v>35000</v>
      </c>
      <c r="E50" s="147">
        <f>E51</f>
        <v>23393</v>
      </c>
      <c r="F50" s="583">
        <f t="shared" si="0"/>
        <v>66.83714285714285</v>
      </c>
    </row>
    <row r="51" spans="1:6" s="23" customFormat="1" ht="21" customHeight="1" thickBot="1">
      <c r="A51" s="103" t="s">
        <v>334</v>
      </c>
      <c r="B51" s="40" t="s">
        <v>39</v>
      </c>
      <c r="C51" s="39" t="s">
        <v>31</v>
      </c>
      <c r="D51" s="66">
        <f>'пр.3'!G532</f>
        <v>35000</v>
      </c>
      <c r="E51" s="66">
        <f>'пр.3'!H532</f>
        <v>23393</v>
      </c>
      <c r="F51" s="576">
        <f t="shared" si="0"/>
        <v>66.83714285714285</v>
      </c>
    </row>
    <row r="52" spans="1:6" ht="5.25" customHeight="1" hidden="1">
      <c r="A52" s="42" t="s">
        <v>327</v>
      </c>
      <c r="B52" s="44" t="s">
        <v>95</v>
      </c>
      <c r="C52" s="44"/>
      <c r="D52" s="71"/>
      <c r="E52" s="71"/>
      <c r="F52" s="587" t="e">
        <f t="shared" si="0"/>
        <v>#DIV/0!</v>
      </c>
    </row>
    <row r="53" spans="1:6" s="23" customFormat="1" ht="17.25" hidden="1" thickBot="1">
      <c r="A53" s="306" t="s">
        <v>321</v>
      </c>
      <c r="B53" s="40" t="s">
        <v>95</v>
      </c>
      <c r="C53" s="40" t="s">
        <v>36</v>
      </c>
      <c r="D53" s="66"/>
      <c r="E53" s="66"/>
      <c r="F53" s="576" t="e">
        <f t="shared" si="0"/>
        <v>#DIV/0!</v>
      </c>
    </row>
    <row r="54" spans="1:6" ht="33.75" hidden="1" thickBot="1">
      <c r="A54" s="148" t="s">
        <v>367</v>
      </c>
      <c r="B54" s="70" t="s">
        <v>41</v>
      </c>
      <c r="C54" s="70"/>
      <c r="D54" s="147"/>
      <c r="E54" s="147"/>
      <c r="F54" s="583" t="e">
        <f t="shared" si="0"/>
        <v>#DIV/0!</v>
      </c>
    </row>
    <row r="55" spans="1:6" s="23" customFormat="1" ht="33.75" hidden="1" thickBot="1">
      <c r="A55" s="65" t="s">
        <v>368</v>
      </c>
      <c r="B55" s="40" t="s">
        <v>41</v>
      </c>
      <c r="C55" s="40" t="s">
        <v>31</v>
      </c>
      <c r="D55" s="66"/>
      <c r="E55" s="66"/>
      <c r="F55" s="576" t="e">
        <f t="shared" si="0"/>
        <v>#DIV/0!</v>
      </c>
    </row>
    <row r="56" spans="1:6" ht="50.25" hidden="1" thickBot="1">
      <c r="A56" s="42" t="s">
        <v>449</v>
      </c>
      <c r="B56" s="44" t="s">
        <v>288</v>
      </c>
      <c r="C56" s="44"/>
      <c r="D56" s="55"/>
      <c r="E56" s="55"/>
      <c r="F56" s="566" t="e">
        <f t="shared" si="0"/>
        <v>#DIV/0!</v>
      </c>
    </row>
    <row r="57" spans="1:6" s="23" customFormat="1" ht="50.25" hidden="1" thickBot="1">
      <c r="A57" s="72" t="s">
        <v>447</v>
      </c>
      <c r="B57" s="53" t="s">
        <v>288</v>
      </c>
      <c r="C57" s="53" t="s">
        <v>31</v>
      </c>
      <c r="D57" s="54"/>
      <c r="E57" s="54"/>
      <c r="F57" s="581" t="e">
        <f t="shared" si="0"/>
        <v>#DIV/0!</v>
      </c>
    </row>
    <row r="58" spans="1:6" s="23" customFormat="1" ht="33.75" hidden="1" thickBot="1">
      <c r="A58" s="307" t="s">
        <v>448</v>
      </c>
      <c r="B58" s="40" t="s">
        <v>288</v>
      </c>
      <c r="C58" s="40" t="s">
        <v>40</v>
      </c>
      <c r="D58" s="41"/>
      <c r="E58" s="41"/>
      <c r="F58" s="577" t="e">
        <f t="shared" si="0"/>
        <v>#DIV/0!</v>
      </c>
    </row>
    <row r="59" spans="1:6" ht="27" customHeight="1" thickBot="1">
      <c r="A59" s="84" t="s">
        <v>29</v>
      </c>
      <c r="B59" s="191"/>
      <c r="C59" s="191"/>
      <c r="D59" s="87">
        <f>D11+D19+D21+D24+D30+D34+D40+D43+D45+D50+D52+D54+D56</f>
        <v>12984209.24</v>
      </c>
      <c r="E59" s="87">
        <f>E11+E19+E21+E24+E30+E34+E40+E43+E45+E50+E52+E54+E56</f>
        <v>2600861.0100000002</v>
      </c>
      <c r="F59" s="588">
        <f t="shared" si="0"/>
        <v>20.030954230062918</v>
      </c>
    </row>
    <row r="60" ht="16.5">
      <c r="A60" s="126"/>
    </row>
    <row r="61" ht="16.5">
      <c r="A61" s="126"/>
    </row>
    <row r="62" ht="16.5">
      <c r="A62" s="126"/>
    </row>
  </sheetData>
  <sheetProtection/>
  <mergeCells count="3">
    <mergeCell ref="B3:G3"/>
    <mergeCell ref="A8:D8"/>
    <mergeCell ref="A7:E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B5" sqref="B5"/>
    </sheetView>
  </sheetViews>
  <sheetFormatPr defaultColWidth="60.125" defaultRowHeight="12.75"/>
  <cols>
    <col min="1" max="1" width="69.875" style="126" customWidth="1"/>
    <col min="2" max="2" width="16.125" style="244" customWidth="1"/>
    <col min="3" max="3" width="5.625" style="240" customWidth="1"/>
    <col min="4" max="4" width="19.00390625" style="241" customWidth="1"/>
    <col min="5" max="5" width="18.625" style="241" customWidth="1"/>
    <col min="6" max="6" width="14.375" style="241" customWidth="1"/>
    <col min="7" max="16384" width="60.125" style="126" customWidth="1"/>
  </cols>
  <sheetData>
    <row r="1" spans="2:7" ht="16.5">
      <c r="B1" s="451" t="s">
        <v>1136</v>
      </c>
      <c r="C1" s="138"/>
      <c r="D1" s="453"/>
      <c r="E1" s="453"/>
      <c r="F1" s="453"/>
      <c r="G1" s="136"/>
    </row>
    <row r="2" spans="2:7" ht="16.5">
      <c r="B2" s="451" t="s">
        <v>1165</v>
      </c>
      <c r="C2" s="138"/>
      <c r="D2" s="453"/>
      <c r="E2" s="453"/>
      <c r="F2" s="453"/>
      <c r="G2" s="136"/>
    </row>
    <row r="3" spans="2:7" ht="65.25" customHeight="1">
      <c r="B3" s="623" t="s">
        <v>1164</v>
      </c>
      <c r="C3" s="618"/>
      <c r="D3" s="618"/>
      <c r="E3" s="618"/>
      <c r="F3" s="618"/>
      <c r="G3" s="136"/>
    </row>
    <row r="4" spans="2:7" ht="15" customHeight="1">
      <c r="B4" s="451" t="s">
        <v>1166</v>
      </c>
      <c r="C4" s="138"/>
      <c r="D4" s="453"/>
      <c r="E4" s="453"/>
      <c r="F4" s="453"/>
      <c r="G4" s="136"/>
    </row>
    <row r="5" spans="2:7" ht="8.25" customHeight="1">
      <c r="B5" s="451"/>
      <c r="C5" s="138"/>
      <c r="D5" s="453"/>
      <c r="E5" s="453"/>
      <c r="F5" s="453"/>
      <c r="G5" s="136"/>
    </row>
    <row r="6" ht="9" customHeight="1"/>
    <row r="7" spans="1:6" ht="16.5">
      <c r="A7" s="636" t="s">
        <v>729</v>
      </c>
      <c r="B7" s="636"/>
      <c r="C7" s="636"/>
      <c r="D7" s="636"/>
      <c r="E7" s="618"/>
      <c r="F7" s="618"/>
    </row>
    <row r="8" spans="1:6" ht="16.5">
      <c r="A8" s="636" t="s">
        <v>1061</v>
      </c>
      <c r="B8" s="636"/>
      <c r="C8" s="636"/>
      <c r="D8" s="636"/>
      <c r="E8" s="618"/>
      <c r="F8" s="618"/>
    </row>
    <row r="9" spans="1:6" ht="16.5">
      <c r="A9" s="636" t="s">
        <v>728</v>
      </c>
      <c r="B9" s="636"/>
      <c r="C9" s="636"/>
      <c r="D9" s="636"/>
      <c r="E9" s="618"/>
      <c r="F9" s="618"/>
    </row>
    <row r="10" spans="1:6" ht="16.5">
      <c r="A10" s="635" t="s">
        <v>1163</v>
      </c>
      <c r="B10" s="635"/>
      <c r="C10" s="635"/>
      <c r="D10" s="635"/>
      <c r="E10" s="618"/>
      <c r="F10" s="618"/>
    </row>
    <row r="11" ht="9.75" customHeight="1"/>
    <row r="12" ht="11.25" customHeight="1" thickBot="1"/>
    <row r="13" spans="1:6" s="242" customFormat="1" ht="49.5" customHeight="1" thickBot="1">
      <c r="A13" s="329" t="s">
        <v>70</v>
      </c>
      <c r="B13" s="330" t="s">
        <v>73</v>
      </c>
      <c r="C13" s="331" t="s">
        <v>74</v>
      </c>
      <c r="D13" s="359" t="s">
        <v>607</v>
      </c>
      <c r="E13" s="359" t="s">
        <v>1150</v>
      </c>
      <c r="F13" s="359" t="s">
        <v>1156</v>
      </c>
    </row>
    <row r="14" spans="1:6" ht="17.25" thickBot="1">
      <c r="A14" s="332" t="s">
        <v>719</v>
      </c>
      <c r="B14" s="333"/>
      <c r="C14" s="334"/>
      <c r="D14" s="335">
        <f>D15+D28+D36+D40+D44+D65+D69+D86+D96</f>
        <v>8015550.24</v>
      </c>
      <c r="E14" s="336">
        <f>E15+E28+E36+E40+E44+E65+E69+E86+E96</f>
        <v>1581172.19</v>
      </c>
      <c r="F14" s="558">
        <f>E14*100/D14</f>
        <v>19.726308770538004</v>
      </c>
    </row>
    <row r="15" spans="1:6" ht="50.25" customHeight="1">
      <c r="A15" s="151" t="s">
        <v>1138</v>
      </c>
      <c r="B15" s="300" t="s">
        <v>1075</v>
      </c>
      <c r="C15" s="236"/>
      <c r="D15" s="275">
        <f>D16</f>
        <v>47000</v>
      </c>
      <c r="E15" s="263">
        <f>E16</f>
        <v>0</v>
      </c>
      <c r="F15" s="559">
        <f>E15*100/D15</f>
        <v>0</v>
      </c>
    </row>
    <row r="16" spans="1:6" s="242" customFormat="1" ht="36" customHeight="1">
      <c r="A16" s="106" t="s">
        <v>530</v>
      </c>
      <c r="B16" s="192" t="s">
        <v>1076</v>
      </c>
      <c r="C16" s="234"/>
      <c r="D16" s="268">
        <f>D17+D21+D24</f>
        <v>47000</v>
      </c>
      <c r="E16" s="261">
        <f>E17+E21+E24</f>
        <v>0</v>
      </c>
      <c r="F16" s="560">
        <f>E16*100/D16</f>
        <v>0</v>
      </c>
    </row>
    <row r="17" spans="1:6" ht="16.5">
      <c r="A17" s="65" t="s">
        <v>941</v>
      </c>
      <c r="B17" s="193" t="s">
        <v>1077</v>
      </c>
      <c r="C17" s="233"/>
      <c r="D17" s="269">
        <f>D18</f>
        <v>11500</v>
      </c>
      <c r="E17" s="262">
        <f>E18</f>
        <v>0</v>
      </c>
      <c r="F17" s="561">
        <f>E17*100/D17</f>
        <v>0</v>
      </c>
    </row>
    <row r="18" spans="1:6" ht="30.75" customHeight="1">
      <c r="A18" s="157" t="s">
        <v>1063</v>
      </c>
      <c r="B18" s="193" t="s">
        <v>1078</v>
      </c>
      <c r="C18" s="233"/>
      <c r="D18" s="269">
        <f>D19</f>
        <v>11500</v>
      </c>
      <c r="E18" s="262">
        <f>E19</f>
        <v>0</v>
      </c>
      <c r="F18" s="561">
        <f aca="true" t="shared" si="0" ref="F18:F82">E18*100/D18</f>
        <v>0</v>
      </c>
    </row>
    <row r="19" spans="1:6" ht="32.25" customHeight="1">
      <c r="A19" s="103" t="s">
        <v>514</v>
      </c>
      <c r="B19" s="193" t="s">
        <v>1078</v>
      </c>
      <c r="C19" s="233">
        <v>240</v>
      </c>
      <c r="D19" s="269">
        <f>'пр.3'!G105</f>
        <v>11500</v>
      </c>
      <c r="E19" s="262">
        <f>'пр.3'!H105</f>
        <v>0</v>
      </c>
      <c r="F19" s="561">
        <f t="shared" si="0"/>
        <v>0</v>
      </c>
    </row>
    <row r="20" spans="1:6" ht="32.25" customHeight="1">
      <c r="A20" s="106" t="s">
        <v>535</v>
      </c>
      <c r="B20" s="192" t="s">
        <v>1087</v>
      </c>
      <c r="C20" s="234"/>
      <c r="D20" s="268">
        <f aca="true" t="shared" si="1" ref="D20:E22">D21</f>
        <v>25500</v>
      </c>
      <c r="E20" s="262">
        <f t="shared" si="1"/>
        <v>0</v>
      </c>
      <c r="F20" s="561">
        <f t="shared" si="0"/>
        <v>0</v>
      </c>
    </row>
    <row r="21" spans="1:6" ht="21" customHeight="1">
      <c r="A21" s="103" t="s">
        <v>948</v>
      </c>
      <c r="B21" s="193" t="s">
        <v>1088</v>
      </c>
      <c r="C21" s="233"/>
      <c r="D21" s="269">
        <f t="shared" si="1"/>
        <v>25500</v>
      </c>
      <c r="E21" s="262">
        <f t="shared" si="1"/>
        <v>0</v>
      </c>
      <c r="F21" s="561">
        <f t="shared" si="0"/>
        <v>0</v>
      </c>
    </row>
    <row r="22" spans="1:6" ht="32.25" customHeight="1">
      <c r="A22" s="103" t="s">
        <v>536</v>
      </c>
      <c r="B22" s="193" t="s">
        <v>1089</v>
      </c>
      <c r="C22" s="233"/>
      <c r="D22" s="269">
        <f t="shared" si="1"/>
        <v>25500</v>
      </c>
      <c r="E22" s="262">
        <f t="shared" si="1"/>
        <v>0</v>
      </c>
      <c r="F22" s="561">
        <f t="shared" si="0"/>
        <v>0</v>
      </c>
    </row>
    <row r="23" spans="1:6" ht="32.25" customHeight="1">
      <c r="A23" s="103" t="s">
        <v>514</v>
      </c>
      <c r="B23" s="193" t="s">
        <v>1089</v>
      </c>
      <c r="C23" s="233">
        <v>240</v>
      </c>
      <c r="D23" s="269">
        <f>'пр.3'!G148</f>
        <v>25500</v>
      </c>
      <c r="E23" s="262">
        <f>'пр.3'!H148</f>
        <v>0</v>
      </c>
      <c r="F23" s="561">
        <f t="shared" si="0"/>
        <v>0</v>
      </c>
    </row>
    <row r="24" spans="1:6" ht="50.25" customHeight="1">
      <c r="A24" s="106" t="s">
        <v>1090</v>
      </c>
      <c r="B24" s="192" t="s">
        <v>1091</v>
      </c>
      <c r="C24" s="234"/>
      <c r="D24" s="268">
        <f aca="true" t="shared" si="2" ref="D24:E26">D25</f>
        <v>10000</v>
      </c>
      <c r="E24" s="262">
        <f t="shared" si="2"/>
        <v>0</v>
      </c>
      <c r="F24" s="561">
        <f t="shared" si="0"/>
        <v>0</v>
      </c>
    </row>
    <row r="25" spans="1:6" ht="24.75" customHeight="1">
      <c r="A25" s="103" t="s">
        <v>1068</v>
      </c>
      <c r="B25" s="193" t="s">
        <v>1092</v>
      </c>
      <c r="C25" s="233"/>
      <c r="D25" s="269">
        <f t="shared" si="2"/>
        <v>10000</v>
      </c>
      <c r="E25" s="262">
        <f t="shared" si="2"/>
        <v>0</v>
      </c>
      <c r="F25" s="561">
        <f t="shared" si="0"/>
        <v>0</v>
      </c>
    </row>
    <row r="26" spans="1:6" ht="32.25" customHeight="1">
      <c r="A26" s="103" t="s">
        <v>567</v>
      </c>
      <c r="B26" s="193" t="s">
        <v>1093</v>
      </c>
      <c r="C26" s="233"/>
      <c r="D26" s="269">
        <f t="shared" si="2"/>
        <v>10000</v>
      </c>
      <c r="E26" s="262">
        <f t="shared" si="2"/>
        <v>0</v>
      </c>
      <c r="F26" s="561">
        <f t="shared" si="0"/>
        <v>0</v>
      </c>
    </row>
    <row r="27" spans="1:6" ht="33.75" customHeight="1">
      <c r="A27" s="103" t="s">
        <v>514</v>
      </c>
      <c r="B27" s="193" t="s">
        <v>1093</v>
      </c>
      <c r="C27" s="233">
        <v>240</v>
      </c>
      <c r="D27" s="269">
        <f>'пр.3'!G152</f>
        <v>10000</v>
      </c>
      <c r="E27" s="262">
        <f>'пр.3'!H152</f>
        <v>0</v>
      </c>
      <c r="F27" s="561">
        <f t="shared" si="0"/>
        <v>0</v>
      </c>
    </row>
    <row r="28" spans="1:6" ht="68.25" customHeight="1">
      <c r="A28" s="106" t="s">
        <v>1144</v>
      </c>
      <c r="B28" s="44" t="s">
        <v>1072</v>
      </c>
      <c r="C28" s="233"/>
      <c r="D28" s="55">
        <f>D29+D33</f>
        <v>118150</v>
      </c>
      <c r="E28" s="260">
        <f>E29+E33</f>
        <v>0</v>
      </c>
      <c r="F28" s="567">
        <f t="shared" si="0"/>
        <v>0</v>
      </c>
    </row>
    <row r="29" spans="1:6" ht="19.5" customHeight="1">
      <c r="A29" s="103" t="s">
        <v>801</v>
      </c>
      <c r="B29" s="193" t="s">
        <v>1073</v>
      </c>
      <c r="C29" s="233"/>
      <c r="D29" s="297">
        <f>D30</f>
        <v>82150</v>
      </c>
      <c r="E29" s="337">
        <f>E30</f>
        <v>0</v>
      </c>
      <c r="F29" s="562">
        <f t="shared" si="0"/>
        <v>0</v>
      </c>
    </row>
    <row r="30" spans="1:6" ht="48.75" customHeight="1">
      <c r="A30" s="103" t="s">
        <v>1064</v>
      </c>
      <c r="B30" s="193" t="s">
        <v>1079</v>
      </c>
      <c r="C30" s="233"/>
      <c r="D30" s="269">
        <f>D31</f>
        <v>82150</v>
      </c>
      <c r="E30" s="262">
        <f>E31</f>
        <v>0</v>
      </c>
      <c r="F30" s="561">
        <f t="shared" si="0"/>
        <v>0</v>
      </c>
    </row>
    <row r="31" spans="1:6" ht="33">
      <c r="A31" s="103" t="s">
        <v>514</v>
      </c>
      <c r="B31" s="193" t="s">
        <v>1079</v>
      </c>
      <c r="C31" s="233">
        <v>240</v>
      </c>
      <c r="D31" s="269">
        <f>'пр.3'!G110</f>
        <v>82150</v>
      </c>
      <c r="E31" s="262">
        <f>'пр.3'!H110</f>
        <v>0</v>
      </c>
      <c r="F31" s="561">
        <f t="shared" si="0"/>
        <v>0</v>
      </c>
    </row>
    <row r="32" spans="1:6" ht="16.5" hidden="1">
      <c r="A32" s="103"/>
      <c r="B32" s="193"/>
      <c r="C32" s="233"/>
      <c r="D32" s="269"/>
      <c r="E32" s="262"/>
      <c r="F32" s="561" t="e">
        <f t="shared" si="0"/>
        <v>#DIV/0!</v>
      </c>
    </row>
    <row r="33" spans="1:6" ht="21" customHeight="1">
      <c r="A33" s="103" t="s">
        <v>801</v>
      </c>
      <c r="B33" s="193" t="s">
        <v>1073</v>
      </c>
      <c r="C33" s="233"/>
      <c r="D33" s="269">
        <f>D34</f>
        <v>36000</v>
      </c>
      <c r="E33" s="262">
        <f>E34</f>
        <v>0</v>
      </c>
      <c r="F33" s="561">
        <f t="shared" si="0"/>
        <v>0</v>
      </c>
    </row>
    <row r="34" spans="1:6" ht="16.5" customHeight="1">
      <c r="A34" s="103" t="s">
        <v>424</v>
      </c>
      <c r="B34" s="193" t="s">
        <v>1074</v>
      </c>
      <c r="C34" s="233"/>
      <c r="D34" s="269">
        <f>D35</f>
        <v>36000</v>
      </c>
      <c r="E34" s="262">
        <f>E35</f>
        <v>0</v>
      </c>
      <c r="F34" s="561">
        <f t="shared" si="0"/>
        <v>0</v>
      </c>
    </row>
    <row r="35" spans="1:6" ht="16.5">
      <c r="A35" s="103" t="s">
        <v>521</v>
      </c>
      <c r="B35" s="193" t="s">
        <v>1074</v>
      </c>
      <c r="C35" s="233">
        <v>870</v>
      </c>
      <c r="D35" s="269">
        <f>'пр.3'!G68</f>
        <v>36000</v>
      </c>
      <c r="E35" s="262">
        <f>'пр.3'!H68</f>
        <v>0</v>
      </c>
      <c r="F35" s="561">
        <f t="shared" si="0"/>
        <v>0</v>
      </c>
    </row>
    <row r="36" spans="1:6" ht="30.75" customHeight="1">
      <c r="A36" s="106" t="s">
        <v>1145</v>
      </c>
      <c r="B36" s="192" t="s">
        <v>1080</v>
      </c>
      <c r="C36" s="234"/>
      <c r="D36" s="268">
        <f aca="true" t="shared" si="3" ref="D36:E38">D37</f>
        <v>2533509.24</v>
      </c>
      <c r="E36" s="262">
        <f t="shared" si="3"/>
        <v>360522.28</v>
      </c>
      <c r="F36" s="561">
        <f t="shared" si="0"/>
        <v>14.230154534585395</v>
      </c>
    </row>
    <row r="37" spans="1:6" ht="48" customHeight="1">
      <c r="A37" s="282" t="s">
        <v>868</v>
      </c>
      <c r="B37" s="193" t="s">
        <v>1081</v>
      </c>
      <c r="C37" s="233"/>
      <c r="D37" s="269">
        <f t="shared" si="3"/>
        <v>2533509.24</v>
      </c>
      <c r="E37" s="262">
        <f t="shared" si="3"/>
        <v>360522.28</v>
      </c>
      <c r="F37" s="561">
        <f t="shared" si="0"/>
        <v>14.230154534585395</v>
      </c>
    </row>
    <row r="38" spans="1:6" ht="32.25" customHeight="1">
      <c r="A38" s="282" t="s">
        <v>579</v>
      </c>
      <c r="B38" s="193" t="s">
        <v>1082</v>
      </c>
      <c r="C38" s="233"/>
      <c r="D38" s="269">
        <f t="shared" si="3"/>
        <v>2533509.24</v>
      </c>
      <c r="E38" s="262">
        <f t="shared" si="3"/>
        <v>360522.28</v>
      </c>
      <c r="F38" s="561">
        <f t="shared" si="0"/>
        <v>14.230154534585395</v>
      </c>
    </row>
    <row r="39" spans="1:6" ht="33">
      <c r="A39" s="103" t="s">
        <v>514</v>
      </c>
      <c r="B39" s="193" t="s">
        <v>1082</v>
      </c>
      <c r="C39" s="233">
        <v>240</v>
      </c>
      <c r="D39" s="269">
        <f>'пр.3'!G115</f>
        <v>2533509.24</v>
      </c>
      <c r="E39" s="262">
        <f>'пр.3'!H115</f>
        <v>360522.28</v>
      </c>
      <c r="F39" s="561">
        <f t="shared" si="0"/>
        <v>14.230154534585395</v>
      </c>
    </row>
    <row r="40" spans="1:6" ht="49.5">
      <c r="A40" s="106" t="s">
        <v>1146</v>
      </c>
      <c r="B40" s="44" t="s">
        <v>1083</v>
      </c>
      <c r="C40" s="233"/>
      <c r="D40" s="269">
        <f aca="true" t="shared" si="4" ref="D40:E42">D41</f>
        <v>13500</v>
      </c>
      <c r="E40" s="262">
        <f t="shared" si="4"/>
        <v>0</v>
      </c>
      <c r="F40" s="561">
        <f t="shared" si="0"/>
        <v>0</v>
      </c>
    </row>
    <row r="41" spans="1:6" ht="16.5">
      <c r="A41" s="103" t="s">
        <v>769</v>
      </c>
      <c r="B41" s="193" t="s">
        <v>1084</v>
      </c>
      <c r="C41" s="233"/>
      <c r="D41" s="269">
        <f t="shared" si="4"/>
        <v>13500</v>
      </c>
      <c r="E41" s="262">
        <f t="shared" si="4"/>
        <v>0</v>
      </c>
      <c r="F41" s="561">
        <f t="shared" si="0"/>
        <v>0</v>
      </c>
    </row>
    <row r="42" spans="1:6" ht="33">
      <c r="A42" s="103" t="s">
        <v>721</v>
      </c>
      <c r="B42" s="193" t="s">
        <v>1085</v>
      </c>
      <c r="C42" s="233"/>
      <c r="D42" s="269">
        <f t="shared" si="4"/>
        <v>13500</v>
      </c>
      <c r="E42" s="262">
        <f t="shared" si="4"/>
        <v>0</v>
      </c>
      <c r="F42" s="561">
        <f t="shared" si="0"/>
        <v>0</v>
      </c>
    </row>
    <row r="43" spans="1:6" ht="33">
      <c r="A43" s="103" t="s">
        <v>514</v>
      </c>
      <c r="B43" s="193" t="s">
        <v>1085</v>
      </c>
      <c r="C43" s="233">
        <v>240</v>
      </c>
      <c r="D43" s="416">
        <f>'пр.3'!G121</f>
        <v>13500</v>
      </c>
      <c r="E43" s="262">
        <f>'пр.3'!H121</f>
        <v>0</v>
      </c>
      <c r="F43" s="561">
        <f t="shared" si="0"/>
        <v>0</v>
      </c>
    </row>
    <row r="44" spans="1:6" ht="32.25" customHeight="1">
      <c r="A44" s="106" t="s">
        <v>1104</v>
      </c>
      <c r="B44" s="44" t="s">
        <v>1086</v>
      </c>
      <c r="C44" s="233"/>
      <c r="D44" s="55">
        <f>D47+D51+D58</f>
        <v>894700</v>
      </c>
      <c r="E44" s="259">
        <f>E47+E51+E58</f>
        <v>162444.33</v>
      </c>
      <c r="F44" s="566">
        <f t="shared" si="0"/>
        <v>18.156290376662568</v>
      </c>
    </row>
    <row r="45" spans="1:6" ht="29.25" customHeight="1" hidden="1">
      <c r="A45" s="103"/>
      <c r="B45" s="193"/>
      <c r="C45" s="233"/>
      <c r="D45" s="269"/>
      <c r="E45" s="262"/>
      <c r="F45" s="561" t="e">
        <f t="shared" si="0"/>
        <v>#DIV/0!</v>
      </c>
    </row>
    <row r="46" spans="1:6" ht="36.75" customHeight="1" hidden="1">
      <c r="A46" s="103"/>
      <c r="B46" s="44"/>
      <c r="C46" s="233"/>
      <c r="D46" s="269"/>
      <c r="E46" s="262"/>
      <c r="F46" s="561" t="e">
        <f t="shared" si="0"/>
        <v>#DIV/0!</v>
      </c>
    </row>
    <row r="47" spans="1:6" ht="33" customHeight="1">
      <c r="A47" s="424" t="s">
        <v>1126</v>
      </c>
      <c r="B47" s="425" t="s">
        <v>1105</v>
      </c>
      <c r="C47" s="426"/>
      <c r="D47" s="427">
        <f aca="true" t="shared" si="5" ref="D47:E49">D48</f>
        <v>100000</v>
      </c>
      <c r="E47" s="262">
        <f t="shared" si="5"/>
        <v>0</v>
      </c>
      <c r="F47" s="561">
        <f t="shared" si="0"/>
        <v>0</v>
      </c>
    </row>
    <row r="48" spans="1:6" ht="36.75" customHeight="1">
      <c r="A48" s="47" t="s">
        <v>1109</v>
      </c>
      <c r="B48" s="50" t="s">
        <v>1111</v>
      </c>
      <c r="C48" s="237"/>
      <c r="D48" s="416">
        <f t="shared" si="5"/>
        <v>100000</v>
      </c>
      <c r="E48" s="262">
        <f t="shared" si="5"/>
        <v>0</v>
      </c>
      <c r="F48" s="561">
        <f t="shared" si="0"/>
        <v>0</v>
      </c>
    </row>
    <row r="49" spans="1:6" ht="21.75" customHeight="1">
      <c r="A49" s="47" t="s">
        <v>1110</v>
      </c>
      <c r="B49" s="50" t="s">
        <v>1111</v>
      </c>
      <c r="C49" s="237"/>
      <c r="D49" s="416">
        <f t="shared" si="5"/>
        <v>100000</v>
      </c>
      <c r="E49" s="262">
        <f t="shared" si="5"/>
        <v>0</v>
      </c>
      <c r="F49" s="561">
        <f t="shared" si="0"/>
        <v>0</v>
      </c>
    </row>
    <row r="50" spans="1:6" ht="36.75" customHeight="1">
      <c r="A50" s="47" t="s">
        <v>514</v>
      </c>
      <c r="B50" s="225" t="s">
        <v>1111</v>
      </c>
      <c r="C50" s="237">
        <v>240</v>
      </c>
      <c r="D50" s="416">
        <f>'пр.3'!G125</f>
        <v>100000</v>
      </c>
      <c r="E50" s="262">
        <f>'пр.3'!H125</f>
        <v>0</v>
      </c>
      <c r="F50" s="561">
        <f t="shared" si="0"/>
        <v>0</v>
      </c>
    </row>
    <row r="51" spans="1:6" ht="49.5">
      <c r="A51" s="106" t="s">
        <v>1127</v>
      </c>
      <c r="B51" s="193" t="s">
        <v>1106</v>
      </c>
      <c r="C51" s="233"/>
      <c r="D51" s="416">
        <f>D52+D55</f>
        <v>85000</v>
      </c>
      <c r="E51" s="262">
        <f>E52+E55</f>
        <v>0</v>
      </c>
      <c r="F51" s="561">
        <f t="shared" si="0"/>
        <v>0</v>
      </c>
    </row>
    <row r="52" spans="1:6" ht="33">
      <c r="A52" s="65" t="s">
        <v>804</v>
      </c>
      <c r="B52" s="193" t="s">
        <v>1112</v>
      </c>
      <c r="C52" s="233"/>
      <c r="D52" s="269">
        <f>D53</f>
        <v>40000</v>
      </c>
      <c r="E52" s="262">
        <f>E53</f>
        <v>0</v>
      </c>
      <c r="F52" s="561">
        <f t="shared" si="0"/>
        <v>0</v>
      </c>
    </row>
    <row r="53" spans="1:6" ht="35.25" customHeight="1">
      <c r="A53" s="65" t="s">
        <v>629</v>
      </c>
      <c r="B53" s="193" t="s">
        <v>1112</v>
      </c>
      <c r="C53" s="233"/>
      <c r="D53" s="269">
        <f>D54</f>
        <v>40000</v>
      </c>
      <c r="E53" s="262">
        <f>E54</f>
        <v>0</v>
      </c>
      <c r="F53" s="561">
        <f t="shared" si="0"/>
        <v>0</v>
      </c>
    </row>
    <row r="54" spans="1:6" ht="33">
      <c r="A54" s="103" t="s">
        <v>514</v>
      </c>
      <c r="B54" s="225" t="s">
        <v>1112</v>
      </c>
      <c r="C54" s="237">
        <v>240</v>
      </c>
      <c r="D54" s="416">
        <f>'пр.3'!G143</f>
        <v>40000</v>
      </c>
      <c r="E54" s="262">
        <f>'пр.3'!H143</f>
        <v>0</v>
      </c>
      <c r="F54" s="561">
        <f t="shared" si="0"/>
        <v>0</v>
      </c>
    </row>
    <row r="55" spans="1:6" ht="33">
      <c r="A55" s="205" t="s">
        <v>804</v>
      </c>
      <c r="B55" s="225" t="s">
        <v>1113</v>
      </c>
      <c r="C55" s="237"/>
      <c r="D55" s="416">
        <f>D56</f>
        <v>45000</v>
      </c>
      <c r="E55" s="262">
        <f>E56</f>
        <v>0</v>
      </c>
      <c r="F55" s="561">
        <f t="shared" si="0"/>
        <v>0</v>
      </c>
    </row>
    <row r="56" spans="1:6" ht="29.25" customHeight="1">
      <c r="A56" s="445" t="s">
        <v>1135</v>
      </c>
      <c r="B56" s="570" t="s">
        <v>1113</v>
      </c>
      <c r="C56" s="571"/>
      <c r="D56" s="572">
        <f>D57</f>
        <v>45000</v>
      </c>
      <c r="E56" s="573">
        <f>E57</f>
        <v>0</v>
      </c>
      <c r="F56" s="574">
        <f t="shared" si="0"/>
        <v>0</v>
      </c>
    </row>
    <row r="57" spans="1:6" ht="33">
      <c r="A57" s="46" t="s">
        <v>514</v>
      </c>
      <c r="B57" s="40" t="s">
        <v>1113</v>
      </c>
      <c r="C57" s="233">
        <v>240</v>
      </c>
      <c r="D57" s="269">
        <f>'пр.3'!G146</f>
        <v>45000</v>
      </c>
      <c r="E57" s="262">
        <f>'пр.3'!H146</f>
        <v>0</v>
      </c>
      <c r="F57" s="561">
        <f t="shared" si="0"/>
        <v>0</v>
      </c>
    </row>
    <row r="58" spans="1:6" ht="33.75" customHeight="1">
      <c r="A58" s="428" t="s">
        <v>1128</v>
      </c>
      <c r="B58" s="44" t="s">
        <v>1114</v>
      </c>
      <c r="C58" s="234"/>
      <c r="D58" s="268">
        <f>D59+D61+D63</f>
        <v>709700</v>
      </c>
      <c r="E58" s="262">
        <f>E59+E61+E63</f>
        <v>162444.33</v>
      </c>
      <c r="F58" s="561">
        <f t="shared" si="0"/>
        <v>22.889154572354514</v>
      </c>
    </row>
    <row r="59" spans="1:6" ht="34.5">
      <c r="A59" s="415" t="s">
        <v>1101</v>
      </c>
      <c r="B59" s="40" t="s">
        <v>1115</v>
      </c>
      <c r="C59" s="233"/>
      <c r="D59" s="269">
        <f>D60</f>
        <v>539700</v>
      </c>
      <c r="E59" s="262">
        <f>E60</f>
        <v>132604.33</v>
      </c>
      <c r="F59" s="561">
        <f t="shared" si="0"/>
        <v>24.57000741152492</v>
      </c>
    </row>
    <row r="60" spans="1:6" ht="33">
      <c r="A60" s="103" t="s">
        <v>514</v>
      </c>
      <c r="B60" s="40" t="s">
        <v>1115</v>
      </c>
      <c r="C60" s="233">
        <v>240</v>
      </c>
      <c r="D60" s="269">
        <f>'пр.3'!G158</f>
        <v>539700</v>
      </c>
      <c r="E60" s="262">
        <f>'пр.3'!H158</f>
        <v>132604.33</v>
      </c>
      <c r="F60" s="561">
        <f t="shared" si="0"/>
        <v>24.57000741152492</v>
      </c>
    </row>
    <row r="61" spans="1:6" ht="34.5">
      <c r="A61" s="415" t="s">
        <v>1102</v>
      </c>
      <c r="B61" s="40" t="s">
        <v>1116</v>
      </c>
      <c r="C61" s="233"/>
      <c r="D61" s="269">
        <f>D62</f>
        <v>70000</v>
      </c>
      <c r="E61" s="262">
        <f>E62</f>
        <v>0</v>
      </c>
      <c r="F61" s="561">
        <f t="shared" si="0"/>
        <v>0</v>
      </c>
    </row>
    <row r="62" spans="1:6" ht="33">
      <c r="A62" s="103" t="s">
        <v>514</v>
      </c>
      <c r="B62" s="40" t="s">
        <v>1116</v>
      </c>
      <c r="C62" s="233">
        <v>240</v>
      </c>
      <c r="D62" s="269">
        <f>'пр.3'!G160</f>
        <v>70000</v>
      </c>
      <c r="E62" s="262">
        <f>'пр.3'!H160</f>
        <v>0</v>
      </c>
      <c r="F62" s="561">
        <f t="shared" si="0"/>
        <v>0</v>
      </c>
    </row>
    <row r="63" spans="1:6" ht="17.25">
      <c r="A63" s="415" t="s">
        <v>1103</v>
      </c>
      <c r="B63" s="40" t="s">
        <v>1117</v>
      </c>
      <c r="C63" s="233"/>
      <c r="D63" s="269">
        <f>D64</f>
        <v>100000</v>
      </c>
      <c r="E63" s="262">
        <f>E64</f>
        <v>29840</v>
      </c>
      <c r="F63" s="561">
        <f t="shared" si="0"/>
        <v>29.84</v>
      </c>
    </row>
    <row r="64" spans="1:6" ht="33">
      <c r="A64" s="103" t="s">
        <v>514</v>
      </c>
      <c r="B64" s="40" t="s">
        <v>1117</v>
      </c>
      <c r="C64" s="233">
        <v>240</v>
      </c>
      <c r="D64" s="269">
        <f>'пр.3'!G162</f>
        <v>100000</v>
      </c>
      <c r="E64" s="262">
        <f>'пр.3'!H162</f>
        <v>29840</v>
      </c>
      <c r="F64" s="561">
        <f t="shared" si="0"/>
        <v>29.84</v>
      </c>
    </row>
    <row r="65" spans="1:6" ht="49.5">
      <c r="A65" s="106" t="s">
        <v>1141</v>
      </c>
      <c r="B65" s="44" t="s">
        <v>1099</v>
      </c>
      <c r="C65" s="233"/>
      <c r="D65" s="269">
        <f aca="true" t="shared" si="6" ref="D65:E67">D66</f>
        <v>25000</v>
      </c>
      <c r="E65" s="262">
        <f t="shared" si="6"/>
        <v>0</v>
      </c>
      <c r="F65" s="561">
        <f t="shared" si="0"/>
        <v>0</v>
      </c>
    </row>
    <row r="66" spans="1:6" ht="33">
      <c r="A66" s="103" t="s">
        <v>987</v>
      </c>
      <c r="B66" s="193" t="s">
        <v>1100</v>
      </c>
      <c r="C66" s="233"/>
      <c r="D66" s="269">
        <f t="shared" si="6"/>
        <v>25000</v>
      </c>
      <c r="E66" s="262">
        <f t="shared" si="6"/>
        <v>0</v>
      </c>
      <c r="F66" s="561">
        <f t="shared" si="0"/>
        <v>0</v>
      </c>
    </row>
    <row r="67" spans="1:6" ht="33">
      <c r="A67" s="103" t="s">
        <v>1069</v>
      </c>
      <c r="B67" s="193" t="s">
        <v>1107</v>
      </c>
      <c r="C67" s="233"/>
      <c r="D67" s="269">
        <f t="shared" si="6"/>
        <v>25000</v>
      </c>
      <c r="E67" s="262">
        <f t="shared" si="6"/>
        <v>0</v>
      </c>
      <c r="F67" s="561">
        <f t="shared" si="0"/>
        <v>0</v>
      </c>
    </row>
    <row r="68" spans="1:6" ht="37.5" customHeight="1">
      <c r="A68" s="103" t="s">
        <v>514</v>
      </c>
      <c r="B68" s="193" t="s">
        <v>1107</v>
      </c>
      <c r="C68" s="233">
        <v>240</v>
      </c>
      <c r="D68" s="269">
        <f>'пр.3'!G165</f>
        <v>25000</v>
      </c>
      <c r="E68" s="262">
        <f>'пр.3'!H165</f>
        <v>0</v>
      </c>
      <c r="F68" s="561">
        <f t="shared" si="0"/>
        <v>0</v>
      </c>
    </row>
    <row r="69" spans="1:6" ht="33">
      <c r="A69" s="67" t="s">
        <v>1142</v>
      </c>
      <c r="B69" s="423" t="s">
        <v>1094</v>
      </c>
      <c r="C69" s="237"/>
      <c r="D69" s="419">
        <f>D70</f>
        <v>4228691</v>
      </c>
      <c r="E69" s="261">
        <f>E70</f>
        <v>1016018.2499999999</v>
      </c>
      <c r="F69" s="560">
        <f t="shared" si="0"/>
        <v>24.026779208979796</v>
      </c>
    </row>
    <row r="70" spans="1:6" s="242" customFormat="1" ht="32.25" customHeight="1">
      <c r="A70" s="417" t="s">
        <v>1070</v>
      </c>
      <c r="B70" s="420" t="s">
        <v>1118</v>
      </c>
      <c r="C70" s="421"/>
      <c r="D70" s="419">
        <f>D71</f>
        <v>4228691</v>
      </c>
      <c r="E70" s="261">
        <f>E71</f>
        <v>1016018.2499999999</v>
      </c>
      <c r="F70" s="560">
        <f t="shared" si="0"/>
        <v>24.026779208979796</v>
      </c>
    </row>
    <row r="71" spans="1:6" ht="16.5" customHeight="1">
      <c r="A71" s="327" t="s">
        <v>872</v>
      </c>
      <c r="B71" s="225" t="s">
        <v>1118</v>
      </c>
      <c r="C71" s="237"/>
      <c r="D71" s="416">
        <f>D72+D78+D81</f>
        <v>4228691</v>
      </c>
      <c r="E71" s="262">
        <f>E72+E78+E81</f>
        <v>1016018.2499999999</v>
      </c>
      <c r="F71" s="561">
        <f t="shared" si="0"/>
        <v>24.026779208979796</v>
      </c>
    </row>
    <row r="72" spans="1:6" ht="33.75" customHeight="1">
      <c r="A72" s="605" t="s">
        <v>569</v>
      </c>
      <c r="B72" s="225" t="s">
        <v>1119</v>
      </c>
      <c r="C72" s="237"/>
      <c r="D72" s="416">
        <f>D73</f>
        <v>2884364</v>
      </c>
      <c r="E72" s="262">
        <f>E73</f>
        <v>682524.6199999999</v>
      </c>
      <c r="F72" s="561">
        <f t="shared" si="0"/>
        <v>23.662915637554757</v>
      </c>
    </row>
    <row r="73" spans="1:6" ht="50.25" customHeight="1">
      <c r="A73" s="46" t="s">
        <v>1071</v>
      </c>
      <c r="B73" s="225" t="s">
        <v>1119</v>
      </c>
      <c r="C73" s="237"/>
      <c r="D73" s="416">
        <f>D74+D75+D76+D77</f>
        <v>2884364</v>
      </c>
      <c r="E73" s="262">
        <f>E74+E75+E76+E77</f>
        <v>682524.6199999999</v>
      </c>
      <c r="F73" s="561">
        <f t="shared" si="0"/>
        <v>23.662915637554757</v>
      </c>
    </row>
    <row r="74" spans="1:6" ht="20.25" customHeight="1">
      <c r="A74" s="46" t="s">
        <v>523</v>
      </c>
      <c r="B74" s="225" t="s">
        <v>1119</v>
      </c>
      <c r="C74" s="237">
        <v>110</v>
      </c>
      <c r="D74" s="416">
        <f>'пр.3'!G451</f>
        <v>2270364</v>
      </c>
      <c r="E74" s="262">
        <f>'пр.3'!H451</f>
        <v>504793.36</v>
      </c>
      <c r="F74" s="561">
        <f t="shared" si="0"/>
        <v>22.23402767133376</v>
      </c>
    </row>
    <row r="75" spans="1:6" ht="32.25" customHeight="1">
      <c r="A75" s="46" t="s">
        <v>514</v>
      </c>
      <c r="B75" s="225" t="s">
        <v>1119</v>
      </c>
      <c r="C75" s="237">
        <v>240</v>
      </c>
      <c r="D75" s="416">
        <f>'пр.3'!G452</f>
        <v>574000</v>
      </c>
      <c r="E75" s="262">
        <f>'пр.3'!H452</f>
        <v>177136.07</v>
      </c>
      <c r="F75" s="561">
        <f t="shared" si="0"/>
        <v>30.8599425087108</v>
      </c>
    </row>
    <row r="76" spans="1:6" ht="32.25" customHeight="1">
      <c r="A76" s="46" t="s">
        <v>514</v>
      </c>
      <c r="B76" s="225" t="s">
        <v>1157</v>
      </c>
      <c r="C76" s="237">
        <v>240</v>
      </c>
      <c r="D76" s="416">
        <f>'пр.3'!G453</f>
        <v>38000</v>
      </c>
      <c r="E76" s="262">
        <f>'пр.3'!H453</f>
        <v>0</v>
      </c>
      <c r="F76" s="561"/>
    </row>
    <row r="77" spans="1:6" ht="21.75" customHeight="1">
      <c r="A77" s="327" t="s">
        <v>516</v>
      </c>
      <c r="B77" s="225" t="s">
        <v>1119</v>
      </c>
      <c r="C77" s="237">
        <v>850</v>
      </c>
      <c r="D77" s="416">
        <f>'пр.3'!G454</f>
        <v>2000</v>
      </c>
      <c r="E77" s="262">
        <f>'пр.3'!H454</f>
        <v>595.19</v>
      </c>
      <c r="F77" s="561">
        <f t="shared" si="0"/>
        <v>29.759500000000003</v>
      </c>
    </row>
    <row r="78" spans="1:6" ht="34.5" customHeight="1">
      <c r="A78" s="327" t="s">
        <v>798</v>
      </c>
      <c r="B78" s="225" t="s">
        <v>1120</v>
      </c>
      <c r="C78" s="237"/>
      <c r="D78" s="416">
        <f>D79</f>
        <v>50000</v>
      </c>
      <c r="E78" s="262">
        <f>E79</f>
        <v>0</v>
      </c>
      <c r="F78" s="561">
        <f t="shared" si="0"/>
        <v>0</v>
      </c>
    </row>
    <row r="79" spans="1:6" ht="20.25" customHeight="1">
      <c r="A79" s="418" t="s">
        <v>557</v>
      </c>
      <c r="B79" s="420" t="s">
        <v>1120</v>
      </c>
      <c r="C79" s="237"/>
      <c r="D79" s="416">
        <f>D80</f>
        <v>50000</v>
      </c>
      <c r="E79" s="262">
        <f>E80</f>
        <v>0</v>
      </c>
      <c r="F79" s="561">
        <f t="shared" si="0"/>
        <v>0</v>
      </c>
    </row>
    <row r="80" spans="1:6" s="242" customFormat="1" ht="33" customHeight="1">
      <c r="A80" s="47" t="s">
        <v>514</v>
      </c>
      <c r="B80" s="225" t="s">
        <v>1120</v>
      </c>
      <c r="C80" s="421">
        <v>240</v>
      </c>
      <c r="D80" s="419">
        <f>'пр.3'!G488</f>
        <v>50000</v>
      </c>
      <c r="E80" s="261">
        <f>'пр.3'!H488</f>
        <v>0</v>
      </c>
      <c r="F80" s="560">
        <f t="shared" si="0"/>
        <v>0</v>
      </c>
    </row>
    <row r="81" spans="1:6" ht="17.25">
      <c r="A81" s="418" t="s">
        <v>898</v>
      </c>
      <c r="B81" s="225" t="s">
        <v>1121</v>
      </c>
      <c r="C81" s="237"/>
      <c r="D81" s="416">
        <f>D82</f>
        <v>1294327</v>
      </c>
      <c r="E81" s="262">
        <f>E82</f>
        <v>333493.63</v>
      </c>
      <c r="F81" s="561">
        <f t="shared" si="0"/>
        <v>25.765794115397423</v>
      </c>
    </row>
    <row r="82" spans="1:6" ht="48.75" customHeight="1">
      <c r="A82" s="47" t="s">
        <v>560</v>
      </c>
      <c r="B82" s="225" t="s">
        <v>1121</v>
      </c>
      <c r="C82" s="237"/>
      <c r="D82" s="416">
        <f>D83+D84+D85</f>
        <v>1294327</v>
      </c>
      <c r="E82" s="262">
        <f>E83+E84+E85</f>
        <v>333493.63</v>
      </c>
      <c r="F82" s="561">
        <f t="shared" si="0"/>
        <v>25.765794115397423</v>
      </c>
    </row>
    <row r="83" spans="1:6" ht="20.25" customHeight="1">
      <c r="A83" s="46" t="s">
        <v>511</v>
      </c>
      <c r="B83" s="225" t="s">
        <v>1121</v>
      </c>
      <c r="C83" s="237">
        <v>120</v>
      </c>
      <c r="D83" s="416">
        <f>'пр.3'!G510</f>
        <v>1162384</v>
      </c>
      <c r="E83" s="262">
        <f>'пр.3'!H510</f>
        <v>319084.35</v>
      </c>
      <c r="F83" s="561">
        <f aca="true" t="shared" si="7" ref="F83:F120">E83*100/D83</f>
        <v>27.450855311153624</v>
      </c>
    </row>
    <row r="84" spans="1:6" ht="33">
      <c r="A84" s="47" t="s">
        <v>514</v>
      </c>
      <c r="B84" s="225" t="s">
        <v>1121</v>
      </c>
      <c r="C84" s="237">
        <v>240</v>
      </c>
      <c r="D84" s="416">
        <f>'пр.3'!G511</f>
        <v>129943</v>
      </c>
      <c r="E84" s="262">
        <f>'пр.3'!H511</f>
        <v>13906.5</v>
      </c>
      <c r="F84" s="561">
        <f t="shared" si="7"/>
        <v>10.702000107739547</v>
      </c>
    </row>
    <row r="85" spans="1:6" ht="16.5">
      <c r="A85" s="46" t="s">
        <v>516</v>
      </c>
      <c r="B85" s="225" t="s">
        <v>1121</v>
      </c>
      <c r="C85" s="237">
        <v>850</v>
      </c>
      <c r="D85" s="416">
        <f>'пр.3'!G512</f>
        <v>2000</v>
      </c>
      <c r="E85" s="262">
        <f>'пр.3'!H512</f>
        <v>502.78</v>
      </c>
      <c r="F85" s="561">
        <f t="shared" si="7"/>
        <v>25.139</v>
      </c>
    </row>
    <row r="86" spans="1:6" ht="51" customHeight="1">
      <c r="A86" s="159" t="s">
        <v>1095</v>
      </c>
      <c r="B86" s="420" t="s">
        <v>1098</v>
      </c>
      <c r="C86" s="237"/>
      <c r="D86" s="416">
        <f>D87+D90+D93</f>
        <v>120000</v>
      </c>
      <c r="E86" s="262">
        <f>E87+E90+E93</f>
        <v>18794.33</v>
      </c>
      <c r="F86" s="561">
        <f t="shared" si="7"/>
        <v>15.661941666666669</v>
      </c>
    </row>
    <row r="87" spans="1:6" ht="21.75" customHeight="1">
      <c r="A87" s="46" t="s">
        <v>924</v>
      </c>
      <c r="B87" s="225" t="s">
        <v>1122</v>
      </c>
      <c r="C87" s="237"/>
      <c r="D87" s="416">
        <f>D88</f>
        <v>90000</v>
      </c>
      <c r="E87" s="262">
        <f>E88</f>
        <v>18794.33</v>
      </c>
      <c r="F87" s="561">
        <f t="shared" si="7"/>
        <v>20.88258888888889</v>
      </c>
    </row>
    <row r="88" spans="1:6" ht="15.75" customHeight="1">
      <c r="A88" s="100" t="s">
        <v>926</v>
      </c>
      <c r="B88" s="193" t="s">
        <v>1122</v>
      </c>
      <c r="C88" s="233"/>
      <c r="D88" s="269">
        <f>D89</f>
        <v>90000</v>
      </c>
      <c r="E88" s="262">
        <f>E89</f>
        <v>18794.33</v>
      </c>
      <c r="F88" s="561">
        <f t="shared" si="7"/>
        <v>20.88258888888889</v>
      </c>
    </row>
    <row r="89" spans="1:6" ht="17.25" customHeight="1">
      <c r="A89" s="100" t="s">
        <v>538</v>
      </c>
      <c r="B89" s="193" t="s">
        <v>1122</v>
      </c>
      <c r="C89" s="233">
        <v>310</v>
      </c>
      <c r="D89" s="269">
        <f>'пр.3'!G515</f>
        <v>90000</v>
      </c>
      <c r="E89" s="262">
        <f>'пр.3'!H515</f>
        <v>18794.33</v>
      </c>
      <c r="F89" s="561">
        <f t="shared" si="7"/>
        <v>20.88258888888889</v>
      </c>
    </row>
    <row r="90" spans="1:6" ht="29.25" customHeight="1">
      <c r="A90" s="157" t="s">
        <v>924</v>
      </c>
      <c r="B90" s="193" t="s">
        <v>1123</v>
      </c>
      <c r="C90" s="233"/>
      <c r="D90" s="269">
        <f>D91</f>
        <v>20000</v>
      </c>
      <c r="E90" s="262">
        <f>E91</f>
        <v>0</v>
      </c>
      <c r="F90" s="561">
        <f t="shared" si="7"/>
        <v>0</v>
      </c>
    </row>
    <row r="91" spans="1:6" ht="36.75" customHeight="1">
      <c r="A91" s="103" t="s">
        <v>929</v>
      </c>
      <c r="B91" s="193" t="s">
        <v>1123</v>
      </c>
      <c r="C91" s="233"/>
      <c r="D91" s="269">
        <f>D92</f>
        <v>20000</v>
      </c>
      <c r="E91" s="262">
        <f>E92</f>
        <v>0</v>
      </c>
      <c r="F91" s="561">
        <f t="shared" si="7"/>
        <v>0</v>
      </c>
    </row>
    <row r="92" spans="1:6" ht="18.75" customHeight="1">
      <c r="A92" s="103" t="s">
        <v>538</v>
      </c>
      <c r="B92" s="193" t="s">
        <v>1123</v>
      </c>
      <c r="C92" s="233">
        <v>310</v>
      </c>
      <c r="D92" s="269">
        <f>'пр.3'!G523</f>
        <v>20000</v>
      </c>
      <c r="E92" s="262">
        <f>'пр.3'!H523</f>
        <v>0</v>
      </c>
      <c r="F92" s="561">
        <f t="shared" si="7"/>
        <v>0</v>
      </c>
    </row>
    <row r="93" spans="1:6" ht="30.75" customHeight="1">
      <c r="A93" s="47" t="s">
        <v>924</v>
      </c>
      <c r="B93" s="193" t="s">
        <v>1124</v>
      </c>
      <c r="C93" s="233"/>
      <c r="D93" s="269">
        <f>D94</f>
        <v>10000</v>
      </c>
      <c r="E93" s="262">
        <f>E94</f>
        <v>0</v>
      </c>
      <c r="F93" s="561">
        <f t="shared" si="7"/>
        <v>0</v>
      </c>
    </row>
    <row r="94" spans="1:6" ht="16.5" customHeight="1">
      <c r="A94" s="103" t="s">
        <v>542</v>
      </c>
      <c r="B94" s="193" t="s">
        <v>1124</v>
      </c>
      <c r="C94" s="233"/>
      <c r="D94" s="269">
        <f>D95</f>
        <v>10000</v>
      </c>
      <c r="E94" s="262">
        <f>E95</f>
        <v>0</v>
      </c>
      <c r="F94" s="561">
        <f t="shared" si="7"/>
        <v>0</v>
      </c>
    </row>
    <row r="95" spans="1:6" ht="17.25" customHeight="1">
      <c r="A95" s="103" t="s">
        <v>538</v>
      </c>
      <c r="B95" s="193" t="s">
        <v>1124</v>
      </c>
      <c r="C95" s="233">
        <v>310</v>
      </c>
      <c r="D95" s="269">
        <f>'пр.3'!G526</f>
        <v>10000</v>
      </c>
      <c r="E95" s="262">
        <f>'пр.3'!H526</f>
        <v>0</v>
      </c>
      <c r="F95" s="561">
        <f t="shared" si="7"/>
        <v>0</v>
      </c>
    </row>
    <row r="96" spans="1:6" ht="33.75" customHeight="1">
      <c r="A96" s="106" t="s">
        <v>1143</v>
      </c>
      <c r="B96" s="192" t="s">
        <v>1096</v>
      </c>
      <c r="C96" s="233"/>
      <c r="D96" s="269">
        <f aca="true" t="shared" si="8" ref="D96:E98">D97</f>
        <v>35000</v>
      </c>
      <c r="E96" s="262">
        <f t="shared" si="8"/>
        <v>23393</v>
      </c>
      <c r="F96" s="561">
        <f t="shared" si="7"/>
        <v>66.83714285714285</v>
      </c>
    </row>
    <row r="97" spans="1:6" ht="19.5" customHeight="1">
      <c r="A97" s="103" t="s">
        <v>900</v>
      </c>
      <c r="B97" s="193" t="s">
        <v>1097</v>
      </c>
      <c r="C97" s="233"/>
      <c r="D97" s="269">
        <f t="shared" si="8"/>
        <v>35000</v>
      </c>
      <c r="E97" s="262">
        <f t="shared" si="8"/>
        <v>23393</v>
      </c>
      <c r="F97" s="561">
        <f t="shared" si="7"/>
        <v>66.83714285714285</v>
      </c>
    </row>
    <row r="98" spans="1:6" ht="21.75" customHeight="1">
      <c r="A98" s="103" t="s">
        <v>570</v>
      </c>
      <c r="B98" s="193" t="s">
        <v>1125</v>
      </c>
      <c r="C98" s="233"/>
      <c r="D98" s="269">
        <f t="shared" si="8"/>
        <v>35000</v>
      </c>
      <c r="E98" s="262">
        <f t="shared" si="8"/>
        <v>23393</v>
      </c>
      <c r="F98" s="561">
        <f t="shared" si="7"/>
        <v>66.83714285714285</v>
      </c>
    </row>
    <row r="99" spans="1:6" ht="33">
      <c r="A99" s="103" t="s">
        <v>514</v>
      </c>
      <c r="B99" s="193" t="s">
        <v>1125</v>
      </c>
      <c r="C99" s="233">
        <v>240</v>
      </c>
      <c r="D99" s="269">
        <f>'пр.3'!G532</f>
        <v>35000</v>
      </c>
      <c r="E99" s="262">
        <f>'пр.3'!H532</f>
        <v>23393</v>
      </c>
      <c r="F99" s="561">
        <f t="shared" si="7"/>
        <v>66.83714285714285</v>
      </c>
    </row>
    <row r="100" spans="1:6" ht="50.25" customHeight="1">
      <c r="A100" s="322" t="s">
        <v>634</v>
      </c>
      <c r="B100" s="323" t="s">
        <v>686</v>
      </c>
      <c r="C100" s="324"/>
      <c r="D100" s="328">
        <f>D101+D105+D111</f>
        <v>4968659</v>
      </c>
      <c r="E100" s="325">
        <f>E101+E105+E111</f>
        <v>1019688.8200000001</v>
      </c>
      <c r="F100" s="563">
        <f t="shared" si="7"/>
        <v>20.522415001713743</v>
      </c>
    </row>
    <row r="101" spans="1:6" s="242" customFormat="1" ht="33">
      <c r="A101" s="42" t="s">
        <v>81</v>
      </c>
      <c r="B101" s="44" t="s">
        <v>684</v>
      </c>
      <c r="C101" s="245"/>
      <c r="D101" s="265">
        <f aca="true" t="shared" si="9" ref="D101:E103">D102</f>
        <v>898000</v>
      </c>
      <c r="E101" s="326">
        <f t="shared" si="9"/>
        <v>153965.5</v>
      </c>
      <c r="F101" s="564">
        <f t="shared" si="7"/>
        <v>17.145378619153675</v>
      </c>
    </row>
    <row r="102" spans="1:6" s="242" customFormat="1" ht="33">
      <c r="A102" s="42" t="s">
        <v>593</v>
      </c>
      <c r="B102" s="44" t="s">
        <v>684</v>
      </c>
      <c r="C102" s="44"/>
      <c r="D102" s="265">
        <f t="shared" si="9"/>
        <v>898000</v>
      </c>
      <c r="E102" s="326">
        <f t="shared" si="9"/>
        <v>153965.5</v>
      </c>
      <c r="F102" s="564">
        <f t="shared" si="7"/>
        <v>17.145378619153675</v>
      </c>
    </row>
    <row r="103" spans="1:6" ht="16.5">
      <c r="A103" s="38" t="s">
        <v>259</v>
      </c>
      <c r="B103" s="40" t="s">
        <v>685</v>
      </c>
      <c r="C103" s="40"/>
      <c r="D103" s="264">
        <f t="shared" si="9"/>
        <v>898000</v>
      </c>
      <c r="E103" s="258">
        <f t="shared" si="9"/>
        <v>153965.5</v>
      </c>
      <c r="F103" s="565">
        <f t="shared" si="7"/>
        <v>17.145378619153675</v>
      </c>
    </row>
    <row r="104" spans="1:6" ht="33">
      <c r="A104" s="38" t="s">
        <v>511</v>
      </c>
      <c r="B104" s="40" t="s">
        <v>685</v>
      </c>
      <c r="C104" s="40" t="s">
        <v>512</v>
      </c>
      <c r="D104" s="264">
        <f>'пр.3'!G42</f>
        <v>898000</v>
      </c>
      <c r="E104" s="258">
        <f>'пр.3'!H42</f>
        <v>153965.5</v>
      </c>
      <c r="F104" s="565">
        <f t="shared" si="7"/>
        <v>17.145378619153675</v>
      </c>
    </row>
    <row r="105" spans="1:6" s="1" customFormat="1" ht="20.25" customHeight="1">
      <c r="A105" s="42" t="s">
        <v>594</v>
      </c>
      <c r="B105" s="70" t="s">
        <v>690</v>
      </c>
      <c r="C105" s="44"/>
      <c r="D105" s="55">
        <f>D106</f>
        <v>1865168</v>
      </c>
      <c r="E105" s="259">
        <f>E106</f>
        <v>430844.45999999996</v>
      </c>
      <c r="F105" s="566">
        <f t="shared" si="7"/>
        <v>23.09949881190327</v>
      </c>
    </row>
    <row r="106" spans="1:6" ht="16.5">
      <c r="A106" s="38" t="s">
        <v>513</v>
      </c>
      <c r="B106" s="50" t="s">
        <v>691</v>
      </c>
      <c r="C106" s="40"/>
      <c r="D106" s="264">
        <f>D107+D108+D109+D110</f>
        <v>1865168</v>
      </c>
      <c r="E106" s="264">
        <f>E107+E108+E109+E110</f>
        <v>430844.45999999996</v>
      </c>
      <c r="F106" s="565">
        <f t="shared" si="7"/>
        <v>23.09949881190327</v>
      </c>
    </row>
    <row r="107" spans="1:6" ht="33">
      <c r="A107" s="38" t="s">
        <v>511</v>
      </c>
      <c r="B107" s="50" t="s">
        <v>691</v>
      </c>
      <c r="C107" s="40" t="s">
        <v>512</v>
      </c>
      <c r="D107" s="264">
        <f>'пр.3'!G47</f>
        <v>1056068</v>
      </c>
      <c r="E107" s="258">
        <f>'пр.3'!H47</f>
        <v>201475.35</v>
      </c>
      <c r="F107" s="565">
        <f t="shared" si="7"/>
        <v>19.077876614005916</v>
      </c>
    </row>
    <row r="108" spans="1:6" ht="33">
      <c r="A108" s="186" t="s">
        <v>514</v>
      </c>
      <c r="B108" s="50" t="s">
        <v>691</v>
      </c>
      <c r="C108" s="40" t="s">
        <v>515</v>
      </c>
      <c r="D108" s="264">
        <f>'пр.3'!G48</f>
        <v>793100</v>
      </c>
      <c r="E108" s="258">
        <f>'пр.3'!H48</f>
        <v>229369.11</v>
      </c>
      <c r="F108" s="565">
        <f t="shared" si="7"/>
        <v>28.920578741646704</v>
      </c>
    </row>
    <row r="109" spans="1:6" ht="16.5" customHeight="1">
      <c r="A109" s="216" t="s">
        <v>620</v>
      </c>
      <c r="B109" s="50" t="s">
        <v>691</v>
      </c>
      <c r="C109" s="40" t="s">
        <v>619</v>
      </c>
      <c r="D109" s="264">
        <f>'пр.3'!G49</f>
        <v>2000</v>
      </c>
      <c r="E109" s="258">
        <f>'пр.3'!H49</f>
        <v>0</v>
      </c>
      <c r="F109" s="565">
        <f t="shared" si="7"/>
        <v>0</v>
      </c>
    </row>
    <row r="110" spans="1:6" ht="16.5">
      <c r="A110" s="187" t="s">
        <v>516</v>
      </c>
      <c r="B110" s="50" t="s">
        <v>691</v>
      </c>
      <c r="C110" s="40" t="s">
        <v>517</v>
      </c>
      <c r="D110" s="264">
        <f>'пр.3'!G50</f>
        <v>14000</v>
      </c>
      <c r="E110" s="258">
        <f>'пр.3'!H50</f>
        <v>0</v>
      </c>
      <c r="F110" s="565">
        <f t="shared" si="7"/>
        <v>0</v>
      </c>
    </row>
    <row r="111" spans="1:6" s="242" customFormat="1" ht="16.5">
      <c r="A111" s="42" t="s">
        <v>206</v>
      </c>
      <c r="B111" s="70" t="s">
        <v>702</v>
      </c>
      <c r="C111" s="245"/>
      <c r="D111" s="265">
        <f>D113+D114+D116+D117</f>
        <v>2205491</v>
      </c>
      <c r="E111" s="326">
        <f>E113+E114+E116+E117</f>
        <v>434878.86000000004</v>
      </c>
      <c r="F111" s="564">
        <f t="shared" si="7"/>
        <v>19.718006557270016</v>
      </c>
    </row>
    <row r="112" spans="1:6" ht="33.75" customHeight="1">
      <c r="A112" s="38" t="s">
        <v>1108</v>
      </c>
      <c r="B112" s="50" t="s">
        <v>1067</v>
      </c>
      <c r="C112" s="238"/>
      <c r="D112" s="264">
        <f>D113</f>
        <v>1991391</v>
      </c>
      <c r="E112" s="258">
        <f>E113</f>
        <v>401775.52</v>
      </c>
      <c r="F112" s="565">
        <f t="shared" si="7"/>
        <v>20.175621964747254</v>
      </c>
    </row>
    <row r="113" spans="1:6" ht="33">
      <c r="A113" s="186" t="s">
        <v>511</v>
      </c>
      <c r="B113" s="50" t="s">
        <v>1067</v>
      </c>
      <c r="C113" s="150" t="s">
        <v>512</v>
      </c>
      <c r="D113" s="264">
        <f>'пр.3'!G134</f>
        <v>1991391</v>
      </c>
      <c r="E113" s="258">
        <f>'пр.3'!H134</f>
        <v>401775.52</v>
      </c>
      <c r="F113" s="565">
        <f t="shared" si="7"/>
        <v>20.175621964747254</v>
      </c>
    </row>
    <row r="114" spans="1:6" ht="34.5" customHeight="1">
      <c r="A114" s="186" t="s">
        <v>514</v>
      </c>
      <c r="B114" s="40" t="s">
        <v>1067</v>
      </c>
      <c r="C114" s="40" t="s">
        <v>515</v>
      </c>
      <c r="D114" s="49">
        <f>'пр.3'!G135</f>
        <v>26000</v>
      </c>
      <c r="E114" s="260">
        <f>'пр.3'!H135</f>
        <v>3255</v>
      </c>
      <c r="F114" s="567">
        <f t="shared" si="7"/>
        <v>12.51923076923077</v>
      </c>
    </row>
    <row r="115" spans="1:6" ht="0.75" customHeight="1" hidden="1">
      <c r="A115" s="187" t="s">
        <v>620</v>
      </c>
      <c r="B115" s="40" t="s">
        <v>1067</v>
      </c>
      <c r="C115" s="40" t="s">
        <v>619</v>
      </c>
      <c r="D115" s="49"/>
      <c r="E115" s="260"/>
      <c r="F115" s="567" t="e">
        <f t="shared" si="7"/>
        <v>#DIV/0!</v>
      </c>
    </row>
    <row r="116" spans="1:6" ht="16.5">
      <c r="A116" s="187" t="s">
        <v>516</v>
      </c>
      <c r="B116" s="40" t="s">
        <v>1067</v>
      </c>
      <c r="C116" s="40" t="s">
        <v>517</v>
      </c>
      <c r="D116" s="49">
        <f>'пр.3'!G136</f>
        <v>1000</v>
      </c>
      <c r="E116" s="260">
        <f>'пр.3'!H136</f>
        <v>0</v>
      </c>
      <c r="F116" s="567">
        <f t="shared" si="7"/>
        <v>0</v>
      </c>
    </row>
    <row r="117" spans="1:6" ht="32.25" customHeight="1">
      <c r="A117" s="186" t="s">
        <v>337</v>
      </c>
      <c r="B117" s="50" t="s">
        <v>986</v>
      </c>
      <c r="C117" s="40"/>
      <c r="D117" s="264">
        <f>D118+D119</f>
        <v>187100</v>
      </c>
      <c r="E117" s="258">
        <f>E118+E119</f>
        <v>29848.34</v>
      </c>
      <c r="F117" s="565">
        <f t="shared" si="7"/>
        <v>15.953148049171565</v>
      </c>
    </row>
    <row r="118" spans="1:6" ht="33">
      <c r="A118" s="422" t="s">
        <v>511</v>
      </c>
      <c r="B118" s="152" t="s">
        <v>986</v>
      </c>
      <c r="C118" s="51" t="s">
        <v>512</v>
      </c>
      <c r="D118" s="296">
        <f>'пр.3'!G100</f>
        <v>185100</v>
      </c>
      <c r="E118" s="339">
        <f>'пр.3'!H100</f>
        <v>29848.34</v>
      </c>
      <c r="F118" s="568">
        <f t="shared" si="7"/>
        <v>16.125521339816316</v>
      </c>
    </row>
    <row r="119" spans="1:6" ht="36" customHeight="1" thickBot="1">
      <c r="A119" s="338" t="s">
        <v>514</v>
      </c>
      <c r="B119" s="152" t="s">
        <v>986</v>
      </c>
      <c r="C119" s="51" t="s">
        <v>515</v>
      </c>
      <c r="D119" s="296">
        <f>'пр.3'!G101</f>
        <v>2000</v>
      </c>
      <c r="E119" s="339">
        <f>'пр.3'!H101</f>
        <v>0</v>
      </c>
      <c r="F119" s="568">
        <f t="shared" si="7"/>
        <v>0</v>
      </c>
    </row>
    <row r="120" spans="1:6" s="242" customFormat="1" ht="17.25" thickBot="1">
      <c r="A120" s="340" t="s">
        <v>1002</v>
      </c>
      <c r="B120" s="341"/>
      <c r="C120" s="342"/>
      <c r="D120" s="343">
        <f>D14+D100</f>
        <v>12984209.24</v>
      </c>
      <c r="E120" s="343">
        <f>E14+E100</f>
        <v>2600861.01</v>
      </c>
      <c r="F120" s="569">
        <f t="shared" si="7"/>
        <v>20.030954230062914</v>
      </c>
    </row>
  </sheetData>
  <sheetProtection/>
  <mergeCells count="5">
    <mergeCell ref="A10:F10"/>
    <mergeCell ref="B3:F3"/>
    <mergeCell ref="A7:F7"/>
    <mergeCell ref="A8:F8"/>
    <mergeCell ref="A9:F9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007</cp:lastModifiedBy>
  <cp:lastPrinted>2016-04-22T06:37:42Z</cp:lastPrinted>
  <dcterms:created xsi:type="dcterms:W3CDTF">2007-02-13T14:32:46Z</dcterms:created>
  <dcterms:modified xsi:type="dcterms:W3CDTF">2016-05-18T02:52:34Z</dcterms:modified>
  <cp:category/>
  <cp:version/>
  <cp:contentType/>
  <cp:contentStatus/>
</cp:coreProperties>
</file>