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20" windowWidth="11355" windowHeight="5580" tabRatio="953" activeTab="8"/>
  </bookViews>
  <sheets>
    <sheet name="источ. 2016" sheetId="1" r:id="rId1"/>
    <sheet name="источ.2017-2018" sheetId="2" r:id="rId2"/>
    <sheet name="Доходы 2016" sheetId="3" r:id="rId3"/>
    <sheet name="Доходы 2017-2018 " sheetId="4" r:id="rId4"/>
    <sheet name="Адм." sheetId="5" r:id="rId5"/>
    <sheet name="Адм.деф." sheetId="6" r:id="rId6"/>
    <sheet name="Ведом. 2016" sheetId="7" r:id="rId7"/>
    <sheet name="Ведом.2017-2018г." sheetId="8" r:id="rId8"/>
    <sheet name="Функц.2016" sheetId="9" r:id="rId9"/>
    <sheet name="Функц.2017-2018" sheetId="10" r:id="rId10"/>
    <sheet name="МЦП По ЦСР 2016" sheetId="11" r:id="rId11"/>
    <sheet name="Функц.2014" sheetId="12" state="hidden" r:id="rId12"/>
    <sheet name="Функц. 2015-2016" sheetId="13" state="hidden" r:id="rId13"/>
    <sheet name="МЦП по ЦСР 2017-2018" sheetId="14" r:id="rId14"/>
    <sheet name="кредиты" sheetId="15" state="hidden" r:id="rId15"/>
    <sheet name="пр.13-доходы" sheetId="16" r:id="rId16"/>
  </sheets>
  <definedNames>
    <definedName name="_xlnm.Print_Area" localSheetId="6">'Ведом. 2016'!$A$1:$I$803</definedName>
    <definedName name="_xlnm.Print_Area" localSheetId="3">'Доходы 2017-2018 '!$A$1:$E$215</definedName>
    <definedName name="_xlnm.Print_Area" localSheetId="0">'источ. 2016'!$A$1:$F$47</definedName>
    <definedName name="_xlnm.Print_Area" localSheetId="10">'МЦП По ЦСР 2016'!$A$1:$D$121</definedName>
    <definedName name="_xlnm.Print_Area" localSheetId="13">'МЦП по ЦСР 2017-2018'!$A$1:$F$122</definedName>
    <definedName name="_xlnm.Print_Area" localSheetId="12">'Функц. 2015-2016'!$A$1:$H$69</definedName>
    <definedName name="_xlnm.Print_Area" localSheetId="11">'Функц.2014'!$A$1:$I$68</definedName>
    <definedName name="_xlnm.Print_Area" localSheetId="8">'Функц.2016'!$A$1:$G$62</definedName>
    <definedName name="_xlnm.Print_Area" localSheetId="9">'Функц.2017-2018'!$A$1:$F$63</definedName>
  </definedNames>
  <calcPr fullCalcOnLoad="1"/>
</workbook>
</file>

<file path=xl/sharedStrings.xml><?xml version="1.0" encoding="utf-8"?>
<sst xmlns="http://schemas.openxmlformats.org/spreadsheetml/2006/main" count="9247" uniqueCount="1293">
  <si>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</si>
  <si>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муниципальных районов на развитие социальной и инженерной инфраструктуры   муниципальных образований</t>
  </si>
  <si>
    <t>руб.</t>
  </si>
  <si>
    <t>Социальная политика</t>
  </si>
  <si>
    <t>Общее образование</t>
  </si>
  <si>
    <t>Культура</t>
  </si>
  <si>
    <t>Субсидии бюджетам на осуществление мероприятий по обеспечению жильем граждан Российской Федерации , проживающих   в сельской местности</t>
  </si>
  <si>
    <t>Субсидии бюджетам муниципальных районов на осуществление мероприятий по обеспечению жильем граждан Российской Федерации , проживающих   в сельской местности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</si>
  <si>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</si>
  <si>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</si>
  <si>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000 2 02 03000 00 0000 151</t>
  </si>
  <si>
    <t>000 2 02 03015 00 0000 151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</si>
  <si>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</si>
  <si>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</si>
  <si>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</si>
  <si>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</si>
  <si>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</si>
  <si>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</si>
  <si>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</si>
  <si>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</si>
  <si>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</si>
  <si>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</si>
  <si>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</si>
  <si>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</si>
  <si>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</si>
  <si>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</si>
  <si>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</si>
  <si>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</si>
  <si>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</si>
  <si>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</si>
  <si>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</si>
  <si>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</si>
  <si>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</si>
  <si>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</si>
  <si>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</si>
  <si>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</si>
  <si>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</si>
  <si>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</si>
  <si>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</si>
  <si>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</si>
  <si>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</si>
  <si>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</si>
  <si>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</si>
  <si>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000 2 02 01000 00 0000 151</t>
  </si>
  <si>
    <t>ДОТАЦИИ БЮДЖЕТАМ СУБЪЕКТОВ РОССИЙСКОЙ ФЕДЕРАЦИИ И МУНИЦИПАЛЬНЫХ ОБРАЗОВАНИЙ</t>
  </si>
  <si>
    <t>000 2 02 02008 00 0000 151</t>
  </si>
  <si>
    <t xml:space="preserve">Субсидии бюджетам на обеспечение жильем молодых семей </t>
  </si>
  <si>
    <t>Субсидии бюджетам муниципальных районов на обеспечение жильем молодых семей</t>
  </si>
  <si>
    <t>000 2 02 02036 00 0000 151</t>
  </si>
  <si>
    <t>000 2 02 02036 05 0000 151</t>
  </si>
  <si>
    <t>000 2 02 02008 05 0000 151</t>
  </si>
  <si>
    <t>000 2 02 02999 05 0000 151</t>
  </si>
  <si>
    <t>000 2 02 02999 00 0000 151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</si>
  <si>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</si>
  <si>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</si>
  <si>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000 2 02 02000 00 0000 151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</si>
  <si>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</si>
  <si>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</si>
  <si>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</si>
  <si>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</si>
  <si>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</si>
  <si>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</si>
  <si>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</si>
  <si>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000 1 08 07140 01 0000 110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</si>
  <si>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</si>
  <si>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</si>
  <si>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</si>
  <si>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</si>
  <si>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</si>
  <si>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</si>
  <si>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</si>
  <si>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</si>
  <si>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</si>
  <si>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</si>
  <si>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</si>
  <si>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</si>
  <si>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</si>
  <si>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</si>
  <si>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</si>
  <si>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</si>
  <si>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1.</t>
  </si>
  <si>
    <t>Функционирование высшего должностного лица  субъекта Российской Федерации и муниципального образования</t>
  </si>
  <si>
    <t>000 118 05000 05 0000 000</t>
  </si>
  <si>
    <t>000 118 00000 00 0000 000</t>
  </si>
  <si>
    <t>000 118 05030 05 0000 151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</si>
  <si>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</si>
  <si>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</si>
  <si>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</si>
  <si>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</si>
  <si>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</si>
  <si>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</si>
  <si>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</si>
  <si>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</si>
  <si>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</si>
  <si>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</si>
  <si>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</si>
  <si>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</si>
  <si>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</si>
  <si>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</si>
  <si>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</si>
  <si>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</si>
  <si>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</si>
  <si>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Субсидии бюджетам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</si>
  <si>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</si>
  <si>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</si>
  <si>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</si>
  <si>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</si>
  <si>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</si>
  <si>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</si>
  <si>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</si>
  <si>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</si>
  <si>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</si>
  <si>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</si>
  <si>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Субсидии бюджетам на внедрение инновационных образовательных программ</t>
  </si>
  <si>
    <t>Субсидии бюджетам муниципальных районов на на внедрение инновационных образовательных программ</t>
  </si>
  <si>
    <t>000 2 02 02009 00 0000 151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</si>
  <si>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</si>
  <si>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</si>
  <si>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</si>
  <si>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000 2 02 02080 00 0000 151</t>
  </si>
  <si>
    <t>000 2 02 02080 05 0000 151</t>
  </si>
  <si>
    <t>Субсидии бюджетам  для обеспечения земельных участков коммунальной инфраструктурой в целях жилищного строительства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</si>
  <si>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</si>
  <si>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000 2 02 02102 00 0000 151</t>
  </si>
  <si>
    <t>Субсидии бюджетам  на закупку автотранспортных средств и коммунальной техники</t>
  </si>
  <si>
    <t>000 2 02 02102 05 0000 151</t>
  </si>
  <si>
    <t>Субсидии бюджетам муниципальных районов  на закупку автотранспортных средств и коммунальной техники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</si>
  <si>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</si>
  <si>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</si>
  <si>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000 116 30000 01 0000 140</t>
  </si>
  <si>
    <t>000 116 90000 00 0000 140</t>
  </si>
  <si>
    <t>Прочие поступления от денежных взысканий (штрафов) и иных сумм в возмещение ущерба</t>
  </si>
  <si>
    <t>000 116 90050 05 0000 140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</si>
  <si>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</si>
  <si>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</si>
  <si>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</si>
  <si>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</si>
  <si>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</si>
  <si>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</si>
  <si>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</si>
  <si>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</si>
  <si>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</si>
  <si>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</si>
  <si>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</si>
  <si>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</si>
  <si>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</si>
  <si>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</si>
  <si>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000 2 02 02024 00 0000 151</t>
  </si>
  <si>
    <t>000 2 02 02024 05 0000 151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</si>
  <si>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 скорой  медицинской помощи</t>
  </si>
  <si>
    <t>000 2 02 02089 00 0000 151</t>
  </si>
  <si>
    <t>000 2 02 02089 05 0000 151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</si>
  <si>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</si>
  <si>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</si>
  <si>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</si>
  <si>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</si>
  <si>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</si>
  <si>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Охрана окружающей среды</t>
  </si>
  <si>
    <t>000 116 00000 00 0000 000</t>
  </si>
  <si>
    <t>000 116 28000 01 0000 140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</si>
  <si>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</si>
  <si>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</si>
  <si>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</si>
  <si>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</si>
  <si>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000 2 07 00000 00 0000 180</t>
  </si>
  <si>
    <t>000 2 07 05000 05 0000 180</t>
  </si>
  <si>
    <t>ПРОЧИЕ БЕЗВОЗМЕЗДНЫЕ ПОСТУПЛЕНИЯ</t>
  </si>
  <si>
    <t xml:space="preserve">Прочие безвозмездные поступления в бюджеты муниципальных районов </t>
  </si>
  <si>
    <t>000 1 01 02020 01 0000 110</t>
  </si>
  <si>
    <t>000 2 02 04999 00 0000 151</t>
  </si>
  <si>
    <t>000 2 02 04999 05 0000 151</t>
  </si>
  <si>
    <t>Прочие субсидии</t>
  </si>
  <si>
    <t>Прочие субсидии бюджетам муниципальных районов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</si>
  <si>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</si>
  <si>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</si>
  <si>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</si>
  <si>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</si>
  <si>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000 2 02 02074 00 0000 151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</si>
  <si>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</si>
  <si>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</si>
  <si>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</si>
  <si>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</si>
  <si>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</si>
  <si>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</si>
  <si>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</si>
  <si>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000 1 09 07000 00 0000 110</t>
  </si>
  <si>
    <t>000 1 09 07030 00 0000 110</t>
  </si>
  <si>
    <t xml:space="preserve">000 1 09 07030 05 0000 110 </t>
  </si>
  <si>
    <t>Задолженность и перерасчеты по отмененным налогам , сборам и иным обязательным платежам</t>
  </si>
  <si>
    <t>Прочие налоги и сборы (по отмененным местным налогам и сборам)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</si>
  <si>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</si>
  <si>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</si>
  <si>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000 116 25060 01 0000 140</t>
  </si>
  <si>
    <t xml:space="preserve">Денежные взыскания (штрафы) за нарушение земельного законодательства </t>
  </si>
  <si>
    <t>000 116 25000 01 0000 140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</si>
  <si>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</si>
  <si>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</si>
  <si>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000 1 08 00000 00 0000 000</t>
  </si>
  <si>
    <t>000 1 11 00000 00 0000 000</t>
  </si>
  <si>
    <t>000 1 11 05000 00 0000 120</t>
  </si>
  <si>
    <t>000 1 11 05010 00 0000 120</t>
  </si>
  <si>
    <t>000 1 11 05030 00 0000 120</t>
  </si>
  <si>
    <t>000 1 11 05035 05 0000 120</t>
  </si>
  <si>
    <t>Дотации на выравнивание  бюджетной обеспеченности</t>
  </si>
  <si>
    <t>СУБСИДИИ БЮДЖЕТАМ СУБЪЕКТОВ РОССИЙСКОЙ ФЕДЕРАЦИИ И МУНИЦИПАЛЬНЫХ ОБРАЗОВАНИЙ ( МЕЖБЮДЖЕТНЫЕ СУБСИДИИ)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</si>
  <si>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</si>
  <si>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</si>
  <si>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</si>
  <si>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</si>
  <si>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</si>
  <si>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</si>
  <si>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</si>
  <si>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</si>
  <si>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ДОХОДЫ БЮДЖЕТОВ БЮДЖЕТНОЙ СИСТЕМЫ РОССИЙСКОЙ ФЕДЕРАЦИИ ОТ ВОЗВРАТА ОСТАТКОВ СУБСИДИЙ И СУБВЕНЦИЙ И ИНЫХ МЕЖБЮДЖЕТНЫХ ТРАНСФЕРТОВ, ИМЕЮЩИХ ЦЕЛЕВОЕ НАЗНАЧЕНИЕ, ПРОШЛЫХ ЛЕТ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</si>
  <si>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</si>
  <si>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</si>
  <si>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</si>
  <si>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</si>
  <si>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</si>
  <si>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000 2 02 01003 00 0000 151</t>
  </si>
  <si>
    <t>Дотации бюджетам на поддержку мер по обеспечению сбалансированности бюджетов</t>
  </si>
  <si>
    <t>000 1 14 06000 00 0000 430</t>
  </si>
  <si>
    <t>000 1 14 06010 00 0000 430</t>
  </si>
  <si>
    <t>ДОХОДЫ ОТ ПРОДАЖИ МАТЕРИАЛЬНЫХ И НЕМАТЕРИАЛЬНЫХ АКТИВОВ</t>
  </si>
  <si>
    <t xml:space="preserve">Код бюджетной классификации </t>
  </si>
  <si>
    <t xml:space="preserve">Наименование доходов </t>
  </si>
  <si>
    <t>000 1 00 00000 00 0000 000</t>
  </si>
  <si>
    <t>000 1 08 07000 01 0000 110</t>
  </si>
  <si>
    <t>000 1 12 00000 00 0000 000</t>
  </si>
  <si>
    <t>000 1 12 01000 01 0000 120</t>
  </si>
  <si>
    <t>000 2 02 02041 00 0000 151</t>
  </si>
  <si>
    <t>Субсидии бюджетам на строительство, модернизацию, ремонт и содержание автомобильных дорог в поселениях(за исключением автомобильных дорог федерального значения)</t>
  </si>
  <si>
    <t>000 2 02 02041 05 0000 151</t>
  </si>
  <si>
    <t>Межбюджетные трансферты, передаваемые бюджетам муниципальных районов на комплектование книжных фондов и библиотек муниципальных образований</t>
  </si>
  <si>
    <t>000 2 02 04025 05 0000 151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</si>
  <si>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</si>
  <si>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</si>
  <si>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</si>
  <si>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000 1 14 06025 05 0000 430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</si>
  <si>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</si>
  <si>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000 2 02 02105 00 0000 151</t>
  </si>
  <si>
    <t>Субвенции  бюджетам  на осуществление  первичного воинского учета на территориях, где отсутствуют военные комиссариаты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</si>
  <si>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</si>
  <si>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</si>
  <si>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</si>
  <si>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</si>
  <si>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</si>
  <si>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</si>
  <si>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000 116 21050 05 0000 140</t>
  </si>
  <si>
    <t>Другие вопросы в области образования</t>
  </si>
  <si>
    <t>000 1 14 00000 00 0000 000</t>
  </si>
  <si>
    <t>000 2 02 02022 00 0000 151</t>
  </si>
  <si>
    <t>000 2 02 02022 05 0000 151</t>
  </si>
  <si>
    <t>000 2 02 02085 00 0000 151</t>
  </si>
  <si>
    <t>000 2 02 02085 05 0000 151</t>
  </si>
  <si>
    <t>Прочие безвозмездные поступления от бюджетов субъектов Российской Федерации</t>
  </si>
  <si>
    <t>000 2 02 02074 05 0000 151</t>
  </si>
  <si>
    <t>Субсидии бюджетам на совершенствование организации питания учащихся в общеобразовательных учреждениях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</si>
  <si>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</si>
  <si>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Глава муниципального образования</t>
  </si>
  <si>
    <t>000 2 02 02078 00 0000 151</t>
  </si>
  <si>
    <t>Субсидии бюджетам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</si>
  <si>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</si>
  <si>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</si>
  <si>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назначение, прошлых лет из бюджетов поселений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</si>
  <si>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 прошлых лет</t>
  </si>
  <si>
    <t xml:space="preserve">000 2 00 00000 00 0000 000 </t>
  </si>
  <si>
    <t>000 2 02 00000 00 0000 000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</si>
  <si>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</si>
  <si>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</si>
  <si>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000 2 02 04012 00 0000 151</t>
  </si>
  <si>
    <t>000 2 02 04012 05 0000 151</t>
  </si>
  <si>
    <t>000 2 02 02004 00 0000 151</t>
  </si>
  <si>
    <t>000 2 02 02004 05 0000 151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</si>
  <si>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</si>
  <si>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</si>
  <si>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</si>
  <si>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</si>
  <si>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>000 1 08 07150 01 0000 110</t>
  </si>
  <si>
    <t>Государственная пошлина за выдачу разрешения на установку рекламной контрукции</t>
  </si>
  <si>
    <t xml:space="preserve"> 000 114 02000 00 0000 000</t>
  </si>
  <si>
    <t xml:space="preserve">Доходы для дефицита </t>
  </si>
  <si>
    <t>000 2 02 02088 05 0001 151</t>
  </si>
  <si>
    <t>000 2 02 02088 05 0002 151</t>
  </si>
  <si>
    <t>000 2 02 02088 05 0000 151</t>
  </si>
  <si>
    <t>000 2 02 02088 00 0000 151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</si>
  <si>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</si>
  <si>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</si>
  <si>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</si>
  <si>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</si>
  <si>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БЕЗВОЗМЕЗДНЫЕ ПОСТУПЛЕНИЯ ОТ ДРУГИХ БЮДЖЕТОВ БЮДЖЕТНОЙ СИСИТЕМЫ РОССИЙСКОЙ ФЕДЕРАЦИИ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</si>
  <si>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</si>
  <si>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</si>
  <si>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</si>
  <si>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</si>
  <si>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</si>
  <si>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</si>
  <si>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</si>
  <si>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000 2 02 01001 00 0000 151</t>
  </si>
  <si>
    <t>000 116 06000 01 0000 140</t>
  </si>
  <si>
    <t>Денежные взыскания (штрафы)за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</si>
  <si>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911 01 06 00 00 00 0000 000</t>
  </si>
  <si>
    <t>911 01 06 00 00 05 0000 000</t>
  </si>
  <si>
    <t xml:space="preserve">Распределение бюджетных ассигнований </t>
  </si>
  <si>
    <t>000 2 02 03002 00 0000 151</t>
  </si>
  <si>
    <t>Субвенции бюджетам на осуществление полномочий по подготовке проведения статистический переписей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</si>
  <si>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</si>
  <si>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статистический переписей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</si>
  <si>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</si>
  <si>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</si>
  <si>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</si>
  <si>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</si>
  <si>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</si>
  <si>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</si>
  <si>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автономных учреждений)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</si>
  <si>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</si>
  <si>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</si>
  <si>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</si>
  <si>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</si>
  <si>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</si>
  <si>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</si>
  <si>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</si>
  <si>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</si>
  <si>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</si>
  <si>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</si>
  <si>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</si>
  <si>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</si>
  <si>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</si>
  <si>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</si>
  <si>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</si>
  <si>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</si>
  <si>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</si>
  <si>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</si>
  <si>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</si>
  <si>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</si>
  <si>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</si>
  <si>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</si>
  <si>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</si>
  <si>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</si>
  <si>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</si>
  <si>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</si>
  <si>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</si>
  <si>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</si>
  <si>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000 2 02 02077 00 0000 151</t>
  </si>
  <si>
    <t>000 2 02 02077 05 0000 151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</si>
  <si>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</si>
  <si>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</si>
  <si>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</si>
  <si>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</si>
  <si>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</si>
  <si>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</si>
  <si>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</si>
  <si>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</si>
  <si>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</si>
  <si>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</si>
  <si>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</si>
  <si>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</si>
  <si>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</si>
  <si>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</si>
  <si>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</si>
  <si>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</si>
  <si>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</si>
  <si>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</si>
  <si>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</si>
  <si>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</si>
  <si>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</si>
  <si>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</si>
  <si>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</si>
  <si>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</si>
  <si>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</si>
  <si>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</si>
  <si>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</si>
  <si>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</si>
  <si>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</si>
  <si>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</si>
  <si>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</si>
  <si>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</si>
  <si>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</si>
  <si>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</si>
  <si>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</si>
  <si>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</si>
  <si>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</si>
  <si>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</si>
  <si>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</si>
  <si>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</si>
  <si>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</si>
  <si>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</si>
  <si>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</si>
  <si>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</si>
  <si>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</si>
  <si>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</si>
  <si>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Администрация  Усть-Абаканского района Республики Хакасия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</si>
  <si>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</si>
  <si>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</si>
  <si>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</si>
  <si>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</si>
  <si>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</si>
  <si>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</si>
  <si>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 и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</si>
  <si>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</si>
  <si>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</si>
  <si>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</si>
  <si>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бюджетых и автономных учреждений)</t>
  </si>
  <si>
    <t xml:space="preserve"> 000 114 02050 05 0000 410</t>
  </si>
  <si>
    <t xml:space="preserve"> 000 114 02053 05 0000 410</t>
  </si>
  <si>
    <t>000 1 14 06013 10 0000 430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</si>
  <si>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</si>
  <si>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000 1 12 01010 01 0000 120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</si>
  <si>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</si>
  <si>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</si>
  <si>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</si>
  <si>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Другие расходы в области охраны окружающей среды</t>
  </si>
  <si>
    <t>000 2 02 02088 05 0004 151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</si>
  <si>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</si>
  <si>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</si>
  <si>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</si>
  <si>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000 1 12 01030 01 0000 120</t>
  </si>
  <si>
    <t>000 1 12 01040 01 0000 120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</si>
  <si>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</si>
  <si>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</si>
  <si>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000 2 02 02145 00 0000 151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</si>
  <si>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</si>
  <si>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</si>
  <si>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</si>
  <si>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</si>
  <si>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</si>
  <si>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</si>
  <si>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</si>
  <si>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</si>
  <si>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</si>
  <si>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000 1 12 01020 01 0000 120</t>
  </si>
  <si>
    <t xml:space="preserve">000 116 33000 00 0000 140 </t>
  </si>
  <si>
    <t xml:space="preserve">000 116 33050 05 0000 140 </t>
  </si>
  <si>
    <t xml:space="preserve">000 116 43000 01 0000 140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</si>
  <si>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</si>
  <si>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</si>
  <si>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Усть-Абаканского района Республики Хакасия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</si>
  <si>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</si>
  <si>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</si>
  <si>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</si>
  <si>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</si>
  <si>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</si>
  <si>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правонорушения в области дорожного движения </t>
  </si>
  <si>
    <t>000 116 30030 01 0000 140</t>
  </si>
  <si>
    <t xml:space="preserve">Прочие денежные взыскания (штрафы) за правонорушения в области дорожного движения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</si>
  <si>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статей 20.25 Кодекса Российской Федерации об административных правонорушениях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</si>
  <si>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</si>
  <si>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3400000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</si>
  <si>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</si>
  <si>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</si>
  <si>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</si>
  <si>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</si>
  <si>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</si>
  <si>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</si>
  <si>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</si>
  <si>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</si>
  <si>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</si>
  <si>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</si>
  <si>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</si>
  <si>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</si>
  <si>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</si>
  <si>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</si>
  <si>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</si>
  <si>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</si>
  <si>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</si>
  <si>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</si>
  <si>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</si>
  <si>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</si>
  <si>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</si>
  <si>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000 2 07 05030 05 0000 180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</si>
  <si>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</si>
  <si>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</si>
  <si>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</si>
  <si>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</si>
  <si>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</si>
  <si>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</si>
  <si>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</si>
  <si>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</si>
  <si>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</si>
  <si>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000 1 13 02000 00 0000 000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</si>
  <si>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</si>
  <si>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</si>
  <si>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</si>
  <si>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</si>
  <si>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</si>
  <si>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000 2 02 02204 00 0000 151</t>
  </si>
  <si>
    <t>000 2 02 02204 05 0000 151</t>
  </si>
  <si>
    <t>Субсидии бюджетам муниципальных районов на модернизацию региональных систем дошкольного образования</t>
  </si>
  <si>
    <t>Субсидии бюджетам субъектов Российской Федерации муниципальных образований на модернизацию региональных систем дошкольного образования</t>
  </si>
  <si>
    <t xml:space="preserve">Межбюджетные  трансферты,   передаваемые  бюджетам  на  государственную  поддержку муниципальных    учреждений    культуры,  находящихся  на   территориях   сельских поселений
</t>
  </si>
  <si>
    <t>000 2 02 04052 00 0000 151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</si>
  <si>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</si>
  <si>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</si>
  <si>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</si>
  <si>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</si>
  <si>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</si>
  <si>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</si>
  <si>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</si>
  <si>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</si>
  <si>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</si>
  <si>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</si>
  <si>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</si>
  <si>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</si>
  <si>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</si>
  <si>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</si>
  <si>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</si>
  <si>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000 1 03 02000 00 0000 110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</si>
  <si>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</si>
  <si>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</si>
  <si>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</si>
  <si>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</si>
  <si>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</si>
  <si>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</si>
  <si>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</si>
  <si>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</si>
  <si>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</si>
  <si>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</si>
  <si>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</si>
  <si>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</si>
  <si>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</si>
  <si>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</si>
  <si>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</si>
  <si>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4800000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</si>
  <si>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</si>
  <si>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</si>
  <si>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</si>
  <si>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</si>
  <si>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</si>
  <si>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3460000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</si>
  <si>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</si>
  <si>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</si>
  <si>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3900000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</si>
  <si>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</si>
  <si>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</si>
  <si>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</si>
  <si>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</si>
  <si>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</si>
  <si>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</si>
  <si>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</si>
  <si>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</si>
  <si>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</si>
  <si>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</si>
  <si>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</si>
  <si>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</si>
  <si>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</si>
  <si>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</si>
  <si>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</si>
  <si>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</si>
  <si>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</si>
  <si>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</si>
  <si>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</si>
  <si>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</si>
  <si>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</si>
  <si>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</si>
  <si>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</si>
  <si>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</si>
  <si>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</si>
  <si>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</si>
  <si>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</si>
  <si>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</si>
  <si>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</si>
  <si>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</si>
  <si>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</si>
  <si>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</si>
  <si>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</si>
  <si>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</si>
  <si>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</si>
  <si>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</si>
  <si>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</si>
  <si>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</si>
  <si>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</si>
  <si>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(Дома культуры)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</si>
  <si>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</si>
  <si>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</si>
  <si>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</si>
  <si>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</si>
  <si>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</si>
  <si>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</si>
  <si>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</si>
  <si>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</si>
  <si>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</si>
  <si>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</si>
  <si>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</si>
  <si>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</si>
  <si>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</si>
  <si>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</si>
  <si>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</si>
  <si>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</si>
  <si>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</si>
  <si>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>3920000</t>
  </si>
  <si>
    <t xml:space="preserve">Мероприятия по повышению безопасности дорожного движения </t>
  </si>
  <si>
    <t>3922225</t>
  </si>
  <si>
    <t>3462218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</si>
  <si>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</si>
  <si>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</si>
  <si>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</si>
  <si>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</si>
  <si>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</si>
  <si>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</si>
  <si>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</si>
  <si>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</si>
  <si>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</si>
  <si>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</si>
  <si>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</si>
  <si>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</si>
  <si>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</si>
  <si>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</si>
  <si>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на 2016 год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</si>
  <si>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</si>
  <si>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</si>
  <si>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</si>
  <si>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</si>
  <si>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</si>
  <si>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</si>
  <si>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</si>
  <si>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</si>
  <si>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</si>
  <si>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</si>
  <si>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</si>
  <si>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</si>
  <si>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Улучшение жилищных условий граждан, молодых семей и молодых специалистов, проживающих в сельской местности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</si>
  <si>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</si>
  <si>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</si>
  <si>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</si>
  <si>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</si>
  <si>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</si>
  <si>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</si>
  <si>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</si>
  <si>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</si>
  <si>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</si>
  <si>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</si>
  <si>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</si>
  <si>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000 2 02 02051 00 0000 151</t>
  </si>
  <si>
    <t>000 2 02 02051 05 0000 151</t>
  </si>
  <si>
    <t>Субсидии бюджетам муниципальных районов на реализацию федеральных целевых программ</t>
  </si>
  <si>
    <t>Субсидии  бюджетам на реализацию федеральных целевых программ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</si>
  <si>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</si>
  <si>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</si>
  <si>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Проведение  выборов глав муниципальных образований</t>
  </si>
  <si>
    <t>000 2 02 02150 00 0000 151</t>
  </si>
  <si>
    <t>000 2 02 02150 05 0000 151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</si>
  <si>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</si>
  <si>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</si>
  <si>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000 2 02 02136 05 0000 151</t>
  </si>
  <si>
    <t>000 2 02 02136 00 0000 151</t>
  </si>
  <si>
    <t>Субсидии бюджетам муниципальных районов на реализацию программ повышения эффективности бюджетных расходов</t>
  </si>
  <si>
    <t>Субсидии бюджетам на реализацию программ повышения эффективности бюджетных расходов</t>
  </si>
  <si>
    <t>000 2 02 02215 00 0000 151</t>
  </si>
  <si>
    <t>000 2 02 02215 05 0000 151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</si>
  <si>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</si>
  <si>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</si>
  <si>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</si>
  <si>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</si>
  <si>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</si>
  <si>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</si>
  <si>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</si>
  <si>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4805089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</si>
  <si>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</si>
  <si>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</si>
  <si>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</si>
  <si>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4802245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</si>
  <si>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</si>
  <si>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</si>
  <si>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</si>
  <si>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000 116 08000 01 0000 140</t>
  </si>
  <si>
    <t>000 116 08010 01 0000 100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</si>
  <si>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</si>
  <si>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</si>
  <si>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000 116 28000 01 0000 140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</si>
  <si>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</si>
  <si>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</si>
  <si>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</si>
  <si>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областе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</si>
  <si>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Изменение остатков средств на счетах по учету средств бюджетов</t>
  </si>
  <si>
    <t>000 1 11 05013 13 0000 120</t>
  </si>
  <si>
    <t>000 1 14 06013 13 0000 430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</si>
  <si>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</si>
  <si>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</si>
  <si>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Субсидии бюджетам муниципальных районов на строительство, модернизацию, ремонт и содержание автомобильных дорог в поселениях (за исключением автомобильных дорог федерального значения)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</si>
  <si>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</si>
  <si>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</si>
  <si>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</si>
  <si>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</si>
  <si>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</si>
  <si>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</si>
  <si>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</si>
  <si>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</si>
  <si>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</si>
  <si>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</si>
  <si>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</si>
  <si>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</si>
  <si>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</si>
  <si>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</si>
  <si>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</si>
  <si>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</si>
  <si>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</si>
  <si>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</si>
  <si>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</si>
  <si>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70300 01900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</si>
  <si>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</si>
  <si>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</si>
  <si>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</si>
  <si>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</si>
  <si>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</si>
  <si>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</si>
  <si>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</si>
  <si>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</si>
  <si>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</si>
  <si>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</si>
  <si>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30000 00000</t>
  </si>
  <si>
    <t>30100 00000</t>
  </si>
  <si>
    <t>30200 00000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</si>
  <si>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</si>
  <si>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</si>
  <si>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</si>
  <si>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</si>
  <si>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</si>
  <si>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</si>
  <si>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</si>
  <si>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 xml:space="preserve">                                                           Приложение 5</t>
  </si>
  <si>
    <t xml:space="preserve">                                                          Усть-Абаканского района Республики Хакасия </t>
  </si>
  <si>
    <t>Код бюджетной классификации                           Российской Федерации</t>
  </si>
  <si>
    <t>администраторы доходов</t>
  </si>
  <si>
    <t>доходов муниципального бюджета</t>
  </si>
  <si>
    <t>Код бюджетной классификации                              Российской Федерации</t>
  </si>
  <si>
    <t>администратора источников</t>
  </si>
  <si>
    <t>Приложение  7</t>
  </si>
  <si>
    <t xml:space="preserve"> на 2016 год и плановый период 2017 и 2018 годов",</t>
  </si>
  <si>
    <t>от  "___ " ___________  2015 г.   №_____</t>
  </si>
  <si>
    <t>бюджетов Республики Хакасия на 2016 год</t>
  </si>
  <si>
    <t>по группам,  подгруппам и статьям кодов классификации доходов на 2016 год</t>
  </si>
  <si>
    <t xml:space="preserve">на  2016 год 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</si>
  <si>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</si>
  <si>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</si>
  <si>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</si>
  <si>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</si>
  <si>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</si>
  <si>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</si>
  <si>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</si>
  <si>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</si>
  <si>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>Обеспечение благоустроенным жильем молодых семей и молодых специалистов, проживающих в сельской местности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</si>
  <si>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</si>
  <si>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</si>
  <si>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</si>
  <si>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</si>
  <si>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</si>
  <si>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</si>
  <si>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</si>
  <si>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</si>
  <si>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</si>
  <si>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</si>
  <si>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</si>
  <si>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</si>
  <si>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</si>
  <si>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</si>
  <si>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</si>
  <si>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</si>
  <si>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</si>
  <si>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</si>
  <si>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</si>
  <si>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</si>
  <si>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</si>
  <si>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</si>
  <si>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30101 00000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</si>
  <si>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</si>
  <si>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</si>
  <si>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</si>
  <si>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</si>
  <si>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</si>
  <si>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</si>
  <si>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</si>
  <si>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</si>
  <si>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</si>
  <si>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</si>
  <si>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</si>
  <si>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</si>
  <si>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</si>
  <si>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</si>
  <si>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</si>
  <si>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</si>
  <si>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</si>
  <si>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30201 00000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</si>
  <si>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</si>
  <si>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</si>
  <si>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</si>
  <si>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</si>
  <si>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</si>
  <si>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</si>
  <si>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</si>
  <si>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</si>
  <si>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</si>
  <si>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</si>
  <si>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</si>
  <si>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</si>
  <si>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</si>
  <si>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</si>
  <si>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</si>
  <si>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</si>
  <si>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</si>
  <si>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</si>
  <si>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</si>
  <si>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</si>
  <si>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</si>
  <si>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</si>
  <si>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</si>
  <si>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</si>
  <si>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</si>
  <si>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</si>
  <si>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</si>
  <si>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</si>
  <si>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</si>
  <si>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</si>
  <si>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</si>
  <si>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</si>
  <si>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</si>
  <si>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</si>
  <si>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</si>
  <si>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</si>
  <si>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</si>
  <si>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</si>
  <si>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</si>
  <si>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</si>
  <si>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</si>
  <si>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</si>
  <si>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</si>
  <si>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</si>
  <si>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</si>
  <si>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</si>
  <si>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</si>
  <si>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</si>
  <si>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</si>
  <si>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</si>
  <si>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</si>
  <si>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</si>
  <si>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</si>
  <si>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</si>
  <si>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</si>
  <si>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</si>
  <si>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</si>
  <si>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</si>
  <si>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</si>
  <si>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</si>
  <si>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</si>
  <si>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</si>
  <si>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</si>
  <si>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</si>
  <si>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</si>
  <si>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</si>
  <si>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</si>
  <si>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</si>
  <si>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</si>
  <si>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</si>
  <si>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</si>
  <si>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</si>
  <si>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</si>
  <si>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</si>
  <si>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</si>
  <si>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</si>
  <si>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</si>
  <si>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</si>
  <si>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</si>
  <si>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</si>
  <si>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</si>
  <si>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</si>
  <si>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</si>
  <si>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</si>
  <si>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</si>
  <si>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</si>
  <si>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</si>
  <si>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</si>
  <si>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</si>
  <si>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</si>
  <si>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</si>
  <si>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</si>
  <si>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</si>
  <si>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</si>
  <si>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</si>
  <si>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</si>
  <si>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</si>
  <si>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</si>
  <si>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</si>
  <si>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</si>
  <si>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</si>
  <si>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</si>
  <si>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</si>
  <si>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</si>
  <si>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34101 00980</t>
  </si>
  <si>
    <t>34101 22120</t>
  </si>
  <si>
    <t>Совершенствование библиотечной деятельности</t>
  </si>
  <si>
    <t>34201 00000</t>
  </si>
  <si>
    <t>34201 01080</t>
  </si>
  <si>
    <t>34201 22120</t>
  </si>
  <si>
    <t>34201 22180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</si>
  <si>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</si>
  <si>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34201 51440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</si>
  <si>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</si>
  <si>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</si>
  <si>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</si>
  <si>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</si>
  <si>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</si>
  <si>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</si>
  <si>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</si>
  <si>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</si>
  <si>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</si>
  <si>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</si>
  <si>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</si>
  <si>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</si>
  <si>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</si>
  <si>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</si>
  <si>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</si>
  <si>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</si>
  <si>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</si>
  <si>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</si>
  <si>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</si>
  <si>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</si>
  <si>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</si>
  <si>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</si>
  <si>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</si>
  <si>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</si>
  <si>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</si>
  <si>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</si>
  <si>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</si>
  <si>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</si>
  <si>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</si>
  <si>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</si>
  <si>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</si>
  <si>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36201 50820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</si>
  <si>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</si>
  <si>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36201 R0820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</si>
  <si>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</si>
  <si>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</si>
  <si>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</si>
  <si>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</si>
  <si>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</si>
  <si>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</si>
  <si>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</si>
  <si>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</si>
  <si>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</si>
  <si>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</si>
  <si>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</si>
  <si>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</si>
  <si>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</si>
  <si>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Обеспечение мер социальной поддержки специалистов культуры, проживающих в сельской местности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</si>
  <si>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</si>
  <si>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</si>
  <si>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</si>
  <si>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</si>
  <si>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</si>
  <si>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</si>
  <si>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</si>
  <si>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</si>
  <si>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</si>
  <si>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</si>
  <si>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</si>
  <si>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</si>
  <si>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</si>
  <si>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</si>
  <si>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</si>
  <si>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</si>
  <si>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</si>
  <si>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</si>
  <si>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</si>
  <si>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</si>
  <si>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</si>
  <si>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</si>
  <si>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</si>
  <si>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</si>
  <si>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Содействие формирования туристической инфраструктуры и материально-технической базы</t>
  </si>
  <si>
    <t>40002 00000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</si>
  <si>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</si>
  <si>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</si>
  <si>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</si>
  <si>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</si>
  <si>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</si>
  <si>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46001 22190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</si>
  <si>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</si>
  <si>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</si>
  <si>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</si>
  <si>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</si>
  <si>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</si>
  <si>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</si>
  <si>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</si>
  <si>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30101 22150</t>
  </si>
  <si>
    <t>30102 00000</t>
  </si>
  <si>
    <t>30102 03500</t>
  </si>
  <si>
    <t>30103 00000</t>
  </si>
  <si>
    <t>30103 22110</t>
  </si>
  <si>
    <t>30103 70240</t>
  </si>
  <si>
    <t>30201 14950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</si>
  <si>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</si>
  <si>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</si>
  <si>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</si>
  <si>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</si>
  <si>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</si>
  <si>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</si>
  <si>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</si>
  <si>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</si>
  <si>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000 116 30014 01 0000 140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</si>
  <si>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райнов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</si>
  <si>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</si>
  <si>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</si>
  <si>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</si>
  <si>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</si>
  <si>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</si>
  <si>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</si>
  <si>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</si>
  <si>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</si>
  <si>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</si>
  <si>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</si>
  <si>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</si>
  <si>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</si>
  <si>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47003 00000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</si>
  <si>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</si>
  <si>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</si>
  <si>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47003 22140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</si>
  <si>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</si>
  <si>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</si>
  <si>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</si>
  <si>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</si>
  <si>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</si>
  <si>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</si>
  <si>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</si>
  <si>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</si>
  <si>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</si>
  <si>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</si>
  <si>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</si>
  <si>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</si>
  <si>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</si>
  <si>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</si>
  <si>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</si>
  <si>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</si>
  <si>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</si>
  <si>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</si>
  <si>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</si>
  <si>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</si>
  <si>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</si>
  <si>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по группам,  подгруппам и статьям кодов классификации доходов на плановый период 2017 и 2018 годов</t>
  </si>
  <si>
    <t>Приложение  8</t>
  </si>
  <si>
    <t>Приложение 11</t>
  </si>
  <si>
    <t>Приложение 12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</si>
  <si>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</si>
  <si>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</si>
  <si>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уполномоченныи в соответствии с законодательнми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</si>
  <si>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</si>
  <si>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</si>
  <si>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</si>
  <si>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</si>
  <si>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</si>
  <si>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</si>
  <si>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</si>
  <si>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</si>
  <si>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</si>
  <si>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</si>
  <si>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</si>
  <si>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</si>
  <si>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</si>
  <si>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</si>
  <si>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</si>
  <si>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000 1 06 06040 10 0000 110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</si>
  <si>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</si>
  <si>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>ГОСУДАРСТВЕННАЯ ПОШЛИНА, СБОРЫ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</si>
  <si>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</si>
  <si>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ГОСУДАРСТВЕННАЯ ПОШЛИНА,СБОРЫ</t>
  </si>
  <si>
    <t>Дотации бюджетам поселений на выравнивание  бюджетной обеспеченности</t>
  </si>
  <si>
    <t>000 2 02 01001 10 0000 151</t>
  </si>
  <si>
    <t>000 2 02 03015 10 0000 151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</si>
  <si>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</si>
  <si>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бюджета муниципального образования Калининский сельсовет Усть-Абаканского района Республики Хакасия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</si>
  <si>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</si>
  <si>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</si>
  <si>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2016 год</t>
  </si>
  <si>
    <t>Увеличение прочих остатков  денежных средств бюджетов поселений</t>
  </si>
  <si>
    <t>Уменьшение прочих остатков  денежных средств бюджетов поселений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</si>
  <si>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</si>
  <si>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</si>
  <si>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</si>
  <si>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</si>
  <si>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</si>
  <si>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</si>
  <si>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</si>
  <si>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</si>
  <si>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</si>
  <si>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</si>
  <si>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</si>
  <si>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</si>
  <si>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2016 год</t>
  </si>
  <si>
    <t>Распределение бюджетных ассигнований по разделам, подразделам классификации расходов  бюджета  муниципального образования                                             Калининский сельсовет Усть-Абаканского района Республики Хакасия на плановый период 2017 и 2018 годов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</si>
  <si>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</si>
  <si>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</si>
  <si>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муниципального образования  Калининский сельсовет Усть-Абаканского района Республики Хакасия на 2016 год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</si>
  <si>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</si>
  <si>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</si>
  <si>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</si>
  <si>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учреждений), (Хоз.группа)</t>
  </si>
  <si>
    <t>Обеспечение  деятельности подведомственных учреждений</t>
  </si>
  <si>
    <t>Муниципальная программа«Развитие субъектов малого и среднего предпринимательства в Калининском сельсовете на 2014-2020 годы»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</si>
  <si>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</si>
  <si>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</si>
  <si>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</si>
  <si>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Муниципальная программа «Культура Калининского сельсовета (2014-2020 годы)»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</si>
  <si>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</si>
  <si>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</si>
  <si>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</si>
  <si>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</si>
  <si>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</si>
  <si>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</si>
  <si>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</si>
  <si>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</si>
  <si>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</si>
  <si>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</si>
  <si>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</si>
  <si>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</si>
  <si>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</si>
  <si>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</si>
  <si>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</si>
  <si>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</si>
  <si>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</si>
  <si>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</si>
  <si>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</si>
  <si>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</si>
  <si>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</si>
  <si>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</si>
  <si>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</si>
  <si>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</si>
  <si>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</si>
  <si>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Муниципальная программа "Развитие мер соцподдержки отдельных категорий граждан в Калининском сельсовете (2016-2020 годы)"</t>
  </si>
  <si>
    <t>58000 00000</t>
  </si>
  <si>
    <t>58001 00000</t>
  </si>
  <si>
    <t>57000 00000</t>
  </si>
  <si>
    <t>55000 00000</t>
  </si>
  <si>
    <t>55001 00000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</si>
  <si>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</si>
  <si>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</si>
  <si>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</si>
  <si>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Администрация Калининского сельсовета  Усть-Абаканского района                      Республики Хакасия</t>
  </si>
  <si>
    <t xml:space="preserve">                                                          к проекту решения Совета депутатов </t>
  </si>
  <si>
    <t xml:space="preserve">                                                         " О бюджете муниципального образования   </t>
  </si>
  <si>
    <t xml:space="preserve">                                                        Усть-Абаканского района  Республики Хакасия на 2016 год </t>
  </si>
  <si>
    <t>1 08 04020 01 1000 110</t>
  </si>
  <si>
    <t>1 08 04020 01 4000 110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</si>
  <si>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</si>
  <si>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</si>
  <si>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1 13 01995 10 0000 130</t>
  </si>
  <si>
    <t xml:space="preserve"> 1 13 02995 10 0000 130</t>
  </si>
  <si>
    <t>1 14 02053 10 0000 440</t>
  </si>
  <si>
    <t>1 14 04050 10 0000 420</t>
  </si>
  <si>
    <t>1 17 01050 10 0000 180</t>
  </si>
  <si>
    <t>1 17 05050 10 0000 180</t>
  </si>
  <si>
    <t>2 02 01001 10 0000 151</t>
  </si>
  <si>
    <t>2 02 02077 10 0000 151</t>
  </si>
  <si>
    <t>2 02 02078 10 0000 151</t>
  </si>
  <si>
    <t>2 02 02080 10 0000 151</t>
  </si>
  <si>
    <t>2 02 02136 10 0000 151</t>
  </si>
  <si>
    <t>2 02 02150 10 0000 151</t>
  </si>
  <si>
    <t>2 02 02999 10 0000 151</t>
  </si>
  <si>
    <t>2 02 03015 10 0000 151</t>
  </si>
  <si>
    <t>2 02 04012 10 0000 151</t>
  </si>
  <si>
    <t>2 02 04070 10 0000 151</t>
  </si>
  <si>
    <t>2 07 05030 10 0000 180</t>
  </si>
  <si>
    <t>2 08 05000 10 0000 180</t>
  </si>
  <si>
    <t>2 19 05000 10 0000 151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</si>
  <si>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</si>
  <si>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1 13 02065 10 0000 130</t>
  </si>
  <si>
    <t>1 14 02053 10 0000 410</t>
  </si>
  <si>
    <t>2 02 02009 10 0000 151</t>
  </si>
  <si>
    <t>2 02 02041 10 0000 151</t>
  </si>
  <si>
    <t>2 02 04014 10 0000 151</t>
  </si>
  <si>
    <t>2 02 04999 10 0000 151</t>
  </si>
  <si>
    <t>2 03 05000 10 0000 180</t>
  </si>
  <si>
    <t>Перечень главных администраторов источников финансирования дефицита бюджета муниципального образования Калининский сельсовет Усть-Абаканского района Республики Хакасия</t>
  </si>
  <si>
    <t>источников финансирования дефицита бюджта поселения</t>
  </si>
  <si>
    <t>Наименование главных администраторов источников финансирования дефицита бюджета поселения</t>
  </si>
  <si>
    <t>Администрация Калининского сельсовета                                                                                                             Усть-Абаканского района Республики Хакасия</t>
  </si>
  <si>
    <t>01 05 02 00 00 0000 500</t>
  </si>
  <si>
    <t xml:space="preserve"> 01 05 02 01 10 0000 510</t>
  </si>
  <si>
    <t>01 05 02 00 00 0000 600</t>
  </si>
  <si>
    <t>01 05 02 01 00 0000 610</t>
  </si>
  <si>
    <t>01 05 02 01 10 0000 610</t>
  </si>
  <si>
    <t>01 05 02 01 00 0000 510</t>
  </si>
  <si>
    <t>01 05 00 00 00 0000 000</t>
  </si>
  <si>
    <t>Приложение 6</t>
  </si>
  <si>
    <t>Муниципальная программа «Устойчивое развитие территории Калининского сельсовета  (2016-2020 годы)»</t>
  </si>
  <si>
    <t>54101 00000</t>
  </si>
  <si>
    <t>54201 00000</t>
  </si>
  <si>
    <t>55001 22030</t>
  </si>
  <si>
    <t>Обеспечение деятельности подведомственных учреждений (Хозяйственная группа)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</si>
  <si>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</si>
  <si>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</si>
  <si>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</si>
  <si>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54201 22050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</si>
  <si>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</si>
  <si>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</si>
  <si>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</si>
  <si>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</si>
  <si>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</si>
  <si>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</si>
  <si>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</si>
  <si>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56102 22280</t>
  </si>
  <si>
    <t>56103 01180</t>
  </si>
  <si>
    <t>57001 14910</t>
  </si>
  <si>
    <t>57001 14940</t>
  </si>
  <si>
    <t>57001 14930</t>
  </si>
  <si>
    <t>58001 22070</t>
  </si>
  <si>
    <t>Подпрограмма «Комплексное освоение и развитие Калининской территории (2016-2020 годы)»</t>
  </si>
  <si>
    <t>Подпрограмма "Энергосбережение и повышение энергетической эффективности в Калининском сельсовете  (2016 - 2020 годы)"</t>
  </si>
  <si>
    <t>Подпрограмма "Благоустройство территории Калининского сельсовета  (2016 - 2020 годы)"</t>
  </si>
  <si>
    <t>Муниципальная программа  «Устойчивое развитие территории Калининского сельсовета (2016-2020 годы)</t>
  </si>
  <si>
    <t>57001 00000</t>
  </si>
  <si>
    <t>56101 00000</t>
  </si>
  <si>
    <t>54200 00000</t>
  </si>
  <si>
    <t>Подпрограмма «Благоустройство территории Калининского сельсовета  (2016-2020 годы)»</t>
  </si>
  <si>
    <t>54300 00000</t>
  </si>
  <si>
    <t>Мероприятия, направленные на теплоэнергосбережение и повышение  эффективности</t>
  </si>
  <si>
    <t xml:space="preserve">на  плановый период 2017 и 2018 годов </t>
  </si>
  <si>
    <t xml:space="preserve">муниципального образования  Калининский сельсовет Усть-Абаканского района </t>
  </si>
  <si>
    <t xml:space="preserve">                                                                                    Республики Хакасия на плановый период 2017 и 2018 годов</t>
  </si>
  <si>
    <t xml:space="preserve">         Источники финансирования  дефицита бюджета муниципального образования                                                                                                                                           Калининский сельсовет Усть-Абаканского района Республики Хакасия на плановый период 2017 и 2018 годов</t>
  </si>
  <si>
    <t>Приложение 5</t>
  </si>
  <si>
    <t>Приложение 4</t>
  </si>
  <si>
    <t>Приложение 2</t>
  </si>
  <si>
    <t xml:space="preserve">                                                                                             на 2016 год и плановый период 2017 и 2018 годов",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</si>
  <si>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</si>
  <si>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</si>
  <si>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</si>
  <si>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</si>
  <si>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</si>
  <si>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</si>
  <si>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</si>
  <si>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«Обеспечение общественного порядка и противодействие преступности в Калининском сельсовете  (2016-2020 годы)» </t>
  </si>
  <si>
    <t>Муниципальная программа "Дорожное хозяйство»  (2016-2020 годы)"</t>
  </si>
  <si>
    <t>Муниципальная программа«Развитие субъектов малого и среднего предпринимательства в Калининском сельсовете на (2016-2020 годы)»</t>
  </si>
  <si>
    <t>Муниципальная программа "Повышение квалификации специалистов и работников администрации Калининского сельсовета на 2016-2018 годы"</t>
  </si>
  <si>
    <t>Муниципальная программа «Культура Калининского сельсовета (2016-2020 годы)»</t>
  </si>
  <si>
    <t>Муниципальная программа  "Развитие физической культуры и спорта в Калининском сельсовете  (2016 - 2020 годы)"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</si>
  <si>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 (2016-2020 годы)»</t>
  </si>
  <si>
    <t xml:space="preserve">Муниципальная программа «Дорожное хозяйство (2016-2020 годы)» </t>
  </si>
  <si>
    <t>Муниципальная программа«Развитие субъектов малого и среднего предпринимательства в Калининском сельсовете на 2016-2020 годы»</t>
  </si>
  <si>
    <t>2 02 01003 10 0000 151</t>
  </si>
  <si>
    <t>Перечень главных администраторов доходов бюджета муниципального образования Калининский сельсовет Усть-Абаканского района Республики Хакасия</t>
  </si>
  <si>
    <t xml:space="preserve">                                                                                             к Решению Совета депутатов </t>
  </si>
  <si>
    <t>Код бюджетной классификации  Российской Федерации</t>
  </si>
  <si>
    <t>000 1 09 04000 00 0000 110</t>
  </si>
  <si>
    <t>000 1 09 04050 10 0000 110</t>
  </si>
  <si>
    <t>Задолженность и перерасчеты по отмененным налогам, сборам и 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</si>
  <si>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</si>
  <si>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</si>
  <si>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                                                                                            Приложение 13</t>
  </si>
  <si>
    <t>Перечень местных налогов и сборов (в части погашения задолженности прошлых лет по отдельным видам налогов, а также в части погашения задолженности по отмененным налогам и сборам)</t>
  </si>
  <si>
    <t>Условно утверждаемые расходы</t>
  </si>
  <si>
    <t>Условно утвердаемые расходы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</si>
  <si>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</si>
  <si>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</si>
  <si>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1 16 46000 10 0000 140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</si>
  <si>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</si>
  <si>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</si>
  <si>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</si>
  <si>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</si>
  <si>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</si>
  <si>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</si>
  <si>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Прочие доходы от оказания платных услуг (работ) получателями средств  бюджетов сельских поселений</t>
  </si>
  <si>
    <t>Прочие доходы от компенсации затрат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</si>
  <si>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</si>
  <si>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</si>
  <si>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</si>
  <si>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</si>
  <si>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</si>
  <si>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</si>
  <si>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 поселений на софинансирование капитальных вложений в объекты муниципальной собственности</t>
  </si>
  <si>
    <t>Субсидии бюджетам сельских поселений на бюджетные инвестиции для модернизации объектов коммунальной инфраструктуры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</si>
  <si>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</si>
  <si>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государственную поддержку малого и среднего предпринимательства, включая крестьянские (фермерские) хозяйства</t>
  </si>
  <si>
    <t>Субсидии бюджетам сельских поселений для обеспечения земельных участков коммунальной инфраструктурой в целях жилищного строительства</t>
  </si>
  <si>
    <t>Субсидии бюджетам сельских поселений на реализацию программ повышения эффективности бюджетных расходов</t>
  </si>
  <si>
    <t>Субсидии  бюджетам сельских поселений на реализацию программы  энергосбережения и повышения энергетической эффективности на период  до  2020 года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</si>
  <si>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</si>
  <si>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</si>
  <si>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на государственную поддержку (грант) комплексного развития региональных и муниципальных учреждений культуры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</si>
  <si>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</si>
  <si>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</si>
  <si>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межбюджетные трансферты, передаваемые бюджетам 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</si>
  <si>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</si>
  <si>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</si>
  <si>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 (в  бюджеты сельских поселений) для осуществления  возврата  (зачета) излишне уплаченных или излишне взысканных  сумм налогов, сборов и иных платежей, а  также  сумм процентов за несвоевременное осуществление такого  возврата  и  процентов,  начисленных  на излишне взысканные суммы</t>
  </si>
  <si>
    <t>Возврат остатков субсидий, субвенций и иных  межбюджетных трансфертов, имеющих целевое назначение, прошлых лет из бюджетов сельских поселений</t>
  </si>
  <si>
    <t>к Решению  Совета депутатов Калининского сельсовета</t>
  </si>
  <si>
    <t xml:space="preserve">                                                                                             от  22.12.2015 г. № 22</t>
  </si>
  <si>
    <t>от  22.12.2015 г. № 22</t>
  </si>
  <si>
    <t>от  22.12 2015 г. № 22</t>
  </si>
  <si>
    <t>от 22.12.2015 г. № 22</t>
  </si>
  <si>
    <t>от  22.12.2015 г.  № 22</t>
  </si>
  <si>
    <t>к Решению Совета депутатов Калининского сельсовета</t>
  </si>
  <si>
    <t xml:space="preserve">от  22.12.2015 г. № 22 </t>
  </si>
  <si>
    <t xml:space="preserve">                                                                                             от 22.12.2015 г. № 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</si>
</sst>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#,##0.0"/>
    <numFmt numFmtId="175" formatCode="#,##0.000"/>
    <numFmt numFmtId="176" formatCode="#,##0.0000"/>
    <numFmt numFmtId="177" formatCode="#,##0.00000"/>
  </numFmts>
  <fonts count="8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b/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7" fillId="0" borderId="1">
      <alignment horizontal="left" wrapText="1" indent="1"/>
      <protection/>
    </xf>
    <xf numFmtId="49" fontId="27" fillId="0" borderId="2">
      <alignment horizontal="center" shrinkToFit="1"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3" applyNumberFormat="0" applyAlignment="0" applyProtection="0"/>
    <xf numFmtId="0" fontId="63" fillId="27" borderId="4" applyNumberFormat="0" applyAlignment="0" applyProtection="0"/>
    <xf numFmtId="0" fontId="64" fillId="27" borderId="3" applyNumberFormat="0" applyAlignment="0" applyProtection="0"/>
    <xf numFmtId="0" fontId="1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8" borderId="9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1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6" fillId="0" borderId="11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76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2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57" applyFont="1" applyBorder="1" applyAlignment="1">
      <alignment vertical="top" wrapText="1"/>
      <protection/>
    </xf>
    <xf numFmtId="0" fontId="13" fillId="0" borderId="16" xfId="60" applyFont="1" applyBorder="1" applyAlignment="1">
      <alignment wrapText="1"/>
      <protection/>
    </xf>
    <xf numFmtId="0" fontId="13" fillId="0" borderId="16" xfId="62" applyFont="1" applyBorder="1" applyAlignment="1">
      <alignment wrapText="1"/>
      <protection/>
    </xf>
    <xf numFmtId="0" fontId="13" fillId="0" borderId="18" xfId="58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9" fillId="0" borderId="13" xfId="0" applyFont="1" applyBorder="1" applyAlignment="1">
      <alignment vertical="top" wrapText="1"/>
    </xf>
    <xf numFmtId="49" fontId="19" fillId="0" borderId="19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9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wrapText="1"/>
    </xf>
    <xf numFmtId="49" fontId="17" fillId="0" borderId="19" xfId="0" applyNumberFormat="1" applyFont="1" applyFill="1" applyBorder="1" applyAlignment="1">
      <alignment horizontal="center"/>
    </xf>
    <xf numFmtId="4" fontId="17" fillId="0" borderId="20" xfId="0" applyNumberFormat="1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19" fillId="34" borderId="19" xfId="0" applyFont="1" applyFill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vertical="top" wrapText="1"/>
    </xf>
    <xf numFmtId="49" fontId="18" fillId="0" borderId="22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vertical="top" wrapText="1"/>
    </xf>
    <xf numFmtId="4" fontId="17" fillId="0" borderId="25" xfId="0" applyNumberFormat="1" applyFont="1" applyFill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" fontId="17" fillId="0" borderId="2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4" fontId="17" fillId="0" borderId="20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top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/>
    </xf>
    <xf numFmtId="49" fontId="16" fillId="34" borderId="26" xfId="0" applyNumberFormat="1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wrapText="1"/>
    </xf>
    <xf numFmtId="0" fontId="19" fillId="0" borderId="13" xfId="0" applyFont="1" applyBorder="1" applyAlignment="1">
      <alignment wrapText="1"/>
    </xf>
    <xf numFmtId="2" fontId="16" fillId="35" borderId="27" xfId="0" applyNumberFormat="1" applyFont="1" applyFill="1" applyBorder="1" applyAlignment="1">
      <alignment horizontal="center" vertical="center" wrapText="1"/>
    </xf>
    <xf numFmtId="2" fontId="16" fillId="35" borderId="28" xfId="0" applyNumberFormat="1" applyFont="1" applyFill="1" applyBorder="1" applyAlignment="1">
      <alignment horizontal="center" vertical="center" wrapText="1"/>
    </xf>
    <xf numFmtId="2" fontId="16" fillId="35" borderId="29" xfId="0" applyNumberFormat="1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vertical="top" wrapText="1"/>
    </xf>
    <xf numFmtId="0" fontId="18" fillId="36" borderId="31" xfId="0" applyFont="1" applyFill="1" applyBorder="1" applyAlignment="1">
      <alignment horizontal="center" vertical="center" wrapText="1"/>
    </xf>
    <xf numFmtId="49" fontId="17" fillId="36" borderId="32" xfId="0" applyNumberFormat="1" applyFont="1" applyFill="1" applyBorder="1" applyAlignment="1">
      <alignment horizontal="center" vertical="center" wrapText="1"/>
    </xf>
    <xf numFmtId="4" fontId="16" fillId="36" borderId="33" xfId="0" applyNumberFormat="1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6" fillId="0" borderId="24" xfId="0" applyFont="1" applyBorder="1" applyAlignment="1">
      <alignment wrapText="1"/>
    </xf>
    <xf numFmtId="0" fontId="16" fillId="0" borderId="34" xfId="0" applyFont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wrapText="1"/>
    </xf>
    <xf numFmtId="0" fontId="19" fillId="0" borderId="35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top" wrapText="1"/>
    </xf>
    <xf numFmtId="0" fontId="19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vertical="top" wrapText="1"/>
    </xf>
    <xf numFmtId="0" fontId="18" fillId="34" borderId="13" xfId="0" applyFont="1" applyFill="1" applyBorder="1" applyAlignment="1">
      <alignment vertical="top" wrapText="1"/>
    </xf>
    <xf numFmtId="0" fontId="16" fillId="0" borderId="35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19" fillId="0" borderId="34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0" fontId="16" fillId="36" borderId="14" xfId="0" applyFont="1" applyFill="1" applyBorder="1" applyAlignment="1">
      <alignment vertical="center" wrapText="1"/>
    </xf>
    <xf numFmtId="0" fontId="16" fillId="36" borderId="32" xfId="0" applyFont="1" applyFill="1" applyBorder="1" applyAlignment="1">
      <alignment horizontal="center" vertical="center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49" fontId="17" fillId="37" borderId="22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wrapText="1"/>
    </xf>
    <xf numFmtId="0" fontId="18" fillId="0" borderId="34" xfId="0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9" fontId="16" fillId="34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6" fillId="38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15" xfId="57" applyFont="1" applyBorder="1" applyAlignment="1">
      <alignment horizontal="left" vertical="center" wrapText="1"/>
      <protection/>
    </xf>
    <xf numFmtId="49" fontId="13" fillId="0" borderId="15" xfId="61" applyNumberFormat="1" applyFont="1" applyBorder="1" applyAlignment="1">
      <alignment horizontal="left" vertical="center"/>
      <protection/>
    </xf>
    <xf numFmtId="49" fontId="13" fillId="0" borderId="15" xfId="63" applyNumberFormat="1" applyFont="1" applyBorder="1" applyAlignment="1">
      <alignment horizontal="left" vertical="center"/>
      <protection/>
    </xf>
    <xf numFmtId="0" fontId="8" fillId="0" borderId="38" xfId="57" applyFont="1" applyBorder="1" applyAlignment="1">
      <alignment horizontal="left" vertical="center" wrapText="1"/>
      <protection/>
    </xf>
    <xf numFmtId="49" fontId="17" fillId="38" borderId="19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9" xfId="0" applyFont="1" applyBorder="1" applyAlignment="1">
      <alignment vertical="top" wrapText="1"/>
    </xf>
    <xf numFmtId="0" fontId="8" fillId="0" borderId="16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justify" vertical="top" wrapText="1"/>
    </xf>
    <xf numFmtId="0" fontId="15" fillId="0" borderId="21" xfId="0" applyFont="1" applyBorder="1" applyAlignment="1">
      <alignment horizontal="center"/>
    </xf>
    <xf numFmtId="0" fontId="12" fillId="0" borderId="19" xfId="0" applyFont="1" applyBorder="1" applyAlignment="1">
      <alignment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49" fontId="19" fillId="38" borderId="19" xfId="0" applyNumberFormat="1" applyFont="1" applyFill="1" applyBorder="1" applyAlignment="1">
      <alignment horizontal="center" vertical="center" wrapText="1"/>
    </xf>
    <xf numFmtId="49" fontId="19" fillId="34" borderId="19" xfId="0" applyNumberFormat="1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vertical="top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4" fontId="6" fillId="0" borderId="1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41" xfId="0" applyFont="1" applyBorder="1" applyAlignment="1">
      <alignment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24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22" fillId="0" borderId="42" xfId="0" applyFont="1" applyFill="1" applyBorder="1" applyAlignment="1">
      <alignment vertical="center" wrapText="1"/>
    </xf>
    <xf numFmtId="0" fontId="22" fillId="34" borderId="13" xfId="0" applyFont="1" applyFill="1" applyBorder="1" applyAlignment="1">
      <alignment vertical="center" wrapText="1"/>
    </xf>
    <xf numFmtId="0" fontId="22" fillId="34" borderId="4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49" fontId="22" fillId="0" borderId="13" xfId="0" applyNumberFormat="1" applyFont="1" applyBorder="1" applyAlignment="1">
      <alignment vertical="center" wrapText="1"/>
    </xf>
    <xf numFmtId="0" fontId="79" fillId="0" borderId="0" xfId="0" applyFont="1" applyAlignment="1">
      <alignment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wrapText="1"/>
    </xf>
    <xf numFmtId="0" fontId="22" fillId="0" borderId="0" xfId="0" applyFont="1" applyFill="1" applyAlignment="1">
      <alignment/>
    </xf>
    <xf numFmtId="49" fontId="22" fillId="0" borderId="13" xfId="0" applyNumberFormat="1" applyFont="1" applyFill="1" applyBorder="1" applyAlignment="1">
      <alignment horizontal="left" vertical="center"/>
    </xf>
    <xf numFmtId="0" fontId="22" fillId="0" borderId="19" xfId="0" applyFont="1" applyFill="1" applyBorder="1" applyAlignment="1">
      <alignment wrapText="1"/>
    </xf>
    <xf numFmtId="0" fontId="22" fillId="0" borderId="43" xfId="0" applyFont="1" applyBorder="1" applyAlignment="1">
      <alignment wrapText="1"/>
    </xf>
    <xf numFmtId="0" fontId="22" fillId="0" borderId="19" xfId="0" applyFont="1" applyFill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0" fillId="36" borderId="30" xfId="0" applyFont="1" applyFill="1" applyBorder="1" applyAlignment="1">
      <alignment vertical="center" wrapText="1"/>
    </xf>
    <xf numFmtId="0" fontId="20" fillId="36" borderId="31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9" fontId="21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22" fillId="0" borderId="35" xfId="0" applyFont="1" applyBorder="1" applyAlignment="1">
      <alignment wrapText="1"/>
    </xf>
    <xf numFmtId="0" fontId="19" fillId="0" borderId="0" xfId="0" applyFont="1" applyAlignment="1">
      <alignment/>
    </xf>
    <xf numFmtId="0" fontId="22" fillId="0" borderId="19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wrapText="1"/>
    </xf>
    <xf numFmtId="0" fontId="6" fillId="0" borderId="0" xfId="0" applyFont="1" applyAlignment="1">
      <alignment/>
    </xf>
    <xf numFmtId="0" fontId="18" fillId="36" borderId="32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9" fontId="23" fillId="0" borderId="0" xfId="0" applyNumberFormat="1" applyFont="1" applyAlignment="1">
      <alignment vertical="center"/>
    </xf>
    <xf numFmtId="2" fontId="17" fillId="0" borderId="13" xfId="0" applyNumberFormat="1" applyFont="1" applyBorder="1" applyAlignment="1">
      <alignment wrapText="1"/>
    </xf>
    <xf numFmtId="4" fontId="6" fillId="0" borderId="44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16" xfId="0" applyFont="1" applyBorder="1" applyAlignment="1">
      <alignment vertical="center" wrapText="1"/>
    </xf>
    <xf numFmtId="0" fontId="18" fillId="0" borderId="40" xfId="0" applyFont="1" applyBorder="1" applyAlignment="1">
      <alignment vertical="top" wrapText="1"/>
    </xf>
    <xf numFmtId="0" fontId="17" fillId="0" borderId="19" xfId="0" applyFont="1" applyFill="1" applyBorder="1" applyAlignment="1">
      <alignment wrapText="1"/>
    </xf>
    <xf numFmtId="0" fontId="19" fillId="0" borderId="19" xfId="0" applyFont="1" applyFill="1" applyBorder="1" applyAlignment="1">
      <alignment vertical="top" wrapText="1"/>
    </xf>
    <xf numFmtId="4" fontId="17" fillId="0" borderId="19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49" fontId="16" fillId="33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wrapText="1"/>
    </xf>
    <xf numFmtId="0" fontId="18" fillId="0" borderId="21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wrapText="1"/>
    </xf>
    <xf numFmtId="0" fontId="18" fillId="33" borderId="19" xfId="0" applyFont="1" applyFill="1" applyBorder="1" applyAlignment="1">
      <alignment horizontal="left" vertical="top" wrapText="1"/>
    </xf>
    <xf numFmtId="4" fontId="16" fillId="33" borderId="19" xfId="0" applyNumberFormat="1" applyFont="1" applyFill="1" applyBorder="1" applyAlignment="1">
      <alignment horizontal="center" vertical="center"/>
    </xf>
    <xf numFmtId="0" fontId="20" fillId="0" borderId="35" xfId="0" applyFont="1" applyBorder="1" applyAlignment="1">
      <alignment wrapText="1"/>
    </xf>
    <xf numFmtId="0" fontId="22" fillId="0" borderId="24" xfId="0" applyFont="1" applyBorder="1" applyAlignment="1">
      <alignment vertical="center" wrapText="1"/>
    </xf>
    <xf numFmtId="0" fontId="22" fillId="0" borderId="19" xfId="0" applyFont="1" applyBorder="1" applyAlignment="1">
      <alignment wrapText="1"/>
    </xf>
    <xf numFmtId="2" fontId="22" fillId="0" borderId="19" xfId="0" applyNumberFormat="1" applyFont="1" applyBorder="1" applyAlignment="1">
      <alignment wrapText="1"/>
    </xf>
    <xf numFmtId="0" fontId="22" fillId="0" borderId="50" xfId="0" applyFont="1" applyBorder="1" applyAlignment="1">
      <alignment vertical="center" wrapText="1"/>
    </xf>
    <xf numFmtId="0" fontId="80" fillId="0" borderId="13" xfId="0" applyFont="1" applyBorder="1" applyAlignment="1">
      <alignment wrapText="1"/>
    </xf>
    <xf numFmtId="0" fontId="80" fillId="0" borderId="13" xfId="0" applyFont="1" applyBorder="1" applyAlignment="1">
      <alignment/>
    </xf>
    <xf numFmtId="0" fontId="80" fillId="0" borderId="41" xfId="0" applyFont="1" applyBorder="1" applyAlignment="1">
      <alignment/>
    </xf>
    <xf numFmtId="0" fontId="17" fillId="0" borderId="24" xfId="0" applyFont="1" applyBorder="1" applyAlignment="1">
      <alignment wrapText="1"/>
    </xf>
    <xf numFmtId="4" fontId="17" fillId="38" borderId="51" xfId="0" applyNumberFormat="1" applyFont="1" applyFill="1" applyBorder="1" applyAlignment="1">
      <alignment horizontal="center" vertical="center"/>
    </xf>
    <xf numFmtId="49" fontId="16" fillId="36" borderId="32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vertical="top" wrapText="1"/>
    </xf>
    <xf numFmtId="0" fontId="81" fillId="0" borderId="34" xfId="0" applyFont="1" applyBorder="1" applyAlignment="1">
      <alignment horizontal="center" vertical="center" wrapText="1"/>
    </xf>
    <xf numFmtId="49" fontId="81" fillId="0" borderId="22" xfId="0" applyNumberFormat="1" applyFont="1" applyBorder="1" applyAlignment="1">
      <alignment horizontal="center" vertical="center" wrapText="1"/>
    </xf>
    <xf numFmtId="4" fontId="24" fillId="33" borderId="19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vertical="top" wrapText="1"/>
    </xf>
    <xf numFmtId="0" fontId="80" fillId="0" borderId="13" xfId="0" applyFont="1" applyFill="1" applyBorder="1" applyAlignment="1">
      <alignment wrapText="1"/>
    </xf>
    <xf numFmtId="0" fontId="16" fillId="0" borderId="22" xfId="0" applyFont="1" applyFill="1" applyBorder="1" applyAlignment="1">
      <alignment horizontal="left" wrapText="1"/>
    </xf>
    <xf numFmtId="0" fontId="18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left" vertical="center" wrapText="1"/>
    </xf>
    <xf numFmtId="2" fontId="16" fillId="35" borderId="30" xfId="0" applyNumberFormat="1" applyFont="1" applyFill="1" applyBorder="1" applyAlignment="1">
      <alignment horizontal="center" vertical="center" wrapText="1"/>
    </xf>
    <xf numFmtId="2" fontId="16" fillId="35" borderId="32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16" fillId="0" borderId="13" xfId="0" applyFont="1" applyBorder="1" applyAlignment="1">
      <alignment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80" fillId="0" borderId="24" xfId="0" applyFont="1" applyBorder="1" applyAlignment="1">
      <alignment/>
    </xf>
    <xf numFmtId="4" fontId="24" fillId="0" borderId="23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4" fontId="24" fillId="34" borderId="20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center" vertical="center" wrapText="1"/>
    </xf>
    <xf numFmtId="4" fontId="24" fillId="36" borderId="33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wrapText="1"/>
    </xf>
    <xf numFmtId="4" fontId="22" fillId="0" borderId="19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2" fontId="22" fillId="0" borderId="35" xfId="0" applyNumberFormat="1" applyFont="1" applyBorder="1" applyAlignment="1">
      <alignment wrapText="1"/>
    </xf>
    <xf numFmtId="0" fontId="17" fillId="0" borderId="41" xfId="0" applyFont="1" applyBorder="1" applyAlignment="1">
      <alignment/>
    </xf>
    <xf numFmtId="0" fontId="17" fillId="0" borderId="13" xfId="0" applyFont="1" applyBorder="1" applyAlignment="1">
      <alignment vertical="center" wrapText="1"/>
    </xf>
    <xf numFmtId="0" fontId="8" fillId="0" borderId="41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34" borderId="15" xfId="0" applyFont="1" applyFill="1" applyBorder="1" applyAlignment="1">
      <alignment vertical="top" wrapText="1"/>
    </xf>
    <xf numFmtId="0" fontId="8" fillId="0" borderId="18" xfId="0" applyFont="1" applyBorder="1" applyAlignment="1">
      <alignment vertical="center" wrapText="1"/>
    </xf>
    <xf numFmtId="3" fontId="22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0" fontId="0" fillId="0" borderId="0" xfId="59" applyFont="1">
      <alignment/>
      <protection/>
    </xf>
    <xf numFmtId="49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/>
    </xf>
    <xf numFmtId="0" fontId="82" fillId="0" borderId="4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83" fillId="0" borderId="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49" fontId="29" fillId="0" borderId="0" xfId="0" applyNumberFormat="1" applyFont="1" applyAlignment="1">
      <alignment vertical="center"/>
    </xf>
    <xf numFmtId="49" fontId="1" fillId="0" borderId="0" xfId="59" applyNumberFormat="1" applyFont="1" applyAlignment="1">
      <alignment horizontal="center" vertical="center"/>
      <protection/>
    </xf>
    <xf numFmtId="49" fontId="1" fillId="0" borderId="0" xfId="59" applyNumberFormat="1" applyFont="1" applyAlignment="1">
      <alignment vertical="center"/>
      <protection/>
    </xf>
    <xf numFmtId="49" fontId="1" fillId="0" borderId="0" xfId="59" applyNumberFormat="1" applyFont="1" applyAlignment="1">
      <alignment horizontal="left" vertical="center"/>
      <protection/>
    </xf>
    <xf numFmtId="0" fontId="16" fillId="0" borderId="12" xfId="59" applyFont="1" applyFill="1" applyBorder="1" applyAlignment="1">
      <alignment horizontal="center" vertical="center" wrapText="1"/>
      <protection/>
    </xf>
    <xf numFmtId="0" fontId="16" fillId="0" borderId="40" xfId="0" applyFont="1" applyBorder="1" applyAlignment="1">
      <alignment horizontal="left" vertical="center" wrapText="1"/>
    </xf>
    <xf numFmtId="0" fontId="16" fillId="0" borderId="13" xfId="59" applyFont="1" applyBorder="1" applyAlignment="1">
      <alignment horizontal="center" vertical="center"/>
      <protection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16" fillId="0" borderId="39" xfId="0" applyFont="1" applyBorder="1" applyAlignment="1">
      <alignment vertical="top" wrapText="1"/>
    </xf>
    <xf numFmtId="0" fontId="17" fillId="0" borderId="13" xfId="59" applyFont="1" applyBorder="1" applyAlignment="1">
      <alignment horizontal="center" vertical="center"/>
      <protection/>
    </xf>
    <xf numFmtId="0" fontId="17" fillId="0" borderId="16" xfId="0" applyFont="1" applyBorder="1" applyAlignment="1">
      <alignment vertical="top" wrapText="1"/>
    </xf>
    <xf numFmtId="0" fontId="17" fillId="0" borderId="53" xfId="59" applyFont="1" applyBorder="1" applyAlignment="1">
      <alignment horizontal="center" vertical="center"/>
      <protection/>
    </xf>
    <xf numFmtId="0" fontId="17" fillId="0" borderId="38" xfId="0" applyFont="1" applyBorder="1" applyAlignment="1">
      <alignment horizontal="left" vertical="center" wrapText="1"/>
    </xf>
    <xf numFmtId="0" fontId="17" fillId="0" borderId="18" xfId="0" applyFont="1" applyBorder="1" applyAlignment="1">
      <alignment vertical="top" wrapText="1"/>
    </xf>
    <xf numFmtId="0" fontId="17" fillId="0" borderId="19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7" fillId="34" borderId="19" xfId="0" applyFont="1" applyFill="1" applyBorder="1" applyAlignment="1">
      <alignment wrapText="1"/>
    </xf>
    <xf numFmtId="0" fontId="17" fillId="0" borderId="22" xfId="0" applyFont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/>
    </xf>
    <xf numFmtId="49" fontId="17" fillId="0" borderId="19" xfId="0" applyNumberFormat="1" applyFont="1" applyBorder="1" applyAlignment="1">
      <alignment horizontal="left" wrapText="1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6" fillId="0" borderId="19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wrapText="1"/>
    </xf>
    <xf numFmtId="0" fontId="17" fillId="0" borderId="35" xfId="0" applyFont="1" applyBorder="1" applyAlignment="1">
      <alignment horizontal="center" vertical="center" wrapText="1"/>
    </xf>
    <xf numFmtId="4" fontId="24" fillId="33" borderId="54" xfId="0" applyNumberFormat="1" applyFont="1" applyFill="1" applyBorder="1" applyAlignment="1">
      <alignment horizontal="center" vertical="center" wrapText="1"/>
    </xf>
    <xf numFmtId="4" fontId="17" fillId="0" borderId="35" xfId="0" applyNumberFormat="1" applyFont="1" applyBorder="1" applyAlignment="1">
      <alignment horizontal="center"/>
    </xf>
    <xf numFmtId="4" fontId="16" fillId="0" borderId="35" xfId="0" applyNumberFormat="1" applyFont="1" applyBorder="1" applyAlignment="1">
      <alignment horizontal="center" vertical="center" wrapText="1"/>
    </xf>
    <xf numFmtId="4" fontId="17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6" fillId="0" borderId="34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0" fontId="16" fillId="34" borderId="13" xfId="0" applyFont="1" applyFill="1" applyBorder="1" applyAlignment="1">
      <alignment wrapText="1"/>
    </xf>
    <xf numFmtId="0" fontId="16" fillId="0" borderId="13" xfId="0" applyFont="1" applyBorder="1" applyAlignment="1">
      <alignment vertical="center"/>
    </xf>
    <xf numFmtId="4" fontId="16" fillId="0" borderId="20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0" fontId="18" fillId="34" borderId="13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6" fillId="34" borderId="13" xfId="0" applyFont="1" applyFill="1" applyBorder="1" applyAlignment="1">
      <alignment vertical="top" wrapText="1"/>
    </xf>
    <xf numFmtId="0" fontId="84" fillId="0" borderId="13" xfId="0" applyFont="1" applyBorder="1" applyAlignment="1">
      <alignment vertical="top" wrapText="1"/>
    </xf>
    <xf numFmtId="0" fontId="17" fillId="0" borderId="13" xfId="0" applyFont="1" applyBorder="1" applyAlignment="1">
      <alignment/>
    </xf>
    <xf numFmtId="4" fontId="16" fillId="0" borderId="23" xfId="0" applyNumberFormat="1" applyFont="1" applyBorder="1" applyAlignment="1">
      <alignment horizontal="center" wrapText="1"/>
    </xf>
    <xf numFmtId="0" fontId="16" fillId="34" borderId="13" xfId="0" applyFont="1" applyFill="1" applyBorder="1" applyAlignment="1">
      <alignment horizontal="left" wrapText="1"/>
    </xf>
    <xf numFmtId="49" fontId="17" fillId="0" borderId="13" xfId="0" applyNumberFormat="1" applyFont="1" applyBorder="1" applyAlignment="1">
      <alignment horizontal="left" wrapText="1"/>
    </xf>
    <xf numFmtId="0" fontId="19" fillId="34" borderId="37" xfId="0" applyFont="1" applyFill="1" applyBorder="1" applyAlignment="1">
      <alignment vertical="top" wrapText="1"/>
    </xf>
    <xf numFmtId="0" fontId="16" fillId="34" borderId="41" xfId="0" applyFont="1" applyFill="1" applyBorder="1" applyAlignment="1">
      <alignment wrapText="1"/>
    </xf>
    <xf numFmtId="0" fontId="16" fillId="34" borderId="41" xfId="0" applyFont="1" applyFill="1" applyBorder="1" applyAlignment="1">
      <alignment horizontal="left" wrapText="1"/>
    </xf>
    <xf numFmtId="0" fontId="17" fillId="34" borderId="24" xfId="0" applyFont="1" applyFill="1" applyBorder="1" applyAlignment="1">
      <alignment wrapText="1"/>
    </xf>
    <xf numFmtId="0" fontId="84" fillId="0" borderId="13" xfId="56" applyFont="1" applyBorder="1" applyAlignment="1">
      <alignment vertical="top" wrapText="1"/>
      <protection/>
    </xf>
    <xf numFmtId="0" fontId="19" fillId="0" borderId="13" xfId="56" applyFont="1" applyFill="1" applyBorder="1" applyAlignment="1">
      <alignment vertical="top" wrapText="1"/>
      <protection/>
    </xf>
    <xf numFmtId="0" fontId="19" fillId="0" borderId="13" xfId="56" applyFont="1" applyBorder="1" applyAlignment="1">
      <alignment vertical="top" wrapText="1"/>
      <protection/>
    </xf>
    <xf numFmtId="0" fontId="85" fillId="0" borderId="13" xfId="0" applyFont="1" applyBorder="1" applyAlignment="1">
      <alignment vertical="top" wrapText="1"/>
    </xf>
    <xf numFmtId="0" fontId="18" fillId="34" borderId="13" xfId="0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22" fillId="39" borderId="19" xfId="0" applyNumberFormat="1" applyFont="1" applyFill="1" applyBorder="1" applyAlignment="1">
      <alignment/>
    </xf>
    <xf numFmtId="49" fontId="22" fillId="39" borderId="19" xfId="0" applyNumberFormat="1" applyFont="1" applyFill="1" applyBorder="1" applyAlignment="1">
      <alignment horizontal="left" vertical="center" wrapText="1"/>
    </xf>
    <xf numFmtId="0" fontId="80" fillId="0" borderId="34" xfId="0" applyFont="1" applyBorder="1" applyAlignment="1">
      <alignment horizontal="center" vertical="center" wrapText="1"/>
    </xf>
    <xf numFmtId="49" fontId="80" fillId="0" borderId="22" xfId="0" applyNumberFormat="1" applyFont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0" fontId="19" fillId="38" borderId="35" xfId="0" applyFont="1" applyFill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/>
    </xf>
    <xf numFmtId="49" fontId="17" fillId="0" borderId="36" xfId="0" applyNumberFormat="1" applyFont="1" applyBorder="1" applyAlignment="1">
      <alignment horizontal="center" vertical="center"/>
    </xf>
    <xf numFmtId="4" fontId="17" fillId="0" borderId="25" xfId="0" applyNumberFormat="1" applyFont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4" fontId="17" fillId="0" borderId="55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0" fontId="17" fillId="34" borderId="15" xfId="0" applyFont="1" applyFill="1" applyBorder="1" applyAlignment="1">
      <alignment wrapText="1"/>
    </xf>
    <xf numFmtId="49" fontId="6" fillId="0" borderId="0" xfId="0" applyNumberFormat="1" applyFont="1" applyBorder="1" applyAlignment="1">
      <alignment horizontal="center" vertical="center"/>
    </xf>
    <xf numFmtId="0" fontId="18" fillId="34" borderId="15" xfId="0" applyFont="1" applyFill="1" applyBorder="1" applyAlignment="1">
      <alignment vertical="top" wrapText="1"/>
    </xf>
    <xf numFmtId="49" fontId="17" fillId="0" borderId="15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17" fillId="34" borderId="26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2" fontId="17" fillId="0" borderId="41" xfId="0" applyNumberFormat="1" applyFont="1" applyBorder="1" applyAlignment="1">
      <alignment wrapText="1"/>
    </xf>
    <xf numFmtId="0" fontId="19" fillId="38" borderId="13" xfId="0" applyFont="1" applyFill="1" applyBorder="1" applyAlignment="1">
      <alignment vertical="top" wrapText="1"/>
    </xf>
    <xf numFmtId="49" fontId="19" fillId="38" borderId="56" xfId="0" applyNumberFormat="1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vertical="top" wrapText="1"/>
    </xf>
    <xf numFmtId="0" fontId="19" fillId="0" borderId="37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17" fillId="0" borderId="41" xfId="0" applyFont="1" applyBorder="1" applyAlignment="1">
      <alignment vertical="center"/>
    </xf>
    <xf numFmtId="0" fontId="80" fillId="0" borderId="24" xfId="0" applyFont="1" applyBorder="1" applyAlignment="1">
      <alignment vertical="top" wrapText="1"/>
    </xf>
    <xf numFmtId="49" fontId="17" fillId="0" borderId="43" xfId="0" applyNumberFormat="1" applyFont="1" applyFill="1" applyBorder="1" applyAlignment="1">
      <alignment horizontal="left" wrapText="1"/>
    </xf>
    <xf numFmtId="0" fontId="16" fillId="34" borderId="15" xfId="0" applyFont="1" applyFill="1" applyBorder="1" applyAlignment="1">
      <alignment wrapText="1"/>
    </xf>
    <xf numFmtId="0" fontId="17" fillId="0" borderId="15" xfId="0" applyFont="1" applyFill="1" applyBorder="1" applyAlignment="1">
      <alignment/>
    </xf>
    <xf numFmtId="0" fontId="16" fillId="34" borderId="15" xfId="0" applyFont="1" applyFill="1" applyBorder="1" applyAlignment="1">
      <alignment horizontal="left" wrapText="1"/>
    </xf>
    <xf numFmtId="49" fontId="17" fillId="0" borderId="43" xfId="0" applyNumberFormat="1" applyFont="1" applyBorder="1" applyAlignment="1">
      <alignment horizontal="left" wrapText="1"/>
    </xf>
    <xf numFmtId="4" fontId="16" fillId="40" borderId="33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vertical="top" wrapText="1"/>
    </xf>
    <xf numFmtId="49" fontId="16" fillId="40" borderId="35" xfId="0" applyNumberFormat="1" applyFont="1" applyFill="1" applyBorder="1" applyAlignment="1">
      <alignment horizontal="center"/>
    </xf>
    <xf numFmtId="0" fontId="17" fillId="40" borderId="19" xfId="0" applyFont="1" applyFill="1" applyBorder="1" applyAlignment="1">
      <alignment horizontal="center"/>
    </xf>
    <xf numFmtId="4" fontId="16" fillId="40" borderId="35" xfId="0" applyNumberFormat="1" applyFont="1" applyFill="1" applyBorder="1" applyAlignment="1">
      <alignment horizontal="center"/>
    </xf>
    <xf numFmtId="4" fontId="16" fillId="0" borderId="35" xfId="0" applyNumberFormat="1" applyFont="1" applyBorder="1" applyAlignment="1">
      <alignment horizontal="center"/>
    </xf>
    <xf numFmtId="49" fontId="17" fillId="0" borderId="13" xfId="0" applyNumberFormat="1" applyFont="1" applyFill="1" applyBorder="1" applyAlignment="1">
      <alignment horizontal="left" wrapText="1"/>
    </xf>
    <xf numFmtId="4" fontId="16" fillId="40" borderId="20" xfId="0" applyNumberFormat="1" applyFont="1" applyFill="1" applyBorder="1" applyAlignment="1">
      <alignment horizontal="center"/>
    </xf>
    <xf numFmtId="0" fontId="16" fillId="41" borderId="27" xfId="0" applyFont="1" applyFill="1" applyBorder="1" applyAlignment="1">
      <alignment horizontal="center" wrapText="1"/>
    </xf>
    <xf numFmtId="49" fontId="16" fillId="41" borderId="29" xfId="0" applyNumberFormat="1" applyFont="1" applyFill="1" applyBorder="1" applyAlignment="1">
      <alignment horizontal="center" wrapText="1"/>
    </xf>
    <xf numFmtId="0" fontId="16" fillId="41" borderId="29" xfId="0" applyFont="1" applyFill="1" applyBorder="1" applyAlignment="1">
      <alignment horizontal="center" wrapText="1"/>
    </xf>
    <xf numFmtId="0" fontId="16" fillId="40" borderId="30" xfId="0" applyFont="1" applyFill="1" applyBorder="1" applyAlignment="1">
      <alignment wrapText="1"/>
    </xf>
    <xf numFmtId="49" fontId="17" fillId="40" borderId="32" xfId="0" applyNumberFormat="1" applyFont="1" applyFill="1" applyBorder="1" applyAlignment="1">
      <alignment horizontal="center" wrapText="1"/>
    </xf>
    <xf numFmtId="0" fontId="17" fillId="40" borderId="32" xfId="0" applyFont="1" applyFill="1" applyBorder="1" applyAlignment="1">
      <alignment horizontal="center" wrapText="1"/>
    </xf>
    <xf numFmtId="4" fontId="16" fillId="40" borderId="33" xfId="0" applyNumberFormat="1" applyFont="1" applyFill="1" applyBorder="1" applyAlignment="1">
      <alignment horizontal="center" wrapText="1"/>
    </xf>
    <xf numFmtId="4" fontId="16" fillId="40" borderId="31" xfId="0" applyNumberFormat="1" applyFont="1" applyFill="1" applyBorder="1" applyAlignment="1">
      <alignment horizontal="center" wrapText="1"/>
    </xf>
    <xf numFmtId="4" fontId="17" fillId="0" borderId="0" xfId="0" applyNumberFormat="1" applyFont="1" applyBorder="1" applyAlignment="1">
      <alignment horizontal="center"/>
    </xf>
    <xf numFmtId="0" fontId="17" fillId="0" borderId="37" xfId="0" applyFont="1" applyBorder="1" applyAlignment="1">
      <alignment vertical="top" wrapText="1"/>
    </xf>
    <xf numFmtId="4" fontId="17" fillId="0" borderId="36" xfId="0" applyNumberFormat="1" applyFont="1" applyBorder="1" applyAlignment="1">
      <alignment horizontal="center"/>
    </xf>
    <xf numFmtId="0" fontId="16" fillId="40" borderId="30" xfId="0" applyFont="1" applyFill="1" applyBorder="1" applyAlignment="1">
      <alignment/>
    </xf>
    <xf numFmtId="49" fontId="16" fillId="40" borderId="32" xfId="0" applyNumberFormat="1" applyFont="1" applyFill="1" applyBorder="1" applyAlignment="1">
      <alignment horizontal="center"/>
    </xf>
    <xf numFmtId="0" fontId="16" fillId="40" borderId="32" xfId="0" applyFont="1" applyFill="1" applyBorder="1" applyAlignment="1">
      <alignment horizontal="center"/>
    </xf>
    <xf numFmtId="4" fontId="16" fillId="40" borderId="33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vertical="top" wrapText="1"/>
    </xf>
    <xf numFmtId="0" fontId="17" fillId="0" borderId="15" xfId="0" applyFont="1" applyBorder="1" applyAlignment="1">
      <alignment wrapText="1"/>
    </xf>
    <xf numFmtId="0" fontId="7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7" fillId="0" borderId="55" xfId="0" applyNumberFormat="1" applyFont="1" applyFill="1" applyBorder="1" applyAlignment="1">
      <alignment horizontal="center" vertical="center"/>
    </xf>
    <xf numFmtId="4" fontId="17" fillId="0" borderId="19" xfId="0" applyNumberFormat="1" applyFont="1" applyBorder="1" applyAlignment="1">
      <alignment horizontal="center"/>
    </xf>
    <xf numFmtId="49" fontId="17" fillId="0" borderId="15" xfId="0" applyNumberFormat="1" applyFont="1" applyFill="1" applyBorder="1" applyAlignment="1">
      <alignment horizontal="left" wrapText="1"/>
    </xf>
    <xf numFmtId="0" fontId="17" fillId="34" borderId="53" xfId="0" applyFont="1" applyFill="1" applyBorder="1" applyAlignment="1">
      <alignment wrapText="1"/>
    </xf>
    <xf numFmtId="0" fontId="19" fillId="0" borderId="57" xfId="0" applyFont="1" applyFill="1" applyBorder="1" applyAlignment="1">
      <alignment horizontal="center" vertical="center" wrapText="1"/>
    </xf>
    <xf numFmtId="49" fontId="17" fillId="0" borderId="58" xfId="0" applyNumberFormat="1" applyFont="1" applyFill="1" applyBorder="1" applyAlignment="1">
      <alignment horizontal="center" vertical="center" wrapText="1"/>
    </xf>
    <xf numFmtId="49" fontId="17" fillId="0" borderId="52" xfId="0" applyNumberFormat="1" applyFont="1" applyBorder="1" applyAlignment="1">
      <alignment horizontal="center" vertical="center" wrapText="1"/>
    </xf>
    <xf numFmtId="4" fontId="17" fillId="0" borderId="59" xfId="0" applyNumberFormat="1" applyFont="1" applyFill="1" applyBorder="1" applyAlignment="1">
      <alignment horizontal="center" vertical="center" wrapText="1"/>
    </xf>
    <xf numFmtId="4" fontId="17" fillId="42" borderId="20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vertical="center" wrapText="1"/>
    </xf>
    <xf numFmtId="0" fontId="20" fillId="34" borderId="42" xfId="0" applyFont="1" applyFill="1" applyBorder="1" applyAlignment="1">
      <alignment vertical="center" wrapText="1"/>
    </xf>
    <xf numFmtId="0" fontId="20" fillId="0" borderId="42" xfId="0" applyFont="1" applyBorder="1" applyAlignment="1">
      <alignment vertical="center" wrapText="1"/>
    </xf>
    <xf numFmtId="0" fontId="18" fillId="19" borderId="13" xfId="0" applyFont="1" applyFill="1" applyBorder="1" applyAlignment="1">
      <alignment vertical="top" wrapText="1"/>
    </xf>
    <xf numFmtId="49" fontId="16" fillId="19" borderId="35" xfId="0" applyNumberFormat="1" applyFont="1" applyFill="1" applyBorder="1" applyAlignment="1">
      <alignment horizontal="center" vertical="center" wrapText="1"/>
    </xf>
    <xf numFmtId="49" fontId="18" fillId="19" borderId="19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0" xfId="0" applyNumberFormat="1" applyFont="1" applyFill="1" applyBorder="1" applyAlignment="1">
      <alignment horizontal="center" vertical="center" wrapText="1"/>
    </xf>
    <xf numFmtId="0" fontId="18" fillId="19" borderId="24" xfId="0" applyFont="1" applyFill="1" applyBorder="1" applyAlignment="1">
      <alignment vertical="top" wrapText="1"/>
    </xf>
    <xf numFmtId="0" fontId="18" fillId="19" borderId="34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8" fillId="19" borderId="35" xfId="0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/>
    </xf>
    <xf numFmtId="4" fontId="16" fillId="19" borderId="20" xfId="0" applyNumberFormat="1" applyFont="1" applyFill="1" applyBorder="1" applyAlignment="1">
      <alignment horizontal="center" vertical="center"/>
    </xf>
    <xf numFmtId="0" fontId="17" fillId="19" borderId="19" xfId="0" applyFont="1" applyFill="1" applyBorder="1" applyAlignment="1">
      <alignment horizontal="center" vertical="center" wrapText="1"/>
    </xf>
    <xf numFmtId="0" fontId="80" fillId="19" borderId="13" xfId="0" applyFont="1" applyFill="1" applyBorder="1" applyAlignment="1">
      <alignment wrapText="1"/>
    </xf>
    <xf numFmtId="0" fontId="19" fillId="19" borderId="35" xfId="0" applyFont="1" applyFill="1" applyBorder="1" applyAlignment="1">
      <alignment horizontal="center" vertical="center" wrapText="1"/>
    </xf>
    <xf numFmtId="49" fontId="19" fillId="19" borderId="22" xfId="0" applyNumberFormat="1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" fontId="17" fillId="19" borderId="23" xfId="0" applyNumberFormat="1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vertical="top" wrapText="1"/>
    </xf>
    <xf numFmtId="49" fontId="18" fillId="36" borderId="31" xfId="0" applyNumberFormat="1" applyFont="1" applyFill="1" applyBorder="1" applyAlignment="1">
      <alignment horizontal="center" vertical="center" wrapText="1"/>
    </xf>
    <xf numFmtId="0" fontId="16" fillId="43" borderId="24" xfId="0" applyFont="1" applyFill="1" applyBorder="1" applyAlignment="1">
      <alignment wrapText="1"/>
    </xf>
    <xf numFmtId="0" fontId="18" fillId="43" borderId="35" xfId="0" applyFont="1" applyFill="1" applyBorder="1" applyAlignment="1">
      <alignment horizontal="center" vertical="center" wrapText="1"/>
    </xf>
    <xf numFmtId="49" fontId="16" fillId="43" borderId="22" xfId="0" applyNumberFormat="1" applyFont="1" applyFill="1" applyBorder="1" applyAlignment="1">
      <alignment horizontal="center" vertical="center" wrapText="1"/>
    </xf>
    <xf numFmtId="4" fontId="16" fillId="43" borderId="23" xfId="0" applyNumberFormat="1" applyFont="1" applyFill="1" applyBorder="1" applyAlignment="1">
      <alignment horizontal="center" vertical="center" wrapText="1"/>
    </xf>
    <xf numFmtId="0" fontId="18" fillId="43" borderId="13" xfId="0" applyFont="1" applyFill="1" applyBorder="1" applyAlignment="1">
      <alignment vertical="top" wrapText="1"/>
    </xf>
    <xf numFmtId="0" fontId="18" fillId="43" borderId="19" xfId="0" applyFont="1" applyFill="1" applyBorder="1" applyAlignment="1">
      <alignment horizontal="center" vertical="center" wrapText="1"/>
    </xf>
    <xf numFmtId="49" fontId="16" fillId="43" borderId="19" xfId="0" applyNumberFormat="1" applyFont="1" applyFill="1" applyBorder="1" applyAlignment="1">
      <alignment horizontal="center" vertical="center" wrapText="1"/>
    </xf>
    <xf numFmtId="49" fontId="16" fillId="43" borderId="35" xfId="0" applyNumberFormat="1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/>
    </xf>
    <xf numFmtId="49" fontId="6" fillId="43" borderId="19" xfId="0" applyNumberFormat="1" applyFont="1" applyFill="1" applyBorder="1" applyAlignment="1">
      <alignment horizontal="center" vertical="center"/>
    </xf>
    <xf numFmtId="0" fontId="17" fillId="43" borderId="19" xfId="0" applyFont="1" applyFill="1" applyBorder="1" applyAlignment="1">
      <alignment horizontal="center" vertical="center" wrapText="1"/>
    </xf>
    <xf numFmtId="4" fontId="16" fillId="43" borderId="20" xfId="0" applyNumberFormat="1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0" fontId="84" fillId="43" borderId="13" xfId="56" applyFont="1" applyFill="1" applyBorder="1" applyAlignment="1">
      <alignment vertical="top" wrapText="1"/>
      <protection/>
    </xf>
    <xf numFmtId="0" fontId="19" fillId="43" borderId="19" xfId="0" applyFont="1" applyFill="1" applyBorder="1" applyAlignment="1">
      <alignment horizontal="center" vertical="center" wrapText="1"/>
    </xf>
    <xf numFmtId="49" fontId="17" fillId="43" borderId="19" xfId="0" applyNumberFormat="1" applyFont="1" applyFill="1" applyBorder="1" applyAlignment="1">
      <alignment horizontal="center" vertical="center" wrapText="1"/>
    </xf>
    <xf numFmtId="4" fontId="17" fillId="43" borderId="20" xfId="0" applyNumberFormat="1" applyFont="1" applyFill="1" applyBorder="1" applyAlignment="1">
      <alignment horizontal="center" vertical="center" wrapText="1"/>
    </xf>
    <xf numFmtId="0" fontId="18" fillId="44" borderId="13" xfId="0" applyFont="1" applyFill="1" applyBorder="1" applyAlignment="1">
      <alignment wrapText="1"/>
    </xf>
    <xf numFmtId="1" fontId="18" fillId="44" borderId="35" xfId="0" applyNumberFormat="1" applyFont="1" applyFill="1" applyBorder="1" applyAlignment="1">
      <alignment horizontal="center" vertical="center" wrapText="1"/>
    </xf>
    <xf numFmtId="2" fontId="18" fillId="44" borderId="19" xfId="0" applyNumberFormat="1" applyFont="1" applyFill="1" applyBorder="1" applyAlignment="1">
      <alignment horizontal="center" vertical="center" wrapText="1"/>
    </xf>
    <xf numFmtId="2" fontId="6" fillId="44" borderId="19" xfId="0" applyNumberFormat="1" applyFont="1" applyFill="1" applyBorder="1" applyAlignment="1">
      <alignment horizontal="center" vertical="center"/>
    </xf>
    <xf numFmtId="0" fontId="17" fillId="44" borderId="19" xfId="0" applyFont="1" applyFill="1" applyBorder="1" applyAlignment="1">
      <alignment horizontal="center" vertical="center" wrapText="1"/>
    </xf>
    <xf numFmtId="4" fontId="16" fillId="44" borderId="20" xfId="0" applyNumberFormat="1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left" vertical="center" wrapText="1"/>
    </xf>
    <xf numFmtId="1" fontId="19" fillId="44" borderId="35" xfId="0" applyNumberFormat="1" applyFont="1" applyFill="1" applyBorder="1" applyAlignment="1">
      <alignment horizontal="center" vertical="center" wrapText="1"/>
    </xf>
    <xf numFmtId="2" fontId="19" fillId="44" borderId="19" xfId="0" applyNumberFormat="1" applyFont="1" applyFill="1" applyBorder="1" applyAlignment="1">
      <alignment horizontal="center" vertical="center" wrapText="1"/>
    </xf>
    <xf numFmtId="2" fontId="8" fillId="44" borderId="19" xfId="0" applyNumberFormat="1" applyFont="1" applyFill="1" applyBorder="1" applyAlignment="1">
      <alignment horizontal="center" vertical="center"/>
    </xf>
    <xf numFmtId="0" fontId="17" fillId="44" borderId="22" xfId="0" applyFont="1" applyFill="1" applyBorder="1" applyAlignment="1">
      <alignment horizontal="center" vertical="center" wrapText="1"/>
    </xf>
    <xf numFmtId="4" fontId="17" fillId="44" borderId="23" xfId="0" applyNumberFormat="1" applyFont="1" applyFill="1" applyBorder="1" applyAlignment="1">
      <alignment horizontal="center" vertical="center"/>
    </xf>
    <xf numFmtId="49" fontId="8" fillId="44" borderId="19" xfId="0" applyNumberFormat="1" applyFont="1" applyFill="1" applyBorder="1" applyAlignment="1">
      <alignment horizontal="center" vertical="center"/>
    </xf>
    <xf numFmtId="0" fontId="19" fillId="44" borderId="13" xfId="0" applyFont="1" applyFill="1" applyBorder="1" applyAlignment="1">
      <alignment vertical="top" wrapText="1"/>
    </xf>
    <xf numFmtId="49" fontId="6" fillId="45" borderId="0" xfId="0" applyNumberFormat="1" applyFont="1" applyFill="1" applyBorder="1" applyAlignment="1">
      <alignment horizontal="center" vertical="center"/>
    </xf>
    <xf numFmtId="49" fontId="16" fillId="45" borderId="19" xfId="0" applyNumberFormat="1" applyFont="1" applyFill="1" applyBorder="1" applyAlignment="1">
      <alignment horizontal="center" vertical="center" wrapText="1"/>
    </xf>
    <xf numFmtId="49" fontId="17" fillId="45" borderId="19" xfId="0" applyNumberFormat="1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16" fillId="0" borderId="0" xfId="59" applyFont="1" applyAlignment="1">
      <alignment horizontal="center" wrapText="1"/>
      <protection/>
    </xf>
    <xf numFmtId="4" fontId="8" fillId="0" borderId="44" xfId="0" applyNumberFormat="1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17" fillId="0" borderId="12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7" fillId="0" borderId="62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55" xfId="0" applyFont="1" applyBorder="1" applyAlignment="1">
      <alignment vertical="center" wrapText="1"/>
    </xf>
    <xf numFmtId="0" fontId="17" fillId="0" borderId="61" xfId="0" applyFont="1" applyBorder="1" applyAlignment="1">
      <alignment horizontal="justify" vertical="center" wrapText="1"/>
    </xf>
    <xf numFmtId="0" fontId="17" fillId="0" borderId="61" xfId="0" applyFont="1" applyBorder="1" applyAlignment="1">
      <alignment horizontal="left" vertical="center" wrapText="1"/>
    </xf>
    <xf numFmtId="0" fontId="17" fillId="0" borderId="49" xfId="0" applyFont="1" applyBorder="1" applyAlignment="1">
      <alignment vertical="center" wrapText="1"/>
    </xf>
    <xf numFmtId="0" fontId="8" fillId="0" borderId="19" xfId="0" applyFont="1" applyBorder="1" applyAlignment="1">
      <alignment/>
    </xf>
    <xf numFmtId="0" fontId="17" fillId="0" borderId="19" xfId="0" applyFont="1" applyBorder="1" applyAlignment="1">
      <alignment vertical="center" wrapText="1"/>
    </xf>
    <xf numFmtId="0" fontId="82" fillId="0" borderId="39" xfId="0" applyFont="1" applyBorder="1" applyAlignment="1">
      <alignment horizontal="center" vertical="center"/>
    </xf>
    <xf numFmtId="49" fontId="16" fillId="0" borderId="30" xfId="59" applyNumberFormat="1" applyFont="1" applyBorder="1" applyAlignment="1">
      <alignment horizontal="center" vertical="center"/>
      <protection/>
    </xf>
    <xf numFmtId="49" fontId="29" fillId="0" borderId="0" xfId="0" applyNumberFormat="1" applyFont="1" applyAlignment="1">
      <alignment horizontal="left" vertical="center"/>
    </xf>
    <xf numFmtId="0" fontId="31" fillId="34" borderId="13" xfId="0" applyFont="1" applyFill="1" applyBorder="1" applyAlignment="1">
      <alignment vertical="top" wrapText="1"/>
    </xf>
    <xf numFmtId="4" fontId="17" fillId="0" borderId="20" xfId="0" applyNumberFormat="1" applyFont="1" applyFill="1" applyBorder="1" applyAlignment="1">
      <alignment horizontal="center" wrapText="1"/>
    </xf>
    <xf numFmtId="0" fontId="16" fillId="0" borderId="41" xfId="0" applyFont="1" applyFill="1" applyBorder="1" applyAlignment="1">
      <alignment wrapText="1"/>
    </xf>
    <xf numFmtId="0" fontId="29" fillId="0" borderId="41" xfId="0" applyFont="1" applyFill="1" applyBorder="1" applyAlignment="1">
      <alignment/>
    </xf>
    <xf numFmtId="0" fontId="31" fillId="0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80" fillId="0" borderId="37" xfId="0" applyFont="1" applyBorder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wrapText="1"/>
    </xf>
    <xf numFmtId="4" fontId="15" fillId="0" borderId="20" xfId="0" applyNumberFormat="1" applyFont="1" applyFill="1" applyBorder="1" applyAlignment="1">
      <alignment horizontal="center" wrapText="1"/>
    </xf>
    <xf numFmtId="0" fontId="16" fillId="0" borderId="19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80" fillId="0" borderId="13" xfId="0" applyFont="1" applyFill="1" applyBorder="1" applyAlignment="1">
      <alignment/>
    </xf>
    <xf numFmtId="0" fontId="18" fillId="46" borderId="13" xfId="0" applyFont="1" applyFill="1" applyBorder="1" applyAlignment="1">
      <alignment vertical="top" wrapText="1"/>
    </xf>
    <xf numFmtId="0" fontId="18" fillId="46" borderId="19" xfId="0" applyFont="1" applyFill="1" applyBorder="1" applyAlignment="1">
      <alignment horizontal="center" vertical="center" wrapText="1"/>
    </xf>
    <xf numFmtId="4" fontId="16" fillId="46" borderId="20" xfId="0" applyNumberFormat="1" applyFont="1" applyFill="1" applyBorder="1" applyAlignment="1">
      <alignment horizontal="center" vertical="center" wrapText="1"/>
    </xf>
    <xf numFmtId="49" fontId="18" fillId="46" borderId="19" xfId="0" applyNumberFormat="1" applyFont="1" applyFill="1" applyBorder="1" applyAlignment="1">
      <alignment horizontal="center" vertical="center" wrapText="1"/>
    </xf>
    <xf numFmtId="49" fontId="6" fillId="46" borderId="19" xfId="0" applyNumberFormat="1" applyFont="1" applyFill="1" applyBorder="1" applyAlignment="1">
      <alignment horizontal="center" vertical="center"/>
    </xf>
    <xf numFmtId="0" fontId="17" fillId="46" borderId="19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wrapText="1"/>
    </xf>
    <xf numFmtId="49" fontId="32" fillId="0" borderId="15" xfId="0" applyNumberFormat="1" applyFont="1" applyBorder="1" applyAlignment="1">
      <alignment horizontal="left" wrapText="1"/>
    </xf>
    <xf numFmtId="0" fontId="81" fillId="0" borderId="13" xfId="0" applyFont="1" applyFill="1" applyBorder="1" applyAlignment="1">
      <alignment wrapText="1"/>
    </xf>
    <xf numFmtId="0" fontId="16" fillId="0" borderId="19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wrapText="1"/>
    </xf>
    <xf numFmtId="0" fontId="31" fillId="0" borderId="19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/>
    </xf>
    <xf numFmtId="0" fontId="80" fillId="2" borderId="13" xfId="0" applyFont="1" applyFill="1" applyBorder="1" applyAlignment="1">
      <alignment wrapText="1"/>
    </xf>
    <xf numFmtId="0" fontId="19" fillId="2" borderId="19" xfId="0" applyFont="1" applyFill="1" applyBorder="1" applyAlignment="1">
      <alignment horizontal="center" vertical="center" wrapText="1"/>
    </xf>
    <xf numFmtId="49" fontId="19" fillId="2" borderId="19" xfId="0" applyNumberFormat="1" applyFont="1" applyFill="1" applyBorder="1" applyAlignment="1">
      <alignment horizontal="center" vertical="center" wrapText="1"/>
    </xf>
    <xf numFmtId="49" fontId="17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4" fontId="17" fillId="2" borderId="20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33" fillId="0" borderId="22" xfId="0" applyNumberFormat="1" applyFont="1" applyBorder="1" applyAlignment="1">
      <alignment horizontal="center" vertical="center" wrapText="1"/>
    </xf>
    <xf numFmtId="49" fontId="33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49" fontId="33" fillId="0" borderId="21" xfId="0" applyNumberFormat="1" applyFont="1" applyFill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49" fontId="33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33" fillId="46" borderId="19" xfId="0" applyFont="1" applyFill="1" applyBorder="1" applyAlignment="1">
      <alignment horizontal="center" vertical="center" wrapText="1"/>
    </xf>
    <xf numFmtId="49" fontId="33" fillId="46" borderId="19" xfId="0" applyNumberFormat="1" applyFont="1" applyFill="1" applyBorder="1" applyAlignment="1">
      <alignment horizontal="center" vertical="center" wrapText="1"/>
    </xf>
    <xf numFmtId="49" fontId="15" fillId="46" borderId="19" xfId="0" applyNumberFormat="1" applyFont="1" applyFill="1" applyBorder="1" applyAlignment="1">
      <alignment horizontal="center" vertical="center"/>
    </xf>
    <xf numFmtId="0" fontId="12" fillId="46" borderId="19" xfId="0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4" fillId="2" borderId="19" xfId="0" applyFont="1" applyFill="1" applyBorder="1" applyAlignment="1">
      <alignment horizontal="center" vertical="center" wrapText="1"/>
    </xf>
    <xf numFmtId="49" fontId="34" fillId="2" borderId="19" xfId="0" applyNumberFormat="1" applyFont="1" applyFill="1" applyBorder="1" applyAlignment="1">
      <alignment horizontal="center" vertical="center" wrapText="1"/>
    </xf>
    <xf numFmtId="49" fontId="12" fillId="2" borderId="19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49" fontId="36" fillId="0" borderId="19" xfId="0" applyNumberFormat="1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34" fillId="34" borderId="19" xfId="0" applyNumberFormat="1" applyFont="1" applyFill="1" applyBorder="1" applyAlignment="1">
      <alignment horizontal="center" vertical="center" wrapText="1"/>
    </xf>
    <xf numFmtId="0" fontId="33" fillId="36" borderId="31" xfId="0" applyFont="1" applyFill="1" applyBorder="1" applyAlignment="1">
      <alignment horizontal="center" vertical="center" wrapText="1"/>
    </xf>
    <xf numFmtId="49" fontId="12" fillId="36" borderId="32" xfId="0" applyNumberFormat="1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49" fontId="12" fillId="0" borderId="58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49" fontId="15" fillId="45" borderId="0" xfId="0" applyNumberFormat="1" applyFont="1" applyFill="1" applyBorder="1" applyAlignment="1">
      <alignment horizontal="center" vertical="center"/>
    </xf>
    <xf numFmtId="49" fontId="15" fillId="45" borderId="19" xfId="0" applyNumberFormat="1" applyFont="1" applyFill="1" applyBorder="1" applyAlignment="1">
      <alignment horizontal="center" vertical="center" wrapText="1"/>
    </xf>
    <xf numFmtId="49" fontId="12" fillId="45" borderId="19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2" fillId="36" borderId="31" xfId="0" applyNumberFormat="1" applyFont="1" applyFill="1" applyBorder="1" applyAlignment="1">
      <alignment horizontal="center" vertical="center" wrapText="1"/>
    </xf>
    <xf numFmtId="49" fontId="12" fillId="37" borderId="22" xfId="0" applyNumberFormat="1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 vertical="center" wrapText="1"/>
    </xf>
    <xf numFmtId="49" fontId="87" fillId="0" borderId="22" xfId="0" applyNumberFormat="1" applyFont="1" applyBorder="1" applyAlignment="1">
      <alignment horizontal="center" vertical="center" wrapText="1"/>
    </xf>
    <xf numFmtId="0" fontId="88" fillId="0" borderId="34" xfId="0" applyFont="1" applyBorder="1" applyAlignment="1">
      <alignment horizontal="center" vertical="center" wrapText="1"/>
    </xf>
    <xf numFmtId="49" fontId="88" fillId="0" borderId="22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/>
    </xf>
    <xf numFmtId="49" fontId="15" fillId="19" borderId="35" xfId="0" applyNumberFormat="1" applyFont="1" applyFill="1" applyBorder="1" applyAlignment="1">
      <alignment horizontal="center" vertical="center" wrapText="1"/>
    </xf>
    <xf numFmtId="49" fontId="33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0" fontId="33" fillId="19" borderId="34" xfId="0" applyFont="1" applyFill="1" applyBorder="1" applyAlignment="1">
      <alignment horizontal="center" vertical="center" wrapText="1"/>
    </xf>
    <xf numFmtId="49" fontId="33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0" fontId="33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0" fontId="12" fillId="19" borderId="19" xfId="0" applyFont="1" applyFill="1" applyBorder="1" applyAlignment="1">
      <alignment horizontal="center" vertical="center" wrapText="1"/>
    </xf>
    <xf numFmtId="0" fontId="34" fillId="19" borderId="35" xfId="0" applyFont="1" applyFill="1" applyBorder="1" applyAlignment="1">
      <alignment horizontal="center" vertical="center" wrapText="1"/>
    </xf>
    <xf numFmtId="49" fontId="34" fillId="19" borderId="22" xfId="0" applyNumberFormat="1" applyFont="1" applyFill="1" applyBorder="1" applyAlignment="1">
      <alignment horizontal="center" vertical="center" wrapText="1"/>
    </xf>
    <xf numFmtId="49" fontId="12" fillId="19" borderId="22" xfId="0" applyNumberFormat="1" applyFont="1" applyFill="1" applyBorder="1" applyAlignment="1">
      <alignment horizontal="center" vertical="center" wrapText="1"/>
    </xf>
    <xf numFmtId="49" fontId="12" fillId="19" borderId="19" xfId="0" applyNumberFormat="1" applyFont="1" applyFill="1" applyBorder="1" applyAlignment="1">
      <alignment horizontal="center" vertical="center" wrapText="1"/>
    </xf>
    <xf numFmtId="0" fontId="33" fillId="38" borderId="35" xfId="0" applyFont="1" applyFill="1" applyBorder="1" applyAlignment="1">
      <alignment horizontal="center" vertical="center" wrapText="1"/>
    </xf>
    <xf numFmtId="49" fontId="33" fillId="38" borderId="19" xfId="0" applyNumberFormat="1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34" fillId="38" borderId="35" xfId="0" applyFont="1" applyFill="1" applyBorder="1" applyAlignment="1">
      <alignment horizontal="center" vertical="center" wrapText="1"/>
    </xf>
    <xf numFmtId="49" fontId="34" fillId="38" borderId="19" xfId="0" applyNumberFormat="1" applyFont="1" applyFill="1" applyBorder="1" applyAlignment="1">
      <alignment horizontal="center" vertical="center" wrapText="1"/>
    </xf>
    <xf numFmtId="49" fontId="12" fillId="38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33" fillId="43" borderId="35" xfId="0" applyFont="1" applyFill="1" applyBorder="1" applyAlignment="1">
      <alignment horizontal="center" vertical="center" wrapText="1"/>
    </xf>
    <xf numFmtId="49" fontId="15" fillId="43" borderId="22" xfId="0" applyNumberFormat="1" applyFont="1" applyFill="1" applyBorder="1" applyAlignment="1">
      <alignment horizontal="center" vertical="center" wrapText="1"/>
    </xf>
    <xf numFmtId="0" fontId="33" fillId="43" borderId="19" xfId="0" applyFont="1" applyFill="1" applyBorder="1" applyAlignment="1">
      <alignment horizontal="center" vertical="center" wrapText="1"/>
    </xf>
    <xf numFmtId="49" fontId="15" fillId="43" borderId="19" xfId="0" applyNumberFormat="1" applyFont="1" applyFill="1" applyBorder="1" applyAlignment="1">
      <alignment horizontal="center" vertical="center" wrapText="1"/>
    </xf>
    <xf numFmtId="49" fontId="15" fillId="43" borderId="35" xfId="0" applyNumberFormat="1" applyFont="1" applyFill="1" applyBorder="1" applyAlignment="1">
      <alignment horizontal="center" vertical="center" wrapText="1"/>
    </xf>
    <xf numFmtId="49" fontId="15" fillId="43" borderId="19" xfId="0" applyNumberFormat="1" applyFont="1" applyFill="1" applyBorder="1" applyAlignment="1">
      <alignment horizontal="center" vertical="center"/>
    </xf>
    <xf numFmtId="0" fontId="12" fillId="43" borderId="19" xfId="0" applyFont="1" applyFill="1" applyBorder="1" applyAlignment="1">
      <alignment horizontal="center" vertical="center" wrapText="1"/>
    </xf>
    <xf numFmtId="0" fontId="15" fillId="43" borderId="19" xfId="0" applyFont="1" applyFill="1" applyBorder="1" applyAlignment="1">
      <alignment horizontal="center" vertical="center" wrapText="1"/>
    </xf>
    <xf numFmtId="0" fontId="34" fillId="43" borderId="19" xfId="0" applyFont="1" applyFill="1" applyBorder="1" applyAlignment="1">
      <alignment horizontal="center" vertical="center" wrapText="1"/>
    </xf>
    <xf numFmtId="49" fontId="12" fillId="43" borderId="19" xfId="0" applyNumberFormat="1" applyFont="1" applyFill="1" applyBorder="1" applyAlignment="1">
      <alignment horizontal="center" vertical="center" wrapText="1"/>
    </xf>
    <xf numFmtId="1" fontId="33" fillId="44" borderId="35" xfId="0" applyNumberFormat="1" applyFont="1" applyFill="1" applyBorder="1" applyAlignment="1">
      <alignment horizontal="center" vertical="center" wrapText="1"/>
    </xf>
    <xf numFmtId="2" fontId="33" fillId="44" borderId="19" xfId="0" applyNumberFormat="1" applyFont="1" applyFill="1" applyBorder="1" applyAlignment="1">
      <alignment horizontal="center" vertical="center" wrapText="1"/>
    </xf>
    <xf numFmtId="2" fontId="15" fillId="44" borderId="19" xfId="0" applyNumberFormat="1" applyFont="1" applyFill="1" applyBorder="1" applyAlignment="1">
      <alignment horizontal="center" vertical="center"/>
    </xf>
    <xf numFmtId="0" fontId="12" fillId="44" borderId="19" xfId="0" applyFont="1" applyFill="1" applyBorder="1" applyAlignment="1">
      <alignment horizontal="center" vertical="center" wrapText="1"/>
    </xf>
    <xf numFmtId="1" fontId="34" fillId="44" borderId="35" xfId="0" applyNumberFormat="1" applyFont="1" applyFill="1" applyBorder="1" applyAlignment="1">
      <alignment horizontal="center" vertical="center" wrapText="1"/>
    </xf>
    <xf numFmtId="2" fontId="34" fillId="44" borderId="19" xfId="0" applyNumberFormat="1" applyFont="1" applyFill="1" applyBorder="1" applyAlignment="1">
      <alignment horizontal="center" vertical="center" wrapText="1"/>
    </xf>
    <xf numFmtId="2" fontId="12" fillId="44" borderId="19" xfId="0" applyNumberFormat="1" applyFont="1" applyFill="1" applyBorder="1" applyAlignment="1">
      <alignment horizontal="center" vertical="center"/>
    </xf>
    <xf numFmtId="0" fontId="12" fillId="44" borderId="22" xfId="0" applyFont="1" applyFill="1" applyBorder="1" applyAlignment="1">
      <alignment horizontal="center" vertical="center" wrapText="1"/>
    </xf>
    <xf numFmtId="49" fontId="12" fillId="44" borderId="19" xfId="0" applyNumberFormat="1" applyFont="1" applyFill="1" applyBorder="1" applyAlignment="1">
      <alignment horizontal="center" vertical="center"/>
    </xf>
    <xf numFmtId="0" fontId="33" fillId="36" borderId="32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/>
    </xf>
    <xf numFmtId="4" fontId="12" fillId="0" borderId="0" xfId="0" applyNumberFormat="1" applyFont="1" applyAlignment="1">
      <alignment horizontal="center"/>
    </xf>
    <xf numFmtId="0" fontId="17" fillId="0" borderId="54" xfId="0" applyFont="1" applyBorder="1" applyAlignment="1">
      <alignment horizontal="justify" vertical="center" wrapText="1"/>
    </xf>
    <xf numFmtId="0" fontId="17" fillId="0" borderId="26" xfId="0" applyFont="1" applyBorder="1" applyAlignment="1">
      <alignment vertical="top" wrapText="1"/>
    </xf>
    <xf numFmtId="49" fontId="17" fillId="0" borderId="56" xfId="0" applyNumberFormat="1" applyFont="1" applyFill="1" applyBorder="1" applyAlignment="1">
      <alignment horizontal="center" vertical="center" wrapText="1"/>
    </xf>
    <xf numFmtId="49" fontId="17" fillId="0" borderId="56" xfId="0" applyNumberFormat="1" applyFont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center"/>
    </xf>
    <xf numFmtId="0" fontId="17" fillId="0" borderId="19" xfId="0" applyFont="1" applyBorder="1" applyAlignment="1">
      <alignment vertical="top" wrapText="1"/>
    </xf>
    <xf numFmtId="0" fontId="17" fillId="0" borderId="12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7" fillId="0" borderId="60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61" xfId="0" applyFont="1" applyBorder="1" applyAlignment="1">
      <alignment vertical="center" wrapText="1"/>
    </xf>
    <xf numFmtId="0" fontId="16" fillId="0" borderId="0" xfId="59" applyFont="1" applyAlignment="1">
      <alignment horizontal="center" wrapText="1"/>
      <protection/>
    </xf>
    <xf numFmtId="0" fontId="2" fillId="0" borderId="0" xfId="59" applyFont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6" fillId="0" borderId="63" xfId="59" applyFont="1" applyFill="1" applyBorder="1" applyAlignment="1">
      <alignment horizontal="center" vertical="center" wrapText="1"/>
      <protection/>
    </xf>
    <xf numFmtId="0" fontId="16" fillId="0" borderId="60" xfId="59" applyFont="1" applyFill="1" applyBorder="1" applyAlignment="1">
      <alignment horizontal="center" vertical="center" wrapText="1"/>
      <protection/>
    </xf>
    <xf numFmtId="0" fontId="16" fillId="0" borderId="61" xfId="59" applyFont="1" applyFill="1" applyBorder="1" applyAlignment="1">
      <alignment horizontal="center" vertical="center" wrapText="1"/>
      <protection/>
    </xf>
    <xf numFmtId="0" fontId="16" fillId="0" borderId="63" xfId="59" applyFont="1" applyBorder="1" applyAlignment="1">
      <alignment horizontal="center" vertical="center" wrapText="1"/>
      <protection/>
    </xf>
    <xf numFmtId="0" fontId="16" fillId="0" borderId="54" xfId="59" applyFont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0" fontId="16" fillId="39" borderId="0" xfId="0" applyFont="1" applyFill="1" applyAlignment="1">
      <alignment horizontal="center"/>
    </xf>
    <xf numFmtId="49" fontId="16" fillId="0" borderId="0" xfId="0" applyNumberFormat="1" applyFont="1" applyAlignment="1">
      <alignment horizontal="center"/>
    </xf>
    <xf numFmtId="0" fontId="12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20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1">
      <selection activeCell="C8" sqref="C8"/>
    </sheetView>
  </sheetViews>
  <sheetFormatPr defaultColWidth="9.00390625" defaultRowHeight="12.75"/>
  <cols>
    <col min="1" max="1" width="34.75390625" style="0" customWidth="1"/>
    <col min="2" max="2" width="53.75390625" style="0" customWidth="1"/>
    <col min="3" max="3" width="67.875" style="17" customWidth="1"/>
    <col min="4" max="5" width="25.25390625" style="17" hidden="1" customWidth="1"/>
    <col min="6" max="6" width="5.125" style="0" hidden="1" customWidth="1"/>
    <col min="7" max="7" width="3.125" style="0" customWidth="1"/>
    <col min="8" max="8" width="6.625" style="0" customWidth="1"/>
  </cols>
  <sheetData>
    <row r="1" spans="3:5" ht="17.25" customHeight="1">
      <c r="C1" s="13" t="s">
        <v>1069</v>
      </c>
      <c r="D1" s="306" t="s">
        <v>1217</v>
      </c>
      <c r="E1" s="306" t="s">
        <v>1217</v>
      </c>
    </row>
    <row r="2" spans="3:5" ht="15.75">
      <c r="C2" s="13" t="s">
        <v>1284</v>
      </c>
      <c r="D2" s="306" t="s">
        <v>1080</v>
      </c>
      <c r="E2" s="306" t="s">
        <v>1080</v>
      </c>
    </row>
    <row r="3" spans="3:5" ht="15.75">
      <c r="C3" s="13" t="s">
        <v>436</v>
      </c>
      <c r="D3" s="306" t="s">
        <v>436</v>
      </c>
      <c r="E3" s="306" t="s">
        <v>436</v>
      </c>
    </row>
    <row r="4" spans="3:5" ht="15.75">
      <c r="C4" s="13" t="s">
        <v>1081</v>
      </c>
      <c r="D4" s="306" t="s">
        <v>1081</v>
      </c>
      <c r="E4" s="306" t="s">
        <v>1081</v>
      </c>
    </row>
    <row r="5" spans="1:5" ht="15.75">
      <c r="A5" s="11"/>
      <c r="C5" s="13" t="s">
        <v>1087</v>
      </c>
      <c r="D5" s="306" t="s">
        <v>1087</v>
      </c>
      <c r="E5" s="306" t="s">
        <v>1087</v>
      </c>
    </row>
    <row r="6" spans="1:5" ht="18" customHeight="1">
      <c r="A6" s="11"/>
      <c r="C6" s="13" t="s">
        <v>1082</v>
      </c>
      <c r="D6" s="306" t="s">
        <v>1082</v>
      </c>
      <c r="E6" s="306" t="s">
        <v>1082</v>
      </c>
    </row>
    <row r="7" spans="3:5" ht="18.75" customHeight="1">
      <c r="C7" s="13" t="s">
        <v>1287</v>
      </c>
      <c r="D7" s="306" t="s">
        <v>728</v>
      </c>
      <c r="E7" s="306" t="s">
        <v>728</v>
      </c>
    </row>
    <row r="8" spans="1:5" ht="18" customHeight="1">
      <c r="A8" s="11"/>
      <c r="B8" s="525"/>
      <c r="C8" s="525"/>
      <c r="D8" s="525"/>
      <c r="E8" s="525"/>
    </row>
    <row r="9" spans="1:5" ht="18.75" customHeight="1">
      <c r="A9" s="728"/>
      <c r="B9" s="728"/>
      <c r="C9" s="728"/>
      <c r="D9" s="525"/>
      <c r="E9" s="525"/>
    </row>
    <row r="10" spans="1:5" ht="15" customHeight="1">
      <c r="A10" s="727" t="s">
        <v>1070</v>
      </c>
      <c r="B10" s="727"/>
      <c r="C10" s="727"/>
      <c r="D10"/>
      <c r="E10"/>
    </row>
    <row r="11" spans="1:5" ht="41.25" customHeight="1">
      <c r="A11" s="727"/>
      <c r="B11" s="727"/>
      <c r="C11" s="727"/>
      <c r="D11"/>
      <c r="E11"/>
    </row>
    <row r="12" spans="1:5" ht="23.25" customHeight="1">
      <c r="A12" s="286"/>
      <c r="B12" s="286"/>
      <c r="C12" s="286"/>
      <c r="D12"/>
      <c r="E12"/>
    </row>
    <row r="13" spans="2:5" ht="19.5" thickBot="1">
      <c r="B13" s="2"/>
      <c r="C13" s="18"/>
      <c r="D13" s="18"/>
      <c r="E13" s="18"/>
    </row>
    <row r="14" spans="1:5" ht="41.25" customHeight="1" thickBot="1">
      <c r="A14" s="12" t="s">
        <v>133</v>
      </c>
      <c r="B14" s="26" t="s">
        <v>70</v>
      </c>
      <c r="C14" s="21" t="s">
        <v>607</v>
      </c>
      <c r="D14" s="21" t="s">
        <v>661</v>
      </c>
      <c r="E14" s="21" t="s">
        <v>1021</v>
      </c>
    </row>
    <row r="15" spans="1:5" ht="75.75" hidden="1" thickBot="1">
      <c r="A15" s="24" t="s">
        <v>138</v>
      </c>
      <c r="B15" s="28" t="s">
        <v>135</v>
      </c>
      <c r="C15" s="30">
        <f>C16</f>
        <v>0</v>
      </c>
      <c r="D15" s="30">
        <f>D16</f>
        <v>0</v>
      </c>
      <c r="E15" s="30">
        <f>E16</f>
        <v>0</v>
      </c>
    </row>
    <row r="16" spans="1:5" ht="75.75" hidden="1" thickBot="1">
      <c r="A16" s="24" t="s">
        <v>137</v>
      </c>
      <c r="B16" s="28" t="s">
        <v>136</v>
      </c>
      <c r="C16" s="30">
        <v>0</v>
      </c>
      <c r="D16" s="30">
        <v>0</v>
      </c>
      <c r="E16" s="30">
        <v>0</v>
      </c>
    </row>
    <row r="17" spans="1:5" ht="75.75" hidden="1" thickBot="1">
      <c r="A17" s="24" t="s">
        <v>141</v>
      </c>
      <c r="B17" s="28" t="s">
        <v>139</v>
      </c>
      <c r="C17" s="30">
        <f>C18</f>
        <v>0</v>
      </c>
      <c r="D17" s="30">
        <f>D18</f>
        <v>0</v>
      </c>
      <c r="E17" s="30">
        <f>E18</f>
        <v>0</v>
      </c>
    </row>
    <row r="18" spans="1:5" ht="75.75" hidden="1" thickBot="1">
      <c r="A18" s="24" t="s">
        <v>142</v>
      </c>
      <c r="B18" s="28" t="s">
        <v>140</v>
      </c>
      <c r="C18" s="30">
        <v>0</v>
      </c>
      <c r="D18" s="30">
        <v>0</v>
      </c>
      <c r="E18" s="30">
        <v>0</v>
      </c>
    </row>
    <row r="19" spans="1:5" ht="57" hidden="1" thickBot="1">
      <c r="A19" s="23" t="s">
        <v>134</v>
      </c>
      <c r="B19" s="27" t="s">
        <v>236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75.75" hidden="1" thickBot="1">
      <c r="A20" s="24" t="s">
        <v>138</v>
      </c>
      <c r="B20" s="28" t="s">
        <v>135</v>
      </c>
      <c r="C20" s="30">
        <f>C21</f>
        <v>0</v>
      </c>
      <c r="D20" s="30">
        <f>D21</f>
        <v>0</v>
      </c>
      <c r="E20" s="30">
        <f>E21</f>
        <v>0</v>
      </c>
    </row>
    <row r="21" spans="1:5" ht="75.75" hidden="1" thickBot="1">
      <c r="A21" s="24" t="s">
        <v>137</v>
      </c>
      <c r="B21" s="28" t="s">
        <v>136</v>
      </c>
      <c r="C21" s="30">
        <v>0</v>
      </c>
      <c r="D21" s="30">
        <v>0</v>
      </c>
      <c r="E21" s="30">
        <v>0</v>
      </c>
    </row>
    <row r="22" spans="1:5" ht="75.75" hidden="1" thickBot="1">
      <c r="A22" s="24" t="s">
        <v>141</v>
      </c>
      <c r="B22" s="28" t="s">
        <v>139</v>
      </c>
      <c r="C22" s="30">
        <f>C23</f>
        <v>0</v>
      </c>
      <c r="D22" s="30">
        <f>D23</f>
        <v>0</v>
      </c>
      <c r="E22" s="30">
        <f>E23</f>
        <v>0</v>
      </c>
    </row>
    <row r="23" spans="1:5" ht="75.75" hidden="1" thickBot="1">
      <c r="A23" s="24" t="s">
        <v>142</v>
      </c>
      <c r="B23" s="211" t="s">
        <v>140</v>
      </c>
      <c r="C23" s="30">
        <v>0</v>
      </c>
      <c r="D23" s="30">
        <v>0</v>
      </c>
      <c r="E23" s="30">
        <v>0</v>
      </c>
    </row>
    <row r="24" spans="1:5" ht="1.5" customHeight="1" hidden="1">
      <c r="A24" s="136" t="s">
        <v>369</v>
      </c>
      <c r="B24" s="213" t="s">
        <v>370</v>
      </c>
      <c r="C24" s="208">
        <f>C25-C27</f>
        <v>0</v>
      </c>
      <c r="D24" s="208">
        <f>D25-D27</f>
        <v>0</v>
      </c>
      <c r="E24" s="208">
        <f>E25-E27</f>
        <v>0</v>
      </c>
    </row>
    <row r="25" spans="1:5" ht="40.5" customHeight="1" hidden="1">
      <c r="A25" s="35" t="s">
        <v>372</v>
      </c>
      <c r="B25" s="135" t="s">
        <v>384</v>
      </c>
      <c r="C25" s="209">
        <f>C26</f>
        <v>0</v>
      </c>
      <c r="D25" s="209">
        <f>D26</f>
        <v>15000000</v>
      </c>
      <c r="E25" s="209">
        <f>E26</f>
        <v>15000000</v>
      </c>
    </row>
    <row r="26" spans="1:6" ht="55.5" customHeight="1" hidden="1">
      <c r="A26" s="35" t="s">
        <v>388</v>
      </c>
      <c r="B26" s="135" t="s">
        <v>663</v>
      </c>
      <c r="C26" s="209"/>
      <c r="D26" s="209">
        <v>15000000</v>
      </c>
      <c r="E26" s="209">
        <v>15000000</v>
      </c>
      <c r="F26" s="209">
        <v>15000000</v>
      </c>
    </row>
    <row r="27" spans="1:5" ht="39.75" customHeight="1" hidden="1">
      <c r="A27" s="35" t="s">
        <v>373</v>
      </c>
      <c r="B27" s="135" t="s">
        <v>460</v>
      </c>
      <c r="C27" s="210">
        <f>C28</f>
        <v>0</v>
      </c>
      <c r="D27" s="210">
        <f>D28</f>
        <v>15000000</v>
      </c>
      <c r="E27" s="210">
        <f>E28</f>
        <v>15000000</v>
      </c>
    </row>
    <row r="28" spans="1:6" ht="1.5" customHeight="1" hidden="1">
      <c r="A28" s="35" t="s">
        <v>389</v>
      </c>
      <c r="B28" s="138" t="s">
        <v>461</v>
      </c>
      <c r="C28" s="209"/>
      <c r="D28" s="209">
        <v>15000000</v>
      </c>
      <c r="E28" s="209">
        <v>15000000</v>
      </c>
      <c r="F28" s="209">
        <v>15000000</v>
      </c>
    </row>
    <row r="29" spans="1:5" ht="59.25" customHeight="1" hidden="1">
      <c r="A29" s="23" t="s">
        <v>134</v>
      </c>
      <c r="B29" s="214" t="s">
        <v>456</v>
      </c>
      <c r="C29" s="206">
        <f>C30-C32</f>
        <v>0</v>
      </c>
      <c r="D29" s="206">
        <f>D30-D32</f>
        <v>0</v>
      </c>
      <c r="E29" s="206">
        <f>E30-E32</f>
        <v>0</v>
      </c>
    </row>
    <row r="30" spans="1:5" ht="63" customHeight="1" hidden="1">
      <c r="A30" s="24" t="s">
        <v>452</v>
      </c>
      <c r="B30" s="138" t="s">
        <v>135</v>
      </c>
      <c r="C30" s="207">
        <f>C31</f>
        <v>0</v>
      </c>
      <c r="D30" s="207">
        <f>D31</f>
        <v>50000000</v>
      </c>
      <c r="E30" s="207">
        <f>E31</f>
        <v>50000000</v>
      </c>
    </row>
    <row r="31" spans="1:5" ht="62.25" customHeight="1" hidden="1">
      <c r="A31" s="24" t="s">
        <v>453</v>
      </c>
      <c r="B31" s="138" t="s">
        <v>457</v>
      </c>
      <c r="C31" s="207"/>
      <c r="D31" s="207">
        <v>50000000</v>
      </c>
      <c r="E31" s="207">
        <v>50000000</v>
      </c>
    </row>
    <row r="32" spans="1:5" ht="60.75" customHeight="1" hidden="1">
      <c r="A32" s="24" t="s">
        <v>454</v>
      </c>
      <c r="B32" s="138" t="s">
        <v>458</v>
      </c>
      <c r="C32" s="207">
        <f>C33</f>
        <v>0</v>
      </c>
      <c r="D32" s="207">
        <f>D33</f>
        <v>50000000</v>
      </c>
      <c r="E32" s="207">
        <f>E33</f>
        <v>50000000</v>
      </c>
    </row>
    <row r="33" spans="1:5" ht="0.75" customHeight="1" hidden="1">
      <c r="A33" s="24" t="s">
        <v>455</v>
      </c>
      <c r="B33" s="138" t="s">
        <v>459</v>
      </c>
      <c r="C33" s="207"/>
      <c r="D33" s="207">
        <v>50000000</v>
      </c>
      <c r="E33" s="207">
        <v>50000000</v>
      </c>
    </row>
    <row r="34" spans="1:5" ht="41.25" customHeight="1">
      <c r="A34" s="136" t="s">
        <v>1073</v>
      </c>
      <c r="B34" s="137" t="s">
        <v>673</v>
      </c>
      <c r="C34" s="208">
        <f>C38-C35</f>
        <v>0</v>
      </c>
      <c r="D34" s="208" t="e">
        <f>D38-D35</f>
        <v>#REF!</v>
      </c>
      <c r="E34" s="208" t="e">
        <f>E38-E35</f>
        <v>#REF!</v>
      </c>
    </row>
    <row r="35" spans="1:5" ht="36" customHeight="1">
      <c r="A35" s="35" t="s">
        <v>1074</v>
      </c>
      <c r="B35" s="138" t="s">
        <v>462</v>
      </c>
      <c r="C35" s="207">
        <f aca="true" t="shared" si="0" ref="C35:E36">C36</f>
        <v>12754700</v>
      </c>
      <c r="D35" s="207">
        <f t="shared" si="0"/>
        <v>12555250</v>
      </c>
      <c r="E35" s="207">
        <f t="shared" si="0"/>
        <v>12627460</v>
      </c>
    </row>
    <row r="36" spans="1:5" ht="36" customHeight="1">
      <c r="A36" s="35" t="s">
        <v>1075</v>
      </c>
      <c r="B36" s="138" t="s">
        <v>463</v>
      </c>
      <c r="C36" s="207">
        <f t="shared" si="0"/>
        <v>12754700</v>
      </c>
      <c r="D36" s="207">
        <f t="shared" si="0"/>
        <v>12555250</v>
      </c>
      <c r="E36" s="207">
        <f t="shared" si="0"/>
        <v>12627460</v>
      </c>
    </row>
    <row r="37" spans="1:5" ht="40.5" customHeight="1">
      <c r="A37" s="35" t="s">
        <v>1076</v>
      </c>
      <c r="B37" s="138" t="s">
        <v>1071</v>
      </c>
      <c r="C37" s="522">
        <f>'Доходы 2016'!C218</f>
        <v>12754700</v>
      </c>
      <c r="D37" s="207">
        <f>'Доходы 2017-2018 '!D214</f>
        <v>12555250</v>
      </c>
      <c r="E37" s="207">
        <f>'Доходы 2017-2018 '!E214</f>
        <v>12627460</v>
      </c>
    </row>
    <row r="38" spans="1:5" ht="39" customHeight="1">
      <c r="A38" s="35" t="s">
        <v>1077</v>
      </c>
      <c r="B38" s="138" t="s">
        <v>464</v>
      </c>
      <c r="C38" s="207">
        <f aca="true" t="shared" si="1" ref="C38:E39">C39</f>
        <v>12754700</v>
      </c>
      <c r="D38" s="207" t="e">
        <f t="shared" si="1"/>
        <v>#REF!</v>
      </c>
      <c r="E38" s="207" t="e">
        <f t="shared" si="1"/>
        <v>#REF!</v>
      </c>
    </row>
    <row r="39" spans="1:5" ht="36.75" customHeight="1">
      <c r="A39" s="35" t="s">
        <v>1078</v>
      </c>
      <c r="B39" s="138" t="s">
        <v>465</v>
      </c>
      <c r="C39" s="207">
        <f t="shared" si="1"/>
        <v>12754700</v>
      </c>
      <c r="D39" s="207" t="e">
        <f t="shared" si="1"/>
        <v>#REF!</v>
      </c>
      <c r="E39" s="207" t="e">
        <f t="shared" si="1"/>
        <v>#REF!</v>
      </c>
    </row>
    <row r="40" spans="1:5" ht="42" customHeight="1" thickBot="1">
      <c r="A40" s="35" t="s">
        <v>1079</v>
      </c>
      <c r="B40" s="284" t="s">
        <v>1072</v>
      </c>
      <c r="C40" s="207">
        <f>'Ведом. 2016'!G803</f>
        <v>12754700</v>
      </c>
      <c r="D40" s="207" t="e">
        <f>'Ведом. 2016'!H803+'Ведом. 2016'!H807</f>
        <v>#REF!</v>
      </c>
      <c r="E40" s="207" t="e">
        <f>'Ведом. 2016'!I803+'Ведом. 2016'!I807</f>
        <v>#REF!</v>
      </c>
    </row>
    <row r="41" spans="1:5" ht="38.25" hidden="1" thickBot="1">
      <c r="A41" s="34" t="s">
        <v>301</v>
      </c>
      <c r="B41" s="212" t="s">
        <v>144</v>
      </c>
      <c r="C41" s="31">
        <v>0</v>
      </c>
      <c r="D41" s="31">
        <v>0</v>
      </c>
      <c r="E41" s="31">
        <v>0</v>
      </c>
    </row>
    <row r="42" spans="1:5" ht="57" hidden="1" thickBot="1">
      <c r="A42" s="130" t="s">
        <v>302</v>
      </c>
      <c r="B42" s="36" t="s">
        <v>145</v>
      </c>
      <c r="C42" s="30">
        <v>0</v>
      </c>
      <c r="D42" s="30">
        <v>0</v>
      </c>
      <c r="E42" s="30">
        <v>0</v>
      </c>
    </row>
    <row r="43" spans="1:5" ht="57" hidden="1" thickBot="1">
      <c r="A43" s="131" t="s">
        <v>99</v>
      </c>
      <c r="B43" s="37" t="s">
        <v>96</v>
      </c>
      <c r="C43" s="32">
        <f>C44</f>
        <v>0</v>
      </c>
      <c r="D43" s="32">
        <f>D44</f>
        <v>0</v>
      </c>
      <c r="E43" s="32">
        <f>E44</f>
        <v>0</v>
      </c>
    </row>
    <row r="44" spans="1:5" ht="94.5" hidden="1" thickBot="1">
      <c r="A44" s="132" t="s">
        <v>100</v>
      </c>
      <c r="B44" s="38" t="s">
        <v>97</v>
      </c>
      <c r="C44" s="32"/>
      <c r="D44" s="32"/>
      <c r="E44" s="32"/>
    </row>
    <row r="45" spans="1:5" ht="48" customHeight="1" hidden="1">
      <c r="A45" s="130" t="s">
        <v>143</v>
      </c>
      <c r="B45" s="36" t="s">
        <v>146</v>
      </c>
      <c r="C45" s="31">
        <f>C46</f>
        <v>0</v>
      </c>
      <c r="D45" s="31">
        <f>D46</f>
        <v>0</v>
      </c>
      <c r="E45" s="31">
        <f>E46</f>
        <v>0</v>
      </c>
    </row>
    <row r="46" spans="1:5" ht="94.5" hidden="1" thickBot="1">
      <c r="A46" s="133" t="s">
        <v>101</v>
      </c>
      <c r="B46" s="39" t="s">
        <v>98</v>
      </c>
      <c r="C46" s="33"/>
      <c r="D46" s="33"/>
      <c r="E46" s="33"/>
    </row>
    <row r="47" spans="1:5" ht="22.5" customHeight="1" thickBot="1">
      <c r="A47" s="156"/>
      <c r="B47" s="157" t="s">
        <v>235</v>
      </c>
      <c r="C47" s="158">
        <f>C24+C19+C34+C41</f>
        <v>0</v>
      </c>
      <c r="D47" s="158" t="e">
        <f>D24+D19+D34+D41</f>
        <v>#REF!</v>
      </c>
      <c r="E47" s="158" t="e">
        <f>E24+E19+E34+E41</f>
        <v>#REF!</v>
      </c>
    </row>
  </sheetData>
  <sheetProtection/>
  <mergeCells count="2">
    <mergeCell ref="A10:C11"/>
    <mergeCell ref="A9:C9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80.125" style="261" customWidth="1"/>
    <col min="2" max="2" width="17.375" style="7" customWidth="1"/>
    <col min="3" max="3" width="14.875" style="7" customWidth="1"/>
    <col min="4" max="4" width="6.25390625" style="20" hidden="1" customWidth="1"/>
    <col min="5" max="5" width="20.00390625" style="20" customWidth="1"/>
    <col min="6" max="6" width="20.375" style="20" customWidth="1"/>
    <col min="7" max="7" width="10.25390625" style="0" customWidth="1"/>
    <col min="8" max="8" width="10.00390625" style="0" customWidth="1"/>
    <col min="9" max="9" width="9.875" style="0" customWidth="1"/>
  </cols>
  <sheetData>
    <row r="1" spans="2:6" ht="16.5">
      <c r="B1" s="13" t="s">
        <v>614</v>
      </c>
      <c r="C1" s="13"/>
      <c r="D1" s="13"/>
      <c r="E1" s="13"/>
      <c r="F1" s="716"/>
    </row>
    <row r="2" spans="2:6" ht="16.5">
      <c r="B2" s="13" t="s">
        <v>1290</v>
      </c>
      <c r="C2" s="13"/>
      <c r="D2" s="13"/>
      <c r="E2" s="13"/>
      <c r="F2" s="716"/>
    </row>
    <row r="3" spans="2:6" ht="16.5">
      <c r="B3" s="13" t="s">
        <v>436</v>
      </c>
      <c r="C3" s="13"/>
      <c r="D3" s="13"/>
      <c r="E3" s="13"/>
      <c r="F3" s="716"/>
    </row>
    <row r="4" spans="2:6" ht="16.5">
      <c r="B4" s="13" t="s">
        <v>1081</v>
      </c>
      <c r="C4" s="13"/>
      <c r="D4" s="13"/>
      <c r="E4" s="13"/>
      <c r="F4" s="716"/>
    </row>
    <row r="5" spans="2:6" ht="16.5">
      <c r="B5" s="13" t="s">
        <v>1084</v>
      </c>
      <c r="C5" s="13"/>
      <c r="D5" s="13"/>
      <c r="E5" s="13"/>
      <c r="F5" s="716"/>
    </row>
    <row r="6" spans="2:6" ht="16.5">
      <c r="B6" s="13" t="s">
        <v>727</v>
      </c>
      <c r="C6" s="13"/>
      <c r="D6" s="13"/>
      <c r="E6" s="13"/>
      <c r="F6" s="716"/>
    </row>
    <row r="7" spans="2:6" ht="16.5">
      <c r="B7" s="13" t="s">
        <v>1288</v>
      </c>
      <c r="C7" s="13"/>
      <c r="D7" s="13"/>
      <c r="E7" s="13"/>
      <c r="F7" s="716"/>
    </row>
    <row r="8" spans="2:6" ht="18.75">
      <c r="B8" s="8"/>
      <c r="C8" s="159"/>
      <c r="D8" s="159"/>
      <c r="E8" s="159"/>
      <c r="F8" s="159"/>
    </row>
    <row r="9" spans="1:6" ht="18.75">
      <c r="A9" s="129"/>
      <c r="B9" s="14"/>
      <c r="C9" s="8"/>
      <c r="D9" s="8"/>
      <c r="E9" s="8"/>
      <c r="F9" s="8"/>
    </row>
    <row r="10" spans="1:6" ht="49.5" customHeight="1">
      <c r="A10" s="760" t="s">
        <v>1086</v>
      </c>
      <c r="B10" s="760"/>
      <c r="C10" s="760"/>
      <c r="D10" s="760"/>
      <c r="E10" s="760"/>
      <c r="F10" s="760"/>
    </row>
    <row r="11" spans="1:6" ht="16.5">
      <c r="A11" s="754" t="s">
        <v>69</v>
      </c>
      <c r="B11" s="754"/>
      <c r="C11" s="754"/>
      <c r="D11" s="754"/>
      <c r="E11"/>
      <c r="F11"/>
    </row>
    <row r="12" spans="2:6" ht="19.5" thickBot="1">
      <c r="B12" s="6" t="s">
        <v>69</v>
      </c>
      <c r="C12" s="5"/>
      <c r="D12" s="19" t="s">
        <v>2</v>
      </c>
      <c r="E12" s="19"/>
      <c r="F12" s="19" t="s">
        <v>2</v>
      </c>
    </row>
    <row r="13" spans="1:10" ht="45" customHeight="1" thickBot="1">
      <c r="A13" s="258" t="s">
        <v>70</v>
      </c>
      <c r="B13" s="259" t="s">
        <v>71</v>
      </c>
      <c r="C13" s="259" t="s">
        <v>72</v>
      </c>
      <c r="D13" s="251" t="s">
        <v>609</v>
      </c>
      <c r="E13" s="251" t="s">
        <v>662</v>
      </c>
      <c r="F13" s="251" t="s">
        <v>718</v>
      </c>
      <c r="J13" s="2"/>
    </row>
    <row r="14" spans="1:6" ht="16.5">
      <c r="A14" s="60" t="s">
        <v>205</v>
      </c>
      <c r="B14" s="62" t="s">
        <v>31</v>
      </c>
      <c r="C14" s="62"/>
      <c r="D14" s="92">
        <f>D15+D16+D17+D18+D19+D20+D21</f>
        <v>2799168</v>
      </c>
      <c r="E14" s="92">
        <f>E15+E17+E20</f>
        <v>2799168</v>
      </c>
      <c r="F14" s="92">
        <f>F15+F17+F20</f>
        <v>2799168</v>
      </c>
    </row>
    <row r="15" spans="1:10" s="25" customFormat="1" ht="33">
      <c r="A15" s="41" t="s">
        <v>81</v>
      </c>
      <c r="B15" s="42" t="s">
        <v>31</v>
      </c>
      <c r="C15" s="43" t="s">
        <v>36</v>
      </c>
      <c r="D15" s="69">
        <f>'Ведом. 2016'!G41</f>
        <v>898000</v>
      </c>
      <c r="E15" s="69">
        <f>'Ведом.2017-2018г.'!G41</f>
        <v>898000</v>
      </c>
      <c r="F15" s="69">
        <f>'Ведом.2017-2018г.'!J41</f>
        <v>898000</v>
      </c>
      <c r="J15" s="408"/>
    </row>
    <row r="16" spans="1:6" s="25" customFormat="1" ht="0.75" customHeight="1">
      <c r="A16" s="41" t="s">
        <v>448</v>
      </c>
      <c r="B16" s="42" t="s">
        <v>31</v>
      </c>
      <c r="C16" s="43" t="s">
        <v>40</v>
      </c>
      <c r="D16" s="44"/>
      <c r="E16" s="44"/>
      <c r="F16" s="44"/>
    </row>
    <row r="17" spans="1:6" s="25" customFormat="1" ht="48.75" customHeight="1">
      <c r="A17" s="41" t="s">
        <v>330</v>
      </c>
      <c r="B17" s="42" t="s">
        <v>31</v>
      </c>
      <c r="C17" s="42" t="s">
        <v>34</v>
      </c>
      <c r="D17" s="69">
        <f>'Ведом. 2016'!G46</f>
        <v>1865168</v>
      </c>
      <c r="E17" s="69">
        <f>'Ведом.2017-2018г.'!G46</f>
        <v>1865168</v>
      </c>
      <c r="F17" s="69">
        <f>'Ведом.2017-2018г.'!J46</f>
        <v>1865168</v>
      </c>
    </row>
    <row r="18" spans="1:6" s="25" customFormat="1" ht="33" hidden="1">
      <c r="A18" s="41" t="s">
        <v>286</v>
      </c>
      <c r="B18" s="42" t="s">
        <v>31</v>
      </c>
      <c r="C18" s="42" t="s">
        <v>37</v>
      </c>
      <c r="D18" s="69"/>
      <c r="E18" s="69"/>
      <c r="F18" s="69"/>
    </row>
    <row r="19" spans="1:6" s="25" customFormat="1" ht="16.5" hidden="1">
      <c r="A19" s="409" t="s">
        <v>112</v>
      </c>
      <c r="B19" s="42" t="s">
        <v>31</v>
      </c>
      <c r="C19" s="42" t="s">
        <v>30</v>
      </c>
      <c r="D19" s="69"/>
      <c r="E19" s="69"/>
      <c r="F19" s="69"/>
    </row>
    <row r="20" spans="1:6" s="4" customFormat="1" ht="24.75" customHeight="1">
      <c r="A20" s="50" t="s">
        <v>425</v>
      </c>
      <c r="B20" s="51" t="s">
        <v>31</v>
      </c>
      <c r="C20" s="51" t="s">
        <v>39</v>
      </c>
      <c r="D20" s="242">
        <f>'Ведом. 2016'!G71</f>
        <v>36000</v>
      </c>
      <c r="E20" s="242">
        <f>'Ведом.2017-2018г.'!G72</f>
        <v>36000</v>
      </c>
      <c r="F20" s="242">
        <f>'Ведом.2017-2018г.'!J71</f>
        <v>36000</v>
      </c>
    </row>
    <row r="21" spans="1:6" s="25" customFormat="1" ht="16.5" hidden="1">
      <c r="A21" s="41" t="s">
        <v>206</v>
      </c>
      <c r="B21" s="42" t="s">
        <v>31</v>
      </c>
      <c r="C21" s="42" t="s">
        <v>41</v>
      </c>
      <c r="D21" s="69"/>
      <c r="E21" s="69"/>
      <c r="F21" s="69"/>
    </row>
    <row r="22" spans="1:6" ht="24" customHeight="1">
      <c r="A22" s="154" t="s">
        <v>335</v>
      </c>
      <c r="B22" s="123" t="s">
        <v>36</v>
      </c>
      <c r="C22" s="122"/>
      <c r="D22" s="124">
        <f>D23</f>
        <v>187100</v>
      </c>
      <c r="E22" s="124">
        <f>E23</f>
        <v>0</v>
      </c>
      <c r="F22" s="124">
        <f>F23</f>
        <v>0</v>
      </c>
    </row>
    <row r="23" spans="1:6" s="25" customFormat="1" ht="20.25" customHeight="1">
      <c r="A23" s="75" t="s">
        <v>336</v>
      </c>
      <c r="B23" s="113" t="s">
        <v>36</v>
      </c>
      <c r="C23" s="56" t="s">
        <v>40</v>
      </c>
      <c r="D23" s="67">
        <f>'Ведом. 2016'!G99</f>
        <v>187100</v>
      </c>
      <c r="E23" s="67">
        <f>'Ведом.2017-2018г.'!G99</f>
        <v>0</v>
      </c>
      <c r="F23" s="67">
        <f>'Ведом.2017-2018г.'!J99</f>
        <v>0</v>
      </c>
    </row>
    <row r="24" spans="1:6" ht="24" customHeight="1">
      <c r="A24" s="45" t="s">
        <v>110</v>
      </c>
      <c r="B24" s="47" t="s">
        <v>40</v>
      </c>
      <c r="C24" s="47"/>
      <c r="D24" s="58">
        <f>D25+D26</f>
        <v>93650</v>
      </c>
      <c r="E24" s="58">
        <f>E25+E26</f>
        <v>93650</v>
      </c>
      <c r="F24" s="58">
        <f>F25+F26</f>
        <v>93650</v>
      </c>
    </row>
    <row r="25" spans="1:6" s="25" customFormat="1" ht="16.5">
      <c r="A25" s="75" t="s">
        <v>111</v>
      </c>
      <c r="B25" s="113" t="s">
        <v>40</v>
      </c>
      <c r="C25" s="113" t="s">
        <v>36</v>
      </c>
      <c r="D25" s="57">
        <f>'Ведом. 2016'!G106</f>
        <v>11500</v>
      </c>
      <c r="E25" s="57">
        <f>'Ведом.2017-2018г.'!G106</f>
        <v>11500</v>
      </c>
      <c r="F25" s="57">
        <f>'Ведом.2017-2018г.'!J106</f>
        <v>11500</v>
      </c>
    </row>
    <row r="26" spans="1:6" s="25" customFormat="1" ht="38.25" customHeight="1">
      <c r="A26" s="407" t="s">
        <v>331</v>
      </c>
      <c r="B26" s="59" t="s">
        <v>40</v>
      </c>
      <c r="C26" s="59" t="s">
        <v>32</v>
      </c>
      <c r="D26" s="64">
        <f>'Ведом. 2016'!G112+'Ведом. 2016'!G616</f>
        <v>82150</v>
      </c>
      <c r="E26" s="64">
        <f>'Ведом.2017-2018г.'!G112</f>
        <v>82150</v>
      </c>
      <c r="F26" s="64">
        <f>'Ведом.2017-2018г.'!J112</f>
        <v>82150</v>
      </c>
    </row>
    <row r="27" spans="1:6" ht="16.5">
      <c r="A27" s="45" t="s">
        <v>207</v>
      </c>
      <c r="B27" s="47" t="s">
        <v>34</v>
      </c>
      <c r="C27" s="47"/>
      <c r="D27" s="150">
        <f>D28+D29+D30+D31+D32</f>
        <v>4435891</v>
      </c>
      <c r="E27" s="150">
        <f>E31+E32</f>
        <v>4109659</v>
      </c>
      <c r="F27" s="150">
        <f>F31+F32</f>
        <v>3864378</v>
      </c>
    </row>
    <row r="28" spans="1:6" s="25" customFormat="1" ht="0.75" customHeight="1">
      <c r="A28" s="41" t="s">
        <v>212</v>
      </c>
      <c r="B28" s="78" t="s">
        <v>34</v>
      </c>
      <c r="C28" s="78" t="s">
        <v>31</v>
      </c>
      <c r="D28" s="80"/>
      <c r="E28" s="80"/>
      <c r="F28" s="80"/>
    </row>
    <row r="29" spans="1:6" s="25" customFormat="1" ht="16.5" hidden="1">
      <c r="A29" s="41" t="s">
        <v>208</v>
      </c>
      <c r="B29" s="43" t="s">
        <v>34</v>
      </c>
      <c r="C29" s="43" t="s">
        <v>35</v>
      </c>
      <c r="D29" s="52"/>
      <c r="E29" s="52"/>
      <c r="F29" s="52"/>
    </row>
    <row r="30" spans="1:6" s="25" customFormat="1" ht="16.5" hidden="1">
      <c r="A30" s="41" t="s">
        <v>24</v>
      </c>
      <c r="B30" s="43" t="s">
        <v>34</v>
      </c>
      <c r="C30" s="43" t="s">
        <v>33</v>
      </c>
      <c r="D30" s="242"/>
      <c r="E30" s="242"/>
      <c r="F30" s="242"/>
    </row>
    <row r="31" spans="1:6" s="25" customFormat="1" ht="21.75" customHeight="1">
      <c r="A31" s="41" t="s">
        <v>326</v>
      </c>
      <c r="B31" s="43" t="s">
        <v>34</v>
      </c>
      <c r="C31" s="53" t="s">
        <v>32</v>
      </c>
      <c r="D31" s="69">
        <f>'Ведом. 2016'!G118</f>
        <v>2304000</v>
      </c>
      <c r="E31" s="69">
        <f>'Ведом.2017-2018г.'!G118</f>
        <v>2212500</v>
      </c>
      <c r="F31" s="69">
        <f>'Ведом.2017-2018г.'!J118</f>
        <v>2212500</v>
      </c>
    </row>
    <row r="32" spans="1:6" s="25" customFormat="1" ht="18.75" customHeight="1">
      <c r="A32" s="406" t="s">
        <v>42</v>
      </c>
      <c r="B32" s="56" t="s">
        <v>34</v>
      </c>
      <c r="C32" s="79" t="s">
        <v>95</v>
      </c>
      <c r="D32" s="120">
        <f>'Ведом. 2016'!G123+'Ведом. 2016'!G622+'Ведом. 2016'!G726+'Ведом. 2016'!G785</f>
        <v>2131891</v>
      </c>
      <c r="E32" s="120">
        <f>'Ведом.2017-2018г.'!G123</f>
        <v>1897159</v>
      </c>
      <c r="F32" s="120">
        <f>'Ведом.2017-2018г.'!J123</f>
        <v>1651878</v>
      </c>
    </row>
    <row r="33" spans="1:6" s="1" customFormat="1" ht="21.75" customHeight="1">
      <c r="A33" s="45" t="s">
        <v>209</v>
      </c>
      <c r="B33" s="47" t="s">
        <v>35</v>
      </c>
      <c r="C33" s="47"/>
      <c r="D33" s="58">
        <f>D34+D35+D36</f>
        <v>830200</v>
      </c>
      <c r="E33" s="58">
        <f>E36</f>
        <v>830200</v>
      </c>
      <c r="F33" s="58">
        <f>F36</f>
        <v>830200</v>
      </c>
    </row>
    <row r="34" spans="1:6" s="25" customFormat="1" ht="16.5" hidden="1">
      <c r="A34" s="404" t="s">
        <v>210</v>
      </c>
      <c r="B34" s="405" t="s">
        <v>35</v>
      </c>
      <c r="C34" s="134" t="s">
        <v>31</v>
      </c>
      <c r="D34" s="237"/>
      <c r="E34" s="237"/>
      <c r="F34" s="237"/>
    </row>
    <row r="35" spans="1:6" s="25" customFormat="1" ht="16.5" hidden="1">
      <c r="A35" s="41" t="s">
        <v>211</v>
      </c>
      <c r="B35" s="42" t="s">
        <v>35</v>
      </c>
      <c r="C35" s="42" t="s">
        <v>36</v>
      </c>
      <c r="D35" s="52"/>
      <c r="E35" s="52"/>
      <c r="F35" s="52"/>
    </row>
    <row r="36" spans="1:6" s="25" customFormat="1" ht="22.5" customHeight="1">
      <c r="A36" s="41" t="s">
        <v>76</v>
      </c>
      <c r="B36" s="43" t="s">
        <v>35</v>
      </c>
      <c r="C36" s="43" t="s">
        <v>40</v>
      </c>
      <c r="D36" s="52">
        <f>'Ведом. 2016'!G140</f>
        <v>830200</v>
      </c>
      <c r="E36" s="52">
        <f>'Ведом.2017-2018г.'!G141</f>
        <v>830200</v>
      </c>
      <c r="F36" s="52">
        <f>'Ведом.2017-2018г.'!J141</f>
        <v>830200</v>
      </c>
    </row>
    <row r="37" spans="1:6" ht="20.25" customHeight="1">
      <c r="A37" s="45" t="s">
        <v>75</v>
      </c>
      <c r="B37" s="47" t="s">
        <v>30</v>
      </c>
      <c r="C37" s="47"/>
      <c r="D37" s="58">
        <f>D38+D39+D40+D41+D42</f>
        <v>25000</v>
      </c>
      <c r="E37" s="58">
        <f>E40</f>
        <v>25000</v>
      </c>
      <c r="F37" s="58">
        <f>F40</f>
        <v>25000</v>
      </c>
    </row>
    <row r="38" spans="1:6" ht="0.75" customHeight="1">
      <c r="A38" s="410" t="s">
        <v>28</v>
      </c>
      <c r="B38" s="42" t="s">
        <v>30</v>
      </c>
      <c r="C38" s="53" t="s">
        <v>31</v>
      </c>
      <c r="D38" s="69"/>
      <c r="E38" s="69"/>
      <c r="F38" s="69"/>
    </row>
    <row r="39" spans="1:6" s="25" customFormat="1" ht="16.5" hidden="1">
      <c r="A39" s="49" t="s">
        <v>4</v>
      </c>
      <c r="B39" s="71" t="s">
        <v>30</v>
      </c>
      <c r="C39" s="71" t="s">
        <v>36</v>
      </c>
      <c r="D39" s="69"/>
      <c r="E39" s="69"/>
      <c r="F39" s="69"/>
    </row>
    <row r="40" spans="1:6" s="25" customFormat="1" ht="24" customHeight="1">
      <c r="A40" s="403" t="s">
        <v>470</v>
      </c>
      <c r="B40" s="54" t="s">
        <v>30</v>
      </c>
      <c r="C40" s="54" t="s">
        <v>35</v>
      </c>
      <c r="D40" s="69">
        <f>'Ведом. 2016'!G34+'Ведом. 2016'!G167+'Ведом. 2016'!G280+'Ведом. 2016'!G398+'Ведом. 2016'!G579+'Ведом. 2016'!G670+'Ведом. 2016'!G732+'Ведом. 2016'!G791</f>
        <v>25000</v>
      </c>
      <c r="E40" s="69">
        <f>'Ведом.2017-2018г.'!G167</f>
        <v>25000</v>
      </c>
      <c r="F40" s="69">
        <f>'Ведом.2017-2018г.'!J168</f>
        <v>25000</v>
      </c>
    </row>
    <row r="41" spans="1:6" s="25" customFormat="1" ht="0.75" customHeight="1" hidden="1">
      <c r="A41" s="41" t="s">
        <v>237</v>
      </c>
      <c r="B41" s="42" t="s">
        <v>30</v>
      </c>
      <c r="C41" s="43" t="s">
        <v>30</v>
      </c>
      <c r="D41" s="69"/>
      <c r="E41" s="69"/>
      <c r="F41" s="69"/>
    </row>
    <row r="42" spans="1:6" s="25" customFormat="1" ht="16.5" hidden="1">
      <c r="A42" s="41" t="s">
        <v>249</v>
      </c>
      <c r="B42" s="42" t="s">
        <v>30</v>
      </c>
      <c r="C42" s="43" t="s">
        <v>32</v>
      </c>
      <c r="D42" s="69"/>
      <c r="E42" s="69"/>
      <c r="F42" s="69"/>
    </row>
    <row r="43" spans="1:6" ht="18.75" customHeight="1">
      <c r="A43" s="45" t="s">
        <v>466</v>
      </c>
      <c r="B43" s="47" t="s">
        <v>33</v>
      </c>
      <c r="C43" s="47"/>
      <c r="D43" s="58">
        <f>D44+D45</f>
        <v>4228691</v>
      </c>
      <c r="E43" s="58">
        <f>E44+E45</f>
        <v>4228691</v>
      </c>
      <c r="F43" s="58">
        <f>F44+F45</f>
        <v>4228691</v>
      </c>
    </row>
    <row r="44" spans="1:6" ht="21.75" customHeight="1">
      <c r="A44" s="75" t="s">
        <v>5</v>
      </c>
      <c r="B44" s="113" t="s">
        <v>33</v>
      </c>
      <c r="C44" s="113" t="s">
        <v>31</v>
      </c>
      <c r="D44" s="57">
        <f>'Ведом. 2016'!G431+'Ведом. 2016'!G585+'Ведом. 2016'!G678</f>
        <v>2934364</v>
      </c>
      <c r="E44" s="57">
        <f>'Ведом.2017-2018г.'!G431</f>
        <v>2934364</v>
      </c>
      <c r="F44" s="57">
        <f>'Ведом.2017-2018г.'!J431</f>
        <v>2934364</v>
      </c>
    </row>
    <row r="45" spans="1:6" ht="21.75" customHeight="1">
      <c r="A45" s="41" t="s">
        <v>329</v>
      </c>
      <c r="B45" s="43" t="s">
        <v>33</v>
      </c>
      <c r="C45" s="43" t="s">
        <v>34</v>
      </c>
      <c r="D45" s="242">
        <f>'Ведом. 2016'!G493</f>
        <v>1294327</v>
      </c>
      <c r="E45" s="242">
        <f>'Ведом.2017-2018г.'!G493</f>
        <v>1294327</v>
      </c>
      <c r="F45" s="242">
        <f>'Ведом.2017-2018г.'!J493</f>
        <v>1294327</v>
      </c>
    </row>
    <row r="46" spans="1:6" ht="16.5" hidden="1">
      <c r="A46" s="70" t="s">
        <v>332</v>
      </c>
      <c r="B46" s="73" t="s">
        <v>32</v>
      </c>
      <c r="C46" s="53"/>
      <c r="D46" s="74"/>
      <c r="E46" s="74"/>
      <c r="F46" s="74"/>
    </row>
    <row r="47" spans="1:6" s="25" customFormat="1" ht="16.5" hidden="1">
      <c r="A47" s="49" t="s">
        <v>333</v>
      </c>
      <c r="B47" s="53" t="s">
        <v>32</v>
      </c>
      <c r="C47" s="53" t="s">
        <v>32</v>
      </c>
      <c r="D47" s="242"/>
      <c r="E47" s="242"/>
      <c r="F47" s="242"/>
    </row>
    <row r="48" spans="1:6" ht="21.75" customHeight="1">
      <c r="A48" s="45" t="s">
        <v>3</v>
      </c>
      <c r="B48" s="47" t="s">
        <v>38</v>
      </c>
      <c r="C48" s="47"/>
      <c r="D48" s="150">
        <f>D49+D50+D51+D52</f>
        <v>120000</v>
      </c>
      <c r="E48" s="150">
        <f>E49+E50</f>
        <v>120000</v>
      </c>
      <c r="F48" s="150">
        <f>F49+F50</f>
        <v>120000</v>
      </c>
    </row>
    <row r="49" spans="1:6" s="400" customFormat="1" ht="22.5" customHeight="1">
      <c r="A49" s="236" t="s">
        <v>176</v>
      </c>
      <c r="B49" s="78" t="s">
        <v>38</v>
      </c>
      <c r="C49" s="79" t="s">
        <v>31</v>
      </c>
      <c r="D49" s="80">
        <f>'Ведом. 2016'!G516</f>
        <v>90000</v>
      </c>
      <c r="E49" s="80">
        <f>'Ведом.2017-2018г.'!G516</f>
        <v>90000</v>
      </c>
      <c r="F49" s="80">
        <f>'Ведом.2017-2018г.'!J516</f>
        <v>90000</v>
      </c>
    </row>
    <row r="50" spans="1:6" s="25" customFormat="1" ht="23.25" customHeight="1">
      <c r="A50" s="41" t="s">
        <v>322</v>
      </c>
      <c r="B50" s="43" t="s">
        <v>38</v>
      </c>
      <c r="C50" s="43" t="s">
        <v>40</v>
      </c>
      <c r="D50" s="242">
        <f>'Ведом. 2016'!G196+'Ведом. 2016'!G521+'Ведом. 2016'!G797</f>
        <v>30000</v>
      </c>
      <c r="E50" s="242">
        <f>'Ведом.2017-2018г.'!G521</f>
        <v>30000</v>
      </c>
      <c r="F50" s="242">
        <f>'Ведом.2017-2018г.'!J521</f>
        <v>30000</v>
      </c>
    </row>
    <row r="51" spans="1:6" s="25" customFormat="1" ht="16.5" hidden="1">
      <c r="A51" s="260" t="s">
        <v>173</v>
      </c>
      <c r="B51" s="79" t="s">
        <v>38</v>
      </c>
      <c r="C51" s="79" t="s">
        <v>34</v>
      </c>
      <c r="D51" s="80"/>
      <c r="E51" s="80"/>
      <c r="F51" s="80"/>
    </row>
    <row r="52" spans="1:6" s="25" customFormat="1" ht="6" customHeight="1" hidden="1">
      <c r="A52" s="41" t="s">
        <v>27</v>
      </c>
      <c r="B52" s="43">
        <v>10</v>
      </c>
      <c r="C52" s="43" t="s">
        <v>37</v>
      </c>
      <c r="D52" s="69"/>
      <c r="E52" s="69"/>
      <c r="F52" s="69"/>
    </row>
    <row r="53" spans="1:6" ht="22.5" customHeight="1">
      <c r="A53" s="108" t="s">
        <v>62</v>
      </c>
      <c r="B53" s="47" t="s">
        <v>39</v>
      </c>
      <c r="C53" s="47"/>
      <c r="D53" s="150">
        <f>D54</f>
        <v>35000</v>
      </c>
      <c r="E53" s="150">
        <f>E54</f>
        <v>35000</v>
      </c>
      <c r="F53" s="150">
        <f>F54</f>
        <v>35000</v>
      </c>
    </row>
    <row r="54" spans="1:6" s="25" customFormat="1" ht="22.5" customHeight="1">
      <c r="A54" s="106" t="s">
        <v>334</v>
      </c>
      <c r="B54" s="43" t="s">
        <v>39</v>
      </c>
      <c r="C54" s="42" t="s">
        <v>31</v>
      </c>
      <c r="D54" s="69">
        <f>'Ведом. 2016'!G530+'Ведом. 2016'!G595</f>
        <v>35000</v>
      </c>
      <c r="E54" s="69">
        <f>'Ведом.2017-2018г.'!G534</f>
        <v>35000</v>
      </c>
      <c r="F54" s="69">
        <f>'Ведом.2017-2018г.'!J534</f>
        <v>35000</v>
      </c>
    </row>
    <row r="55" spans="1:6" ht="22.5" customHeight="1" hidden="1" thickBot="1">
      <c r="A55" s="45" t="s">
        <v>327</v>
      </c>
      <c r="B55" s="47" t="s">
        <v>95</v>
      </c>
      <c r="C55" s="47"/>
      <c r="D55" s="74"/>
      <c r="E55" s="74"/>
      <c r="F55" s="74"/>
    </row>
    <row r="56" spans="1:6" s="25" customFormat="1" ht="17.25" hidden="1" thickBot="1">
      <c r="A56" s="401" t="s">
        <v>321</v>
      </c>
      <c r="B56" s="43" t="s">
        <v>95</v>
      </c>
      <c r="C56" s="43" t="s">
        <v>36</v>
      </c>
      <c r="D56" s="69"/>
      <c r="E56" s="69"/>
      <c r="F56" s="69"/>
    </row>
    <row r="57" spans="1:6" ht="17.25" hidden="1" thickBot="1">
      <c r="A57" s="151" t="s">
        <v>367</v>
      </c>
      <c r="B57" s="73" t="s">
        <v>41</v>
      </c>
      <c r="C57" s="73"/>
      <c r="D57" s="150"/>
      <c r="E57" s="150"/>
      <c r="F57" s="150"/>
    </row>
    <row r="58" spans="1:6" s="25" customFormat="1" ht="17.25" hidden="1" thickBot="1">
      <c r="A58" s="68" t="s">
        <v>368</v>
      </c>
      <c r="B58" s="43" t="s">
        <v>41</v>
      </c>
      <c r="C58" s="43" t="s">
        <v>31</v>
      </c>
      <c r="D58" s="69"/>
      <c r="E58" s="69"/>
      <c r="F58" s="69"/>
    </row>
    <row r="59" spans="1:6" ht="33.75" hidden="1" thickBot="1">
      <c r="A59" s="45" t="s">
        <v>451</v>
      </c>
      <c r="B59" s="47" t="s">
        <v>288</v>
      </c>
      <c r="C59" s="47"/>
      <c r="D59" s="58"/>
      <c r="E59" s="58"/>
      <c r="F59" s="58"/>
    </row>
    <row r="60" spans="1:6" s="25" customFormat="1" ht="33.75" hidden="1" thickBot="1">
      <c r="A60" s="75" t="s">
        <v>449</v>
      </c>
      <c r="B60" s="56" t="s">
        <v>288</v>
      </c>
      <c r="C60" s="56" t="s">
        <v>31</v>
      </c>
      <c r="D60" s="57"/>
      <c r="E60" s="57"/>
      <c r="F60" s="57"/>
    </row>
    <row r="61" spans="1:6" s="25" customFormat="1" ht="21" customHeight="1" thickBot="1">
      <c r="A61" s="402" t="s">
        <v>1248</v>
      </c>
      <c r="B61" s="43"/>
      <c r="C61" s="43"/>
      <c r="D61" s="44"/>
      <c r="E61" s="44">
        <v>313882</v>
      </c>
      <c r="F61" s="44">
        <v>631373</v>
      </c>
    </row>
    <row r="62" spans="1:6" ht="27" customHeight="1" thickBot="1">
      <c r="A62" s="87" t="s">
        <v>29</v>
      </c>
      <c r="B62" s="238"/>
      <c r="C62" s="238"/>
      <c r="D62" s="90">
        <f>D14+D22+D24+D27+D33+D37+D43+D46+D48+D53+D55+D57+D59</f>
        <v>12754700</v>
      </c>
      <c r="E62" s="90">
        <f>E14+E22+E24+E27+E33+E37+E43+E48+E53+E61</f>
        <v>12555250</v>
      </c>
      <c r="F62" s="90">
        <f>F14+F22+F24+F27+F33+F37+F43+F48+F53+F61</f>
        <v>12627460</v>
      </c>
    </row>
    <row r="63" ht="16.5">
      <c r="A63" s="129"/>
    </row>
    <row r="64" spans="1:4" ht="16.5">
      <c r="A64" s="129"/>
      <c r="D64" s="20">
        <f>D62-'Ведом. 2016'!G803</f>
        <v>0</v>
      </c>
    </row>
    <row r="65" ht="16.5">
      <c r="A65" s="129"/>
    </row>
  </sheetData>
  <sheetProtection/>
  <mergeCells count="2">
    <mergeCell ref="A11:D11"/>
    <mergeCell ref="A10:F10"/>
  </mergeCells>
  <printOptions/>
  <pageMargins left="0.7086614173228347" right="0.3937007874015748" top="0.3937007874015748" bottom="0.3937007874015748" header="0.31496062992125984" footer="0.31496062992125984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2"/>
  <sheetViews>
    <sheetView view="pageBreakPreview" zoomScale="60" zoomScalePageLayoutView="0" workbookViewId="0" topLeftCell="A1">
      <selection activeCell="B8" sqref="B8"/>
    </sheetView>
  </sheetViews>
  <sheetFormatPr defaultColWidth="60.125" defaultRowHeight="12.75"/>
  <cols>
    <col min="1" max="1" width="97.25390625" style="129" customWidth="1"/>
    <col min="2" max="2" width="21.75390625" style="332" customWidth="1"/>
    <col min="3" max="3" width="20.125" style="328" customWidth="1"/>
    <col min="4" max="4" width="25.875" style="329" customWidth="1"/>
    <col min="5" max="5" width="17.875" style="329" hidden="1" customWidth="1"/>
    <col min="6" max="6" width="17.75390625" style="329" hidden="1" customWidth="1"/>
    <col min="7" max="16384" width="60.125" style="129" customWidth="1"/>
  </cols>
  <sheetData>
    <row r="1" spans="2:7" ht="16.5">
      <c r="B1" s="714" t="s">
        <v>1038</v>
      </c>
      <c r="C1" s="141"/>
      <c r="D1" s="717"/>
      <c r="E1" s="717"/>
      <c r="F1" s="717"/>
      <c r="G1" s="139"/>
    </row>
    <row r="2" spans="2:7" ht="16.5">
      <c r="B2" s="714" t="s">
        <v>1290</v>
      </c>
      <c r="C2" s="141"/>
      <c r="D2" s="717"/>
      <c r="E2" s="717"/>
      <c r="F2" s="717"/>
      <c r="G2" s="139"/>
    </row>
    <row r="3" spans="2:7" ht="16.5">
      <c r="B3" s="714" t="s">
        <v>436</v>
      </c>
      <c r="C3" s="141"/>
      <c r="D3" s="717"/>
      <c r="E3" s="717"/>
      <c r="F3" s="717"/>
      <c r="G3" s="139"/>
    </row>
    <row r="4" spans="2:7" ht="16.5">
      <c r="B4" s="714" t="s">
        <v>1081</v>
      </c>
      <c r="C4" s="141"/>
      <c r="D4" s="717"/>
      <c r="E4" s="717"/>
      <c r="F4" s="717"/>
      <c r="G4" s="139"/>
    </row>
    <row r="5" spans="2:7" ht="16.5">
      <c r="B5" s="714" t="s">
        <v>1084</v>
      </c>
      <c r="C5" s="141"/>
      <c r="D5" s="717"/>
      <c r="E5" s="717"/>
      <c r="F5" s="717"/>
      <c r="G5" s="139"/>
    </row>
    <row r="6" spans="2:7" ht="16.5">
      <c r="B6" s="714" t="s">
        <v>727</v>
      </c>
      <c r="C6" s="141"/>
      <c r="D6" s="717"/>
      <c r="E6" s="717"/>
      <c r="F6" s="717"/>
      <c r="G6" s="139"/>
    </row>
    <row r="7" spans="2:7" ht="16.5">
      <c r="B7" s="714" t="s">
        <v>1286</v>
      </c>
      <c r="C7" s="141"/>
      <c r="D7" s="717"/>
      <c r="E7" s="717"/>
      <c r="F7" s="717"/>
      <c r="G7" s="139"/>
    </row>
    <row r="9" spans="1:6" ht="16.5">
      <c r="A9" s="754" t="s">
        <v>742</v>
      </c>
      <c r="B9" s="754"/>
      <c r="C9" s="754"/>
      <c r="D9" s="754"/>
      <c r="E9" s="129"/>
      <c r="F9" s="129"/>
    </row>
    <row r="10" spans="1:6" ht="16.5">
      <c r="A10" s="754" t="s">
        <v>1088</v>
      </c>
      <c r="B10" s="754"/>
      <c r="C10" s="754"/>
      <c r="D10" s="754"/>
      <c r="E10" s="129"/>
      <c r="F10" s="129"/>
    </row>
    <row r="11" spans="1:6" ht="16.5">
      <c r="A11" s="754" t="s">
        <v>741</v>
      </c>
      <c r="B11" s="754"/>
      <c r="C11" s="754"/>
      <c r="D11" s="754"/>
      <c r="E11" s="129"/>
      <c r="F11" s="129"/>
    </row>
    <row r="12" spans="1:6" ht="16.5">
      <c r="A12" s="761" t="s">
        <v>1089</v>
      </c>
      <c r="B12" s="761"/>
      <c r="C12" s="761"/>
      <c r="D12" s="761"/>
      <c r="E12" s="129"/>
      <c r="F12" s="129"/>
    </row>
    <row r="14" ht="17.25" thickBot="1"/>
    <row r="15" spans="1:6" s="330" customFormat="1" ht="39" customHeight="1" thickBot="1">
      <c r="A15" s="425" t="s">
        <v>70</v>
      </c>
      <c r="B15" s="426" t="s">
        <v>73</v>
      </c>
      <c r="C15" s="427" t="s">
        <v>74</v>
      </c>
      <c r="D15" s="456" t="s">
        <v>609</v>
      </c>
      <c r="E15" s="456" t="s">
        <v>662</v>
      </c>
      <c r="F15" s="456" t="s">
        <v>718</v>
      </c>
    </row>
    <row r="16" spans="1:6" ht="17.25" thickBot="1">
      <c r="A16" s="428" t="s">
        <v>732</v>
      </c>
      <c r="B16" s="429"/>
      <c r="C16" s="430"/>
      <c r="D16" s="431">
        <f>D17+D30+D38+D42+D46+D67+D71+D87+D97</f>
        <v>7786041</v>
      </c>
      <c r="E16" s="432" t="e">
        <f>E17+#REF!+#REF!+#REF!+E71+#REF!+#REF!+#REF!+#REF!+#REF!+#REF!+#REF!+#REF!+#REF!+#REF!+#REF!+#REF!+#REF!+#REF!+#REF!</f>
        <v>#REF!</v>
      </c>
      <c r="F16" s="431" t="e">
        <f>F17+#REF!+#REF!+#REF!+F71+#REF!+#REF!+#REF!+#REF!+#REF!+#REF!+#REF!+#REF!+#REF!+#REF!+#REF!+#REF!+#REF!+#REF!+#REF!</f>
        <v>#REF!</v>
      </c>
    </row>
    <row r="17" spans="1:6" ht="36.75" customHeight="1">
      <c r="A17" s="154" t="s">
        <v>1228</v>
      </c>
      <c r="B17" s="393" t="s">
        <v>1105</v>
      </c>
      <c r="C17" s="324"/>
      <c r="D17" s="365">
        <f>D18</f>
        <v>47000</v>
      </c>
      <c r="E17" s="353" t="e">
        <f>E18+#REF!</f>
        <v>#REF!</v>
      </c>
      <c r="F17" s="365" t="e">
        <f>F18+#REF!</f>
        <v>#REF!</v>
      </c>
    </row>
    <row r="18" spans="1:6" s="330" customFormat="1" ht="33">
      <c r="A18" s="109" t="s">
        <v>532</v>
      </c>
      <c r="B18" s="239" t="s">
        <v>1106</v>
      </c>
      <c r="C18" s="322"/>
      <c r="D18" s="358">
        <f>D19+D23+D26</f>
        <v>47000</v>
      </c>
      <c r="E18" s="351" t="e">
        <f>E19+E30+#REF!</f>
        <v>#REF!</v>
      </c>
      <c r="F18" s="358" t="e">
        <f>F19+F30+#REF!</f>
        <v>#REF!</v>
      </c>
    </row>
    <row r="19" spans="1:6" ht="16.5">
      <c r="A19" s="68" t="s">
        <v>954</v>
      </c>
      <c r="B19" s="240" t="s">
        <v>1107</v>
      </c>
      <c r="C19" s="321"/>
      <c r="D19" s="359">
        <f aca="true" t="shared" si="0" ref="D19:F20">D20</f>
        <v>11500</v>
      </c>
      <c r="E19" s="352">
        <f t="shared" si="0"/>
        <v>100000</v>
      </c>
      <c r="F19" s="359">
        <f t="shared" si="0"/>
        <v>100000</v>
      </c>
    </row>
    <row r="20" spans="1:6" ht="16.5">
      <c r="A20" s="279" t="s">
        <v>1091</v>
      </c>
      <c r="B20" s="240" t="s">
        <v>1108</v>
      </c>
      <c r="C20" s="321"/>
      <c r="D20" s="359">
        <f t="shared" si="0"/>
        <v>11500</v>
      </c>
      <c r="E20" s="352">
        <f t="shared" si="0"/>
        <v>100000</v>
      </c>
      <c r="F20" s="359">
        <f t="shared" si="0"/>
        <v>100000</v>
      </c>
    </row>
    <row r="21" spans="1:6" ht="32.25" customHeight="1">
      <c r="A21" s="106" t="s">
        <v>516</v>
      </c>
      <c r="B21" s="240" t="s">
        <v>1108</v>
      </c>
      <c r="C21" s="321">
        <v>240</v>
      </c>
      <c r="D21" s="359">
        <f>'Ведом. 2016'!G111</f>
        <v>11500</v>
      </c>
      <c r="E21" s="352">
        <f>'Ведом. 2016'!H778</f>
        <v>100000</v>
      </c>
      <c r="F21" s="359">
        <f>'Ведом. 2016'!I778</f>
        <v>100000</v>
      </c>
    </row>
    <row r="22" spans="1:6" ht="32.25" customHeight="1">
      <c r="A22" s="109" t="s">
        <v>537</v>
      </c>
      <c r="B22" s="239" t="s">
        <v>1117</v>
      </c>
      <c r="C22" s="322"/>
      <c r="D22" s="358">
        <f>D23</f>
        <v>25500</v>
      </c>
      <c r="E22" s="352"/>
      <c r="F22" s="359"/>
    </row>
    <row r="23" spans="1:6" ht="21" customHeight="1">
      <c r="A23" s="106" t="s">
        <v>961</v>
      </c>
      <c r="B23" s="240" t="s">
        <v>1118</v>
      </c>
      <c r="C23" s="321"/>
      <c r="D23" s="359">
        <f>D24</f>
        <v>25500</v>
      </c>
      <c r="E23" s="352"/>
      <c r="F23" s="359"/>
    </row>
    <row r="24" spans="1:6" ht="32.25" customHeight="1">
      <c r="A24" s="106" t="s">
        <v>538</v>
      </c>
      <c r="B24" s="240" t="s">
        <v>1119</v>
      </c>
      <c r="C24" s="321"/>
      <c r="D24" s="359">
        <f>D25</f>
        <v>25500</v>
      </c>
      <c r="E24" s="352"/>
      <c r="F24" s="359"/>
    </row>
    <row r="25" spans="1:6" ht="32.25" customHeight="1">
      <c r="A25" s="106" t="s">
        <v>516</v>
      </c>
      <c r="B25" s="240" t="s">
        <v>1119</v>
      </c>
      <c r="C25" s="321">
        <v>240</v>
      </c>
      <c r="D25" s="359">
        <f>'Ведом. 2016'!G154</f>
        <v>25500</v>
      </c>
      <c r="E25" s="352"/>
      <c r="F25" s="359"/>
    </row>
    <row r="26" spans="1:6" ht="32.25" customHeight="1">
      <c r="A26" s="109" t="s">
        <v>1120</v>
      </c>
      <c r="B26" s="239" t="s">
        <v>1121</v>
      </c>
      <c r="C26" s="322"/>
      <c r="D26" s="358">
        <f>D27</f>
        <v>10000</v>
      </c>
      <c r="E26" s="352"/>
      <c r="F26" s="359"/>
    </row>
    <row r="27" spans="1:6" ht="24.75" customHeight="1">
      <c r="A27" s="106" t="s">
        <v>1097</v>
      </c>
      <c r="B27" s="240" t="s">
        <v>1122</v>
      </c>
      <c r="C27" s="321"/>
      <c r="D27" s="359">
        <f>D28</f>
        <v>10000</v>
      </c>
      <c r="E27" s="352"/>
      <c r="F27" s="359"/>
    </row>
    <row r="28" spans="1:6" ht="32.25" customHeight="1">
      <c r="A28" s="106" t="s">
        <v>569</v>
      </c>
      <c r="B28" s="240" t="s">
        <v>1123</v>
      </c>
      <c r="C28" s="321"/>
      <c r="D28" s="359">
        <f>D29</f>
        <v>10000</v>
      </c>
      <c r="E28" s="352"/>
      <c r="F28" s="359"/>
    </row>
    <row r="29" spans="1:6" ht="33.75" customHeight="1">
      <c r="A29" s="106" t="s">
        <v>516</v>
      </c>
      <c r="B29" s="240" t="s">
        <v>1123</v>
      </c>
      <c r="C29" s="321">
        <v>240</v>
      </c>
      <c r="D29" s="359">
        <f>'Ведом. 2016'!G158</f>
        <v>10000</v>
      </c>
      <c r="E29" s="352"/>
      <c r="F29" s="359"/>
    </row>
    <row r="30" spans="1:6" ht="57" customHeight="1">
      <c r="A30" s="109" t="s">
        <v>1234</v>
      </c>
      <c r="B30" s="47" t="s">
        <v>1102</v>
      </c>
      <c r="C30" s="321"/>
      <c r="D30" s="359">
        <f>D31+D35</f>
        <v>118150</v>
      </c>
      <c r="E30" s="352" t="e">
        <f>E31</f>
        <v>#REF!</v>
      </c>
      <c r="F30" s="359" t="e">
        <f>F31</f>
        <v>#REF!</v>
      </c>
    </row>
    <row r="31" spans="1:6" ht="16.5">
      <c r="A31" s="106" t="s">
        <v>814</v>
      </c>
      <c r="B31" s="240" t="s">
        <v>1103</v>
      </c>
      <c r="C31" s="321"/>
      <c r="D31" s="390">
        <f>D32</f>
        <v>82150</v>
      </c>
      <c r="E31" s="433" t="e">
        <f>E32+E33+#REF!</f>
        <v>#REF!</v>
      </c>
      <c r="F31" s="390" t="e">
        <f>F32+F33+#REF!</f>
        <v>#REF!</v>
      </c>
    </row>
    <row r="32" spans="1:6" ht="33">
      <c r="A32" s="106" t="s">
        <v>1092</v>
      </c>
      <c r="B32" s="240" t="s">
        <v>1109</v>
      </c>
      <c r="C32" s="321"/>
      <c r="D32" s="359">
        <f>D33</f>
        <v>82150</v>
      </c>
      <c r="E32" s="352">
        <f>'Ведом. 2016'!H770</f>
        <v>4221400</v>
      </c>
      <c r="F32" s="359">
        <f>'Ведом. 2016'!I770</f>
        <v>4221400</v>
      </c>
    </row>
    <row r="33" spans="1:6" ht="33">
      <c r="A33" s="106" t="s">
        <v>516</v>
      </c>
      <c r="B33" s="240" t="s">
        <v>1109</v>
      </c>
      <c r="C33" s="321">
        <v>240</v>
      </c>
      <c r="D33" s="359">
        <f>'Ведом. 2016'!G116</f>
        <v>82150</v>
      </c>
      <c r="E33" s="352">
        <f>'Ведом. 2016'!H771</f>
        <v>1518500</v>
      </c>
      <c r="F33" s="359">
        <f>'Ведом. 2016'!I771</f>
        <v>1518500</v>
      </c>
    </row>
    <row r="34" spans="1:6" ht="16.5" hidden="1">
      <c r="A34" s="106"/>
      <c r="B34" s="240"/>
      <c r="C34" s="321"/>
      <c r="D34" s="359"/>
      <c r="E34" s="352"/>
      <c r="F34" s="359"/>
    </row>
    <row r="35" spans="1:6" ht="24" customHeight="1">
      <c r="A35" s="106" t="s">
        <v>814</v>
      </c>
      <c r="B35" s="240" t="s">
        <v>1103</v>
      </c>
      <c r="C35" s="321"/>
      <c r="D35" s="359">
        <f>D36</f>
        <v>36000</v>
      </c>
      <c r="E35" s="352"/>
      <c r="F35" s="359"/>
    </row>
    <row r="36" spans="1:6" ht="21.75" customHeight="1">
      <c r="A36" s="106" t="s">
        <v>426</v>
      </c>
      <c r="B36" s="240" t="s">
        <v>1104</v>
      </c>
      <c r="C36" s="321"/>
      <c r="D36" s="359">
        <f>D37</f>
        <v>36000</v>
      </c>
      <c r="E36" s="352"/>
      <c r="F36" s="359"/>
    </row>
    <row r="37" spans="1:6" ht="16.5">
      <c r="A37" s="106" t="s">
        <v>523</v>
      </c>
      <c r="B37" s="240" t="s">
        <v>1104</v>
      </c>
      <c r="C37" s="321">
        <v>870</v>
      </c>
      <c r="D37" s="359">
        <f>'Ведом. 2016'!G75</f>
        <v>36000</v>
      </c>
      <c r="E37" s="352"/>
      <c r="F37" s="359"/>
    </row>
    <row r="38" spans="1:6" ht="16.5">
      <c r="A38" s="109" t="s">
        <v>1235</v>
      </c>
      <c r="B38" s="239" t="s">
        <v>1110</v>
      </c>
      <c r="C38" s="322"/>
      <c r="D38" s="358">
        <f>D39</f>
        <v>2304000</v>
      </c>
      <c r="E38" s="352"/>
      <c r="F38" s="359"/>
    </row>
    <row r="39" spans="1:6" ht="33">
      <c r="A39" s="372" t="s">
        <v>881</v>
      </c>
      <c r="B39" s="240" t="s">
        <v>1111</v>
      </c>
      <c r="C39" s="321"/>
      <c r="D39" s="359">
        <f>D40</f>
        <v>2304000</v>
      </c>
      <c r="E39" s="352"/>
      <c r="F39" s="359"/>
    </row>
    <row r="40" spans="1:6" ht="33">
      <c r="A40" s="372" t="s">
        <v>581</v>
      </c>
      <c r="B40" s="240" t="s">
        <v>1112</v>
      </c>
      <c r="C40" s="321"/>
      <c r="D40" s="359">
        <f>D41</f>
        <v>2304000</v>
      </c>
      <c r="E40" s="352"/>
      <c r="F40" s="359"/>
    </row>
    <row r="41" spans="1:6" ht="33">
      <c r="A41" s="106" t="s">
        <v>516</v>
      </c>
      <c r="B41" s="240" t="s">
        <v>1112</v>
      </c>
      <c r="C41" s="321">
        <v>240</v>
      </c>
      <c r="D41" s="359">
        <f>'Ведом. 2016'!G122</f>
        <v>2304000</v>
      </c>
      <c r="E41" s="352"/>
      <c r="F41" s="359"/>
    </row>
    <row r="42" spans="1:6" ht="33">
      <c r="A42" s="109" t="s">
        <v>1236</v>
      </c>
      <c r="B42" s="47" t="s">
        <v>1113</v>
      </c>
      <c r="C42" s="321"/>
      <c r="D42" s="359">
        <f>D43</f>
        <v>13500</v>
      </c>
      <c r="E42" s="352"/>
      <c r="F42" s="359"/>
    </row>
    <row r="43" spans="1:6" ht="16.5">
      <c r="A43" s="106" t="s">
        <v>782</v>
      </c>
      <c r="B43" s="240" t="s">
        <v>1114</v>
      </c>
      <c r="C43" s="321"/>
      <c r="D43" s="359">
        <f>D44</f>
        <v>13500</v>
      </c>
      <c r="E43" s="352"/>
      <c r="F43" s="359"/>
    </row>
    <row r="44" spans="1:6" ht="16.5">
      <c r="A44" s="106" t="s">
        <v>734</v>
      </c>
      <c r="B44" s="240" t="s">
        <v>1115</v>
      </c>
      <c r="C44" s="321"/>
      <c r="D44" s="359">
        <f>D45</f>
        <v>13500</v>
      </c>
      <c r="E44" s="352"/>
      <c r="F44" s="359"/>
    </row>
    <row r="45" spans="1:6" ht="33">
      <c r="A45" s="106" t="s">
        <v>516</v>
      </c>
      <c r="B45" s="240" t="s">
        <v>1115</v>
      </c>
      <c r="C45" s="321">
        <v>240</v>
      </c>
      <c r="D45" s="359">
        <f>'Ведом. 2016'!G127</f>
        <v>13500</v>
      </c>
      <c r="E45" s="352"/>
      <c r="F45" s="359"/>
    </row>
    <row r="46" spans="1:6" ht="41.25" customHeight="1">
      <c r="A46" s="109" t="s">
        <v>1181</v>
      </c>
      <c r="B46" s="47" t="s">
        <v>1116</v>
      </c>
      <c r="C46" s="321"/>
      <c r="D46" s="359">
        <f>D49+D53+D60</f>
        <v>894700</v>
      </c>
      <c r="E46" s="352"/>
      <c r="F46" s="359"/>
    </row>
    <row r="47" spans="1:6" ht="29.25" customHeight="1" hidden="1">
      <c r="A47" s="106"/>
      <c r="B47" s="240"/>
      <c r="C47" s="321"/>
      <c r="D47" s="359"/>
      <c r="E47" s="352"/>
      <c r="F47" s="359"/>
    </row>
    <row r="48" spans="1:6" ht="36.75" customHeight="1" hidden="1">
      <c r="A48" s="106"/>
      <c r="B48" s="47"/>
      <c r="C48" s="321"/>
      <c r="D48" s="359"/>
      <c r="E48" s="352"/>
      <c r="F48" s="359"/>
    </row>
    <row r="49" spans="1:6" ht="33" customHeight="1">
      <c r="A49" s="550" t="s">
        <v>1203</v>
      </c>
      <c r="B49" s="551" t="s">
        <v>1182</v>
      </c>
      <c r="C49" s="552"/>
      <c r="D49" s="553">
        <f>D50</f>
        <v>100000</v>
      </c>
      <c r="E49" s="352"/>
      <c r="F49" s="359"/>
    </row>
    <row r="50" spans="1:6" ht="36.75" customHeight="1">
      <c r="A50" s="50" t="s">
        <v>1186</v>
      </c>
      <c r="B50" s="53" t="s">
        <v>1188</v>
      </c>
      <c r="C50" s="325"/>
      <c r="D50" s="541">
        <f>D51</f>
        <v>100000</v>
      </c>
      <c r="E50" s="352"/>
      <c r="F50" s="359"/>
    </row>
    <row r="51" spans="1:6" ht="21.75" customHeight="1">
      <c r="A51" s="50" t="s">
        <v>1187</v>
      </c>
      <c r="B51" s="53" t="s">
        <v>1188</v>
      </c>
      <c r="C51" s="325"/>
      <c r="D51" s="541">
        <f>D52</f>
        <v>100000</v>
      </c>
      <c r="E51" s="352"/>
      <c r="F51" s="359"/>
    </row>
    <row r="52" spans="1:6" ht="36.75" customHeight="1">
      <c r="A52" s="50" t="s">
        <v>516</v>
      </c>
      <c r="B52" s="53" t="s">
        <v>1188</v>
      </c>
      <c r="C52" s="325">
        <v>240</v>
      </c>
      <c r="D52" s="541">
        <f>'Ведом. 2016'!G132</f>
        <v>100000</v>
      </c>
      <c r="E52" s="352"/>
      <c r="F52" s="359"/>
    </row>
    <row r="53" spans="1:6" ht="33">
      <c r="A53" s="109" t="s">
        <v>1204</v>
      </c>
      <c r="B53" s="240" t="s">
        <v>1183</v>
      </c>
      <c r="C53" s="321"/>
      <c r="D53" s="359">
        <f>D54+D57</f>
        <v>85000</v>
      </c>
      <c r="E53" s="352"/>
      <c r="F53" s="359"/>
    </row>
    <row r="54" spans="1:6" ht="33">
      <c r="A54" s="68" t="s">
        <v>817</v>
      </c>
      <c r="B54" s="240" t="s">
        <v>1189</v>
      </c>
      <c r="C54" s="321"/>
      <c r="D54" s="359">
        <f>D55</f>
        <v>40000</v>
      </c>
      <c r="E54" s="352"/>
      <c r="F54" s="359"/>
    </row>
    <row r="55" spans="1:6" ht="35.25" customHeight="1">
      <c r="A55" s="68" t="s">
        <v>631</v>
      </c>
      <c r="B55" s="240" t="s">
        <v>1189</v>
      </c>
      <c r="C55" s="321"/>
      <c r="D55" s="359">
        <f>D56</f>
        <v>40000</v>
      </c>
      <c r="E55" s="352"/>
      <c r="F55" s="359"/>
    </row>
    <row r="56" spans="1:6" ht="33">
      <c r="A56" s="106" t="s">
        <v>516</v>
      </c>
      <c r="B56" s="288" t="s">
        <v>1189</v>
      </c>
      <c r="C56" s="325">
        <v>240</v>
      </c>
      <c r="D56" s="541">
        <f>'Ведом. 2016'!G146</f>
        <v>40000</v>
      </c>
      <c r="E56" s="352"/>
      <c r="F56" s="359"/>
    </row>
    <row r="57" spans="1:6" ht="33">
      <c r="A57" s="253" t="s">
        <v>817</v>
      </c>
      <c r="B57" s="288" t="s">
        <v>1190</v>
      </c>
      <c r="C57" s="325"/>
      <c r="D57" s="541">
        <f>D58</f>
        <v>45000</v>
      </c>
      <c r="E57" s="352"/>
      <c r="F57" s="359"/>
    </row>
    <row r="58" spans="1:6" ht="18" customHeight="1">
      <c r="A58" s="574" t="s">
        <v>1212</v>
      </c>
      <c r="B58" s="288" t="s">
        <v>1190</v>
      </c>
      <c r="C58" s="325"/>
      <c r="D58" s="541">
        <f>D59</f>
        <v>45000</v>
      </c>
      <c r="E58" s="352"/>
      <c r="F58" s="359"/>
    </row>
    <row r="59" spans="1:6" ht="33">
      <c r="A59" s="49" t="s">
        <v>516</v>
      </c>
      <c r="B59" s="43" t="s">
        <v>1190</v>
      </c>
      <c r="C59" s="321">
        <v>240</v>
      </c>
      <c r="D59" s="359">
        <f>'Ведом. 2016'!G149</f>
        <v>45000</v>
      </c>
      <c r="E59" s="352"/>
      <c r="F59" s="359"/>
    </row>
    <row r="60" spans="1:6" ht="33.75" customHeight="1">
      <c r="A60" s="554" t="s">
        <v>1205</v>
      </c>
      <c r="B60" s="47" t="s">
        <v>1191</v>
      </c>
      <c r="C60" s="322"/>
      <c r="D60" s="358">
        <f>D61+D63+D65</f>
        <v>709700</v>
      </c>
      <c r="E60" s="352"/>
      <c r="F60" s="359"/>
    </row>
    <row r="61" spans="1:6" ht="34.5">
      <c r="A61" s="540" t="s">
        <v>1131</v>
      </c>
      <c r="B61" s="43" t="s">
        <v>1192</v>
      </c>
      <c r="C61" s="321"/>
      <c r="D61" s="359">
        <f>D62</f>
        <v>539700</v>
      </c>
      <c r="E61" s="352"/>
      <c r="F61" s="359"/>
    </row>
    <row r="62" spans="1:6" ht="33">
      <c r="A62" s="106" t="s">
        <v>516</v>
      </c>
      <c r="B62" s="43" t="s">
        <v>1192</v>
      </c>
      <c r="C62" s="321">
        <v>240</v>
      </c>
      <c r="D62" s="359">
        <f>'Ведом. 2016'!G161</f>
        <v>539700</v>
      </c>
      <c r="E62" s="352"/>
      <c r="F62" s="359"/>
    </row>
    <row r="63" spans="1:6" ht="17.25">
      <c r="A63" s="540" t="s">
        <v>1132</v>
      </c>
      <c r="B63" s="43" t="s">
        <v>1193</v>
      </c>
      <c r="C63" s="321"/>
      <c r="D63" s="359">
        <f>D64</f>
        <v>70000</v>
      </c>
      <c r="E63" s="352"/>
      <c r="F63" s="359"/>
    </row>
    <row r="64" spans="1:6" ht="33">
      <c r="A64" s="106" t="s">
        <v>516</v>
      </c>
      <c r="B64" s="43" t="s">
        <v>1193</v>
      </c>
      <c r="C64" s="321">
        <v>240</v>
      </c>
      <c r="D64" s="359">
        <f>'Ведом. 2016'!G163</f>
        <v>70000</v>
      </c>
      <c r="E64" s="352"/>
      <c r="F64" s="359"/>
    </row>
    <row r="65" spans="1:6" ht="17.25">
      <c r="A65" s="540" t="s">
        <v>1133</v>
      </c>
      <c r="B65" s="43" t="s">
        <v>1194</v>
      </c>
      <c r="C65" s="321"/>
      <c r="D65" s="359">
        <f>D66</f>
        <v>100000</v>
      </c>
      <c r="E65" s="352"/>
      <c r="F65" s="359"/>
    </row>
    <row r="66" spans="1:6" ht="33">
      <c r="A66" s="106" t="s">
        <v>516</v>
      </c>
      <c r="B66" s="43" t="s">
        <v>1194</v>
      </c>
      <c r="C66" s="321">
        <v>240</v>
      </c>
      <c r="D66" s="359">
        <f>'Ведом. 2016'!G165</f>
        <v>100000</v>
      </c>
      <c r="E66" s="352"/>
      <c r="F66" s="359"/>
    </row>
    <row r="67" spans="1:6" ht="33">
      <c r="A67" s="109" t="s">
        <v>1231</v>
      </c>
      <c r="B67" s="47" t="s">
        <v>1129</v>
      </c>
      <c r="C67" s="321"/>
      <c r="D67" s="359">
        <f>D68</f>
        <v>25000</v>
      </c>
      <c r="E67" s="352"/>
      <c r="F67" s="359"/>
    </row>
    <row r="68" spans="1:6" ht="16.5">
      <c r="A68" s="106" t="s">
        <v>1000</v>
      </c>
      <c r="B68" s="240" t="s">
        <v>1130</v>
      </c>
      <c r="C68" s="321"/>
      <c r="D68" s="359">
        <f>D69</f>
        <v>25000</v>
      </c>
      <c r="E68" s="352"/>
      <c r="F68" s="359"/>
    </row>
    <row r="69" spans="1:6" ht="33">
      <c r="A69" s="106" t="s">
        <v>1098</v>
      </c>
      <c r="B69" s="240" t="s">
        <v>1184</v>
      </c>
      <c r="C69" s="321"/>
      <c r="D69" s="359">
        <f>D70</f>
        <v>25000</v>
      </c>
      <c r="E69" s="352"/>
      <c r="F69" s="359"/>
    </row>
    <row r="70" spans="1:6" ht="37.5" customHeight="1">
      <c r="A70" s="106" t="s">
        <v>516</v>
      </c>
      <c r="B70" s="240" t="s">
        <v>1184</v>
      </c>
      <c r="C70" s="321">
        <v>240</v>
      </c>
      <c r="D70" s="359">
        <f>'Ведом. 2016'!G171</f>
        <v>25000</v>
      </c>
      <c r="E70" s="352"/>
      <c r="F70" s="359"/>
    </row>
    <row r="71" spans="1:6" ht="33">
      <c r="A71" s="70" t="s">
        <v>1232</v>
      </c>
      <c r="B71" s="549" t="s">
        <v>1124</v>
      </c>
      <c r="C71" s="325"/>
      <c r="D71" s="545">
        <f>D72</f>
        <v>4228691</v>
      </c>
      <c r="E71" s="351" t="e">
        <f>E72+E81+#REF!+#REF!</f>
        <v>#REF!</v>
      </c>
      <c r="F71" s="358" t="e">
        <f>F72+F81+#REF!+#REF!</f>
        <v>#REF!</v>
      </c>
    </row>
    <row r="72" spans="1:6" s="330" customFormat="1" ht="24" customHeight="1">
      <c r="A72" s="542" t="s">
        <v>1100</v>
      </c>
      <c r="B72" s="546" t="s">
        <v>1195</v>
      </c>
      <c r="C72" s="547"/>
      <c r="D72" s="545">
        <f>'Ведом. 2016'!G430</f>
        <v>4228691</v>
      </c>
      <c r="E72" s="351">
        <f>E73</f>
        <v>10614100</v>
      </c>
      <c r="F72" s="358">
        <f>F73</f>
        <v>10614100</v>
      </c>
    </row>
    <row r="73" spans="1:6" ht="20.25" customHeight="1">
      <c r="A73" s="423" t="s">
        <v>885</v>
      </c>
      <c r="B73" s="288" t="s">
        <v>1195</v>
      </c>
      <c r="C73" s="325"/>
      <c r="D73" s="541">
        <f>D74+D79+D82</f>
        <v>4228691</v>
      </c>
      <c r="E73" s="352">
        <f>E74+E78</f>
        <v>10614100</v>
      </c>
      <c r="F73" s="359">
        <f>F74+F78</f>
        <v>10614100</v>
      </c>
    </row>
    <row r="74" spans="1:6" ht="22.5" customHeight="1">
      <c r="A74" s="543" t="s">
        <v>571</v>
      </c>
      <c r="B74" s="288" t="s">
        <v>1196</v>
      </c>
      <c r="C74" s="325"/>
      <c r="D74" s="541">
        <f>D75</f>
        <v>2884364</v>
      </c>
      <c r="E74" s="352">
        <f>E75</f>
        <v>10269100</v>
      </c>
      <c r="F74" s="359">
        <f>F75</f>
        <v>10269100</v>
      </c>
    </row>
    <row r="75" spans="1:6" ht="36.75" customHeight="1">
      <c r="A75" s="49" t="s">
        <v>1101</v>
      </c>
      <c r="B75" s="288" t="s">
        <v>1196</v>
      </c>
      <c r="C75" s="325"/>
      <c r="D75" s="541">
        <f>D76+D77+D78</f>
        <v>2884364</v>
      </c>
      <c r="E75" s="352">
        <f>'Ведом. 2016'!H441</f>
        <v>10269100</v>
      </c>
      <c r="F75" s="359">
        <f>'Ведом. 2016'!I441</f>
        <v>10269100</v>
      </c>
    </row>
    <row r="76" spans="1:6" ht="20.25" customHeight="1">
      <c r="A76" s="49" t="s">
        <v>525</v>
      </c>
      <c r="B76" s="288" t="s">
        <v>1196</v>
      </c>
      <c r="C76" s="325">
        <v>110</v>
      </c>
      <c r="D76" s="541">
        <f>'Ведом. 2016'!G454</f>
        <v>2270364</v>
      </c>
      <c r="E76" s="352"/>
      <c r="F76" s="359"/>
    </row>
    <row r="77" spans="1:6" ht="32.25" customHeight="1">
      <c r="A77" s="49" t="s">
        <v>516</v>
      </c>
      <c r="B77" s="288" t="s">
        <v>1196</v>
      </c>
      <c r="C77" s="325">
        <v>240</v>
      </c>
      <c r="D77" s="541">
        <f>'Ведом. 2016'!G455</f>
        <v>612000</v>
      </c>
      <c r="E77" s="352"/>
      <c r="F77" s="359"/>
    </row>
    <row r="78" spans="1:6" ht="21.75" customHeight="1">
      <c r="A78" s="423" t="s">
        <v>518</v>
      </c>
      <c r="B78" s="288" t="s">
        <v>1196</v>
      </c>
      <c r="C78" s="325">
        <v>850</v>
      </c>
      <c r="D78" s="541">
        <f>'Ведом. 2016'!G456</f>
        <v>2000</v>
      </c>
      <c r="E78" s="352">
        <f>E80</f>
        <v>345000</v>
      </c>
      <c r="F78" s="359">
        <f>F80</f>
        <v>345000</v>
      </c>
    </row>
    <row r="79" spans="1:6" ht="34.5" customHeight="1">
      <c r="A79" s="423" t="s">
        <v>811</v>
      </c>
      <c r="B79" s="288" t="s">
        <v>1197</v>
      </c>
      <c r="C79" s="325"/>
      <c r="D79" s="541">
        <f>D80</f>
        <v>50000</v>
      </c>
      <c r="E79" s="352"/>
      <c r="F79" s="359"/>
    </row>
    <row r="80" spans="1:6" ht="20.25" customHeight="1">
      <c r="A80" s="544" t="s">
        <v>559</v>
      </c>
      <c r="B80" s="546" t="s">
        <v>1197</v>
      </c>
      <c r="C80" s="325"/>
      <c r="D80" s="541">
        <f>D81</f>
        <v>50000</v>
      </c>
      <c r="E80" s="352">
        <f>'Ведом. 2016'!H443</f>
        <v>345000</v>
      </c>
      <c r="F80" s="359">
        <f>'Ведом. 2016'!I443</f>
        <v>345000</v>
      </c>
    </row>
    <row r="81" spans="1:6" s="330" customFormat="1" ht="33" customHeight="1">
      <c r="A81" s="50" t="s">
        <v>516</v>
      </c>
      <c r="B81" s="288" t="s">
        <v>1197</v>
      </c>
      <c r="C81" s="547">
        <v>240</v>
      </c>
      <c r="D81" s="545">
        <f>'Ведом. 2016'!G492</f>
        <v>50000</v>
      </c>
      <c r="E81" s="351" t="e">
        <f>#REF!+E89+#REF!</f>
        <v>#REF!</v>
      </c>
      <c r="F81" s="358" t="e">
        <f>#REF!+F89+#REF!</f>
        <v>#REF!</v>
      </c>
    </row>
    <row r="82" spans="1:6" ht="17.25">
      <c r="A82" s="544" t="s">
        <v>911</v>
      </c>
      <c r="B82" s="288" t="s">
        <v>1198</v>
      </c>
      <c r="C82" s="325"/>
      <c r="D82" s="541">
        <f>D83</f>
        <v>1294327</v>
      </c>
      <c r="E82" s="352">
        <f>'Ведом. 2016'!H447</f>
        <v>15267900</v>
      </c>
      <c r="F82" s="359">
        <f>'Ведом. 2016'!I447</f>
        <v>15267900</v>
      </c>
    </row>
    <row r="83" spans="1:6" ht="38.25" customHeight="1">
      <c r="A83" s="50" t="s">
        <v>562</v>
      </c>
      <c r="B83" s="288" t="s">
        <v>1198</v>
      </c>
      <c r="C83" s="325"/>
      <c r="D83" s="541">
        <f>D84+D85+D86</f>
        <v>1294327</v>
      </c>
      <c r="E83" s="352">
        <f>E84</f>
        <v>235000</v>
      </c>
      <c r="F83" s="359">
        <f>F84</f>
        <v>235000</v>
      </c>
    </row>
    <row r="84" spans="1:6" ht="20.25" customHeight="1">
      <c r="A84" s="49" t="s">
        <v>513</v>
      </c>
      <c r="B84" s="288" t="s">
        <v>1198</v>
      </c>
      <c r="C84" s="325">
        <v>120</v>
      </c>
      <c r="D84" s="541">
        <f>'Ведом. 2016'!G512</f>
        <v>1162384</v>
      </c>
      <c r="E84" s="352">
        <f>'Ведом. 2016'!H449</f>
        <v>235000</v>
      </c>
      <c r="F84" s="359">
        <f>'Ведом. 2016'!I449</f>
        <v>235000</v>
      </c>
    </row>
    <row r="85" spans="1:6" ht="33">
      <c r="A85" s="50" t="s">
        <v>516</v>
      </c>
      <c r="B85" s="288" t="s">
        <v>1198</v>
      </c>
      <c r="C85" s="325">
        <v>240</v>
      </c>
      <c r="D85" s="541">
        <f>'Ведом. 2016'!G513</f>
        <v>129943</v>
      </c>
      <c r="E85" s="352">
        <f>E86</f>
        <v>50000</v>
      </c>
      <c r="F85" s="359">
        <f>F86</f>
        <v>60000</v>
      </c>
    </row>
    <row r="86" spans="1:6" ht="16.5">
      <c r="A86" s="49" t="s">
        <v>518</v>
      </c>
      <c r="B86" s="288" t="s">
        <v>1198</v>
      </c>
      <c r="C86" s="325">
        <v>850</v>
      </c>
      <c r="D86" s="541">
        <f>'Ведом. 2016'!G514</f>
        <v>2000</v>
      </c>
      <c r="E86" s="352">
        <f>'Ведом. 2016'!H590</f>
        <v>50000</v>
      </c>
      <c r="F86" s="359">
        <f>'Ведом. 2016'!I590</f>
        <v>60000</v>
      </c>
    </row>
    <row r="87" spans="1:6" ht="36.75" customHeight="1">
      <c r="A87" s="200" t="s">
        <v>1125</v>
      </c>
      <c r="B87" s="546" t="s">
        <v>1128</v>
      </c>
      <c r="C87" s="325"/>
      <c r="D87" s="541">
        <f>D88+D91+D94</f>
        <v>120000</v>
      </c>
      <c r="E87" s="352">
        <f>E88</f>
        <v>0</v>
      </c>
      <c r="F87" s="359">
        <f>F88</f>
        <v>0</v>
      </c>
    </row>
    <row r="88" spans="1:6" ht="21.75" customHeight="1">
      <c r="A88" s="49" t="s">
        <v>937</v>
      </c>
      <c r="B88" s="288" t="s">
        <v>1199</v>
      </c>
      <c r="C88" s="325"/>
      <c r="D88" s="541">
        <f>D89</f>
        <v>90000</v>
      </c>
      <c r="E88" s="352">
        <f>'Ведом. 2016'!H451</f>
        <v>0</v>
      </c>
      <c r="F88" s="359">
        <f>'Ведом. 2016'!I451</f>
        <v>0</v>
      </c>
    </row>
    <row r="89" spans="1:6" ht="20.25" customHeight="1">
      <c r="A89" s="103" t="s">
        <v>939</v>
      </c>
      <c r="B89" s="240" t="s">
        <v>1199</v>
      </c>
      <c r="C89" s="321"/>
      <c r="D89" s="359">
        <f>D90</f>
        <v>90000</v>
      </c>
      <c r="E89" s="352" t="e">
        <f>E90+#REF!+E94+#REF!</f>
        <v>#REF!</v>
      </c>
      <c r="F89" s="359" t="e">
        <f>F90+#REF!+F94+#REF!</f>
        <v>#REF!</v>
      </c>
    </row>
    <row r="90" spans="1:6" ht="22.5" customHeight="1">
      <c r="A90" s="103" t="s">
        <v>540</v>
      </c>
      <c r="B90" s="240" t="s">
        <v>1199</v>
      </c>
      <c r="C90" s="321">
        <v>310</v>
      </c>
      <c r="D90" s="359">
        <f>'Ведом. 2016'!G520</f>
        <v>90000</v>
      </c>
      <c r="E90" s="352">
        <f>E91+E92+E93</f>
        <v>411300</v>
      </c>
      <c r="F90" s="359">
        <f>F91+F92+F93</f>
        <v>411300</v>
      </c>
    </row>
    <row r="91" spans="1:6" ht="18.75" customHeight="1">
      <c r="A91" s="279" t="s">
        <v>937</v>
      </c>
      <c r="B91" s="240" t="s">
        <v>1200</v>
      </c>
      <c r="C91" s="321"/>
      <c r="D91" s="359">
        <f>D92</f>
        <v>20000</v>
      </c>
      <c r="E91" s="352">
        <f>'Ведом. 2016'!H454</f>
        <v>280500</v>
      </c>
      <c r="F91" s="359">
        <f>'Ведом. 2016'!I454</f>
        <v>280500</v>
      </c>
    </row>
    <row r="92" spans="1:6" ht="36.75" customHeight="1">
      <c r="A92" s="106" t="s">
        <v>942</v>
      </c>
      <c r="B92" s="240" t="s">
        <v>1200</v>
      </c>
      <c r="C92" s="321"/>
      <c r="D92" s="359">
        <f>D93</f>
        <v>20000</v>
      </c>
      <c r="E92" s="352">
        <f>'Ведом. 2016'!H455</f>
        <v>123700</v>
      </c>
      <c r="F92" s="359">
        <f>'Ведом. 2016'!I455</f>
        <v>123700</v>
      </c>
    </row>
    <row r="93" spans="1:6" ht="18.75" customHeight="1">
      <c r="A93" s="106" t="s">
        <v>540</v>
      </c>
      <c r="B93" s="240" t="s">
        <v>1200</v>
      </c>
      <c r="C93" s="321">
        <v>310</v>
      </c>
      <c r="D93" s="359">
        <f>'Ведом. 2016'!G525</f>
        <v>20000</v>
      </c>
      <c r="E93" s="352">
        <f>'Ведом. 2016'!H456</f>
        <v>7100</v>
      </c>
      <c r="F93" s="359">
        <f>'Ведом. 2016'!I456</f>
        <v>7100</v>
      </c>
    </row>
    <row r="94" spans="1:6" ht="24" customHeight="1">
      <c r="A94" s="50" t="s">
        <v>937</v>
      </c>
      <c r="B94" s="240" t="s">
        <v>1201</v>
      </c>
      <c r="C94" s="321"/>
      <c r="D94" s="359">
        <f>D95</f>
        <v>10000</v>
      </c>
      <c r="E94" s="352">
        <f>E96+E95</f>
        <v>175000</v>
      </c>
      <c r="F94" s="359">
        <f>F96+F95</f>
        <v>175000</v>
      </c>
    </row>
    <row r="95" spans="1:6" ht="24" customHeight="1">
      <c r="A95" s="106" t="s">
        <v>544</v>
      </c>
      <c r="B95" s="240" t="s">
        <v>1201</v>
      </c>
      <c r="C95" s="321"/>
      <c r="D95" s="359">
        <f>D96</f>
        <v>10000</v>
      </c>
      <c r="E95" s="352">
        <f>'Ведом. 2016'!H458</f>
        <v>175000</v>
      </c>
      <c r="F95" s="359">
        <f>'Ведом. 2016'!I458</f>
        <v>175000</v>
      </c>
    </row>
    <row r="96" spans="1:6" ht="24" customHeight="1">
      <c r="A96" s="106" t="s">
        <v>540</v>
      </c>
      <c r="B96" s="240" t="s">
        <v>1201</v>
      </c>
      <c r="C96" s="321">
        <v>310</v>
      </c>
      <c r="D96" s="359">
        <f>'Ведом. 2016'!G528</f>
        <v>10000</v>
      </c>
      <c r="E96" s="352">
        <f>'Ведом. 2016'!H459</f>
        <v>0</v>
      </c>
      <c r="F96" s="359">
        <f>'Ведом. 2016'!I459</f>
        <v>0</v>
      </c>
    </row>
    <row r="97" spans="1:6" ht="33.75" customHeight="1">
      <c r="A97" s="109" t="s">
        <v>1233</v>
      </c>
      <c r="B97" s="239" t="s">
        <v>1126</v>
      </c>
      <c r="C97" s="321"/>
      <c r="D97" s="359">
        <f>D98</f>
        <v>35000</v>
      </c>
      <c r="E97" s="352">
        <f>E98</f>
        <v>240000</v>
      </c>
      <c r="F97" s="359">
        <f>F98</f>
        <v>240000</v>
      </c>
    </row>
    <row r="98" spans="1:6" ht="19.5" customHeight="1">
      <c r="A98" s="106" t="s">
        <v>913</v>
      </c>
      <c r="B98" s="240" t="s">
        <v>1127</v>
      </c>
      <c r="C98" s="321"/>
      <c r="D98" s="359">
        <f>D99</f>
        <v>35000</v>
      </c>
      <c r="E98" s="352">
        <f>E99+E100</f>
        <v>240000</v>
      </c>
      <c r="F98" s="359">
        <f>F99+F100</f>
        <v>240000</v>
      </c>
    </row>
    <row r="99" spans="1:6" ht="21.75" customHeight="1">
      <c r="A99" s="106" t="s">
        <v>572</v>
      </c>
      <c r="B99" s="240" t="s">
        <v>1202</v>
      </c>
      <c r="C99" s="321"/>
      <c r="D99" s="359">
        <f>'Ведом. 2016'!G534</f>
        <v>35000</v>
      </c>
      <c r="E99" s="352">
        <f>'Ведом. 2016'!H534</f>
        <v>80000</v>
      </c>
      <c r="F99" s="359">
        <f>'Ведом. 2016'!I534</f>
        <v>80000</v>
      </c>
    </row>
    <row r="100" spans="1:6" ht="33">
      <c r="A100" s="106" t="s">
        <v>516</v>
      </c>
      <c r="B100" s="240" t="s">
        <v>1202</v>
      </c>
      <c r="C100" s="321">
        <v>240</v>
      </c>
      <c r="D100" s="359">
        <f>'Ведом. 2016'!G534</f>
        <v>35000</v>
      </c>
      <c r="E100" s="352">
        <f>'Ведом. 2016'!H389</f>
        <v>160000</v>
      </c>
      <c r="F100" s="359">
        <f>'Ведом. 2016'!I389</f>
        <v>160000</v>
      </c>
    </row>
    <row r="101" spans="1:6" ht="49.5">
      <c r="A101" s="418" t="s">
        <v>636</v>
      </c>
      <c r="B101" s="419" t="s">
        <v>688</v>
      </c>
      <c r="C101" s="420"/>
      <c r="D101" s="424">
        <f>D102+D106+D112</f>
        <v>4968659</v>
      </c>
      <c r="E101" s="421" t="e">
        <f>E102+E103+#REF!+#REF!+E106+E112</f>
        <v>#REF!</v>
      </c>
      <c r="F101" s="424" t="e">
        <f>F102+F103+#REF!+#REF!+F106+F112</f>
        <v>#REF!</v>
      </c>
    </row>
    <row r="102" spans="1:6" s="330" customFormat="1" ht="33">
      <c r="A102" s="45" t="s">
        <v>81</v>
      </c>
      <c r="B102" s="47" t="s">
        <v>686</v>
      </c>
      <c r="C102" s="333"/>
      <c r="D102" s="355">
        <f>D103</f>
        <v>898000</v>
      </c>
      <c r="E102" s="422" t="e">
        <f>#REF!+#REF!</f>
        <v>#REF!</v>
      </c>
      <c r="F102" s="355" t="e">
        <f>#REF!+#REF!</f>
        <v>#REF!</v>
      </c>
    </row>
    <row r="103" spans="1:6" s="330" customFormat="1" ht="16.5">
      <c r="A103" s="45" t="s">
        <v>595</v>
      </c>
      <c r="B103" s="47" t="s">
        <v>686</v>
      </c>
      <c r="C103" s="47"/>
      <c r="D103" s="355">
        <f aca="true" t="shared" si="1" ref="D103:F104">D104</f>
        <v>898000</v>
      </c>
      <c r="E103" s="422">
        <f t="shared" si="1"/>
        <v>1553000</v>
      </c>
      <c r="F103" s="355">
        <f t="shared" si="1"/>
        <v>1553000</v>
      </c>
    </row>
    <row r="104" spans="1:6" ht="16.5">
      <c r="A104" s="41" t="s">
        <v>259</v>
      </c>
      <c r="B104" s="43" t="s">
        <v>687</v>
      </c>
      <c r="C104" s="43"/>
      <c r="D104" s="354">
        <f t="shared" si="1"/>
        <v>898000</v>
      </c>
      <c r="E104" s="348">
        <f t="shared" si="1"/>
        <v>1553000</v>
      </c>
      <c r="F104" s="354">
        <f t="shared" si="1"/>
        <v>1553000</v>
      </c>
    </row>
    <row r="105" spans="1:6" ht="16.5">
      <c r="A105" s="41" t="s">
        <v>513</v>
      </c>
      <c r="B105" s="43" t="s">
        <v>687</v>
      </c>
      <c r="C105" s="43" t="s">
        <v>514</v>
      </c>
      <c r="D105" s="354">
        <f>'Ведом. 2016'!G45</f>
        <v>898000</v>
      </c>
      <c r="E105" s="348">
        <f>'Ведом. 2016'!H45</f>
        <v>1553000</v>
      </c>
      <c r="F105" s="354">
        <f>'Ведом. 2016'!I45</f>
        <v>1553000</v>
      </c>
    </row>
    <row r="106" spans="1:6" s="1" customFormat="1" ht="20.25" customHeight="1">
      <c r="A106" s="45" t="s">
        <v>596</v>
      </c>
      <c r="B106" s="73" t="s">
        <v>692</v>
      </c>
      <c r="C106" s="47"/>
      <c r="D106" s="58">
        <f>D107</f>
        <v>1865168</v>
      </c>
      <c r="E106" s="349">
        <f>E107</f>
        <v>19005100</v>
      </c>
      <c r="F106" s="58">
        <f>F107</f>
        <v>19005100</v>
      </c>
    </row>
    <row r="107" spans="1:6" ht="16.5">
      <c r="A107" s="41" t="s">
        <v>515</v>
      </c>
      <c r="B107" s="53" t="s">
        <v>693</v>
      </c>
      <c r="C107" s="43"/>
      <c r="D107" s="354">
        <f>D108+D109+D110+D111</f>
        <v>1865168</v>
      </c>
      <c r="E107" s="354">
        <f>E108+E109+E111</f>
        <v>19005100</v>
      </c>
      <c r="F107" s="354">
        <f>F108+F109+F111</f>
        <v>19005100</v>
      </c>
    </row>
    <row r="108" spans="1:6" ht="16.5">
      <c r="A108" s="41" t="s">
        <v>513</v>
      </c>
      <c r="B108" s="53" t="s">
        <v>693</v>
      </c>
      <c r="C108" s="43" t="s">
        <v>514</v>
      </c>
      <c r="D108" s="354">
        <f>'Ведом. 2016'!G50</f>
        <v>1056068</v>
      </c>
      <c r="E108" s="348">
        <f>'Ведом. 2016'!H50</f>
        <v>13805500</v>
      </c>
      <c r="F108" s="354">
        <f>'Ведом. 2016'!I50</f>
        <v>13805500</v>
      </c>
    </row>
    <row r="109" spans="1:6" ht="33">
      <c r="A109" s="233" t="s">
        <v>516</v>
      </c>
      <c r="B109" s="53" t="s">
        <v>693</v>
      </c>
      <c r="C109" s="43" t="s">
        <v>517</v>
      </c>
      <c r="D109" s="354">
        <f>'Ведом. 2016'!G51</f>
        <v>793100</v>
      </c>
      <c r="E109" s="348">
        <f>'Ведом. 2016'!H51</f>
        <v>5116600</v>
      </c>
      <c r="F109" s="354">
        <f>'Ведом. 2016'!I51</f>
        <v>5116600</v>
      </c>
    </row>
    <row r="110" spans="1:6" ht="16.5" customHeight="1">
      <c r="A110" s="264" t="s">
        <v>622</v>
      </c>
      <c r="B110" s="53" t="s">
        <v>693</v>
      </c>
      <c r="C110" s="43" t="s">
        <v>621</v>
      </c>
      <c r="D110" s="354">
        <f>'Ведом. 2016'!G52</f>
        <v>2000</v>
      </c>
      <c r="E110" s="348">
        <f>'Ведом. 2016'!H52</f>
        <v>0</v>
      </c>
      <c r="F110" s="354">
        <f>'Ведом. 2016'!I52</f>
        <v>0</v>
      </c>
    </row>
    <row r="111" spans="1:6" ht="16.5">
      <c r="A111" s="234" t="s">
        <v>518</v>
      </c>
      <c r="B111" s="53" t="s">
        <v>693</v>
      </c>
      <c r="C111" s="43" t="s">
        <v>519</v>
      </c>
      <c r="D111" s="354">
        <f>'Ведом. 2016'!G53</f>
        <v>14000</v>
      </c>
      <c r="E111" s="348">
        <f>'Ведом. 2016'!H53</f>
        <v>83000</v>
      </c>
      <c r="F111" s="354">
        <f>'Ведом. 2016'!I53</f>
        <v>83000</v>
      </c>
    </row>
    <row r="112" spans="1:6" s="330" customFormat="1" ht="16.5">
      <c r="A112" s="45" t="s">
        <v>206</v>
      </c>
      <c r="B112" s="73" t="s">
        <v>704</v>
      </c>
      <c r="C112" s="333"/>
      <c r="D112" s="355">
        <f>D114+D115+D117+D118</f>
        <v>2205491</v>
      </c>
      <c r="E112" s="422" t="e">
        <f>E113+#REF!+E118</f>
        <v>#REF!</v>
      </c>
      <c r="F112" s="355" t="e">
        <f>F113+#REF!+F118</f>
        <v>#REF!</v>
      </c>
    </row>
    <row r="113" spans="1:6" ht="25.5" customHeight="1">
      <c r="A113" s="41" t="s">
        <v>1185</v>
      </c>
      <c r="B113" s="53" t="s">
        <v>1096</v>
      </c>
      <c r="C113" s="326"/>
      <c r="D113" s="354">
        <f>D114</f>
        <v>1991391</v>
      </c>
      <c r="E113" s="348">
        <f>E114</f>
        <v>4185000</v>
      </c>
      <c r="F113" s="354">
        <f>F114</f>
        <v>4185000</v>
      </c>
    </row>
    <row r="114" spans="1:6" ht="16.5">
      <c r="A114" s="234" t="s">
        <v>513</v>
      </c>
      <c r="B114" s="53" t="s">
        <v>1096</v>
      </c>
      <c r="C114" s="153" t="s">
        <v>514</v>
      </c>
      <c r="D114" s="354">
        <f>'Ведом. 2016'!G137</f>
        <v>1991391</v>
      </c>
      <c r="E114" s="348">
        <f>'Ведом. 2016'!H230</f>
        <v>4185000</v>
      </c>
      <c r="F114" s="354">
        <f>'Ведом. 2016'!I230</f>
        <v>4185000</v>
      </c>
    </row>
    <row r="115" spans="1:6" ht="40.5" customHeight="1">
      <c r="A115" s="233" t="s">
        <v>516</v>
      </c>
      <c r="B115" s="43" t="s">
        <v>1096</v>
      </c>
      <c r="C115" s="43" t="s">
        <v>517</v>
      </c>
      <c r="D115" s="52">
        <f>'Ведом. 2016'!G138</f>
        <v>26000</v>
      </c>
      <c r="E115" s="350">
        <f>'Ведом. 2016'!H101</f>
        <v>0</v>
      </c>
      <c r="F115" s="52">
        <f>'Ведом. 2016'!I101</f>
        <v>0</v>
      </c>
    </row>
    <row r="116" spans="1:6" ht="1.5" customHeight="1">
      <c r="A116" s="234" t="s">
        <v>622</v>
      </c>
      <c r="B116" s="43" t="s">
        <v>1096</v>
      </c>
      <c r="C116" s="43" t="s">
        <v>621</v>
      </c>
      <c r="D116" s="52"/>
      <c r="E116" s="350">
        <f>'Ведом. 2016'!H102+'Ведом. 2016'!H718+'Ведом. 2016'!H558</f>
        <v>612700</v>
      </c>
      <c r="F116" s="52">
        <f>'Ведом. 2016'!I102+'Ведом. 2016'!I718+'Ведом. 2016'!I558</f>
        <v>612700</v>
      </c>
    </row>
    <row r="117" spans="1:6" ht="16.5">
      <c r="A117" s="234" t="s">
        <v>518</v>
      </c>
      <c r="B117" s="43" t="s">
        <v>1096</v>
      </c>
      <c r="C117" s="43" t="s">
        <v>519</v>
      </c>
      <c r="D117" s="52">
        <f>'Ведом. 2016'!G139</f>
        <v>1000</v>
      </c>
      <c r="E117" s="350">
        <f>'Ведом. 2016'!H103</f>
        <v>92000</v>
      </c>
      <c r="F117" s="52">
        <f>'Ведом. 2016'!I103</f>
        <v>92000</v>
      </c>
    </row>
    <row r="118" spans="1:6" ht="34.5" customHeight="1">
      <c r="A118" s="233" t="s">
        <v>337</v>
      </c>
      <c r="B118" s="53" t="s">
        <v>999</v>
      </c>
      <c r="C118" s="43"/>
      <c r="D118" s="354">
        <f>D119+D120</f>
        <v>187100</v>
      </c>
      <c r="E118" s="348">
        <f>E120</f>
        <v>0</v>
      </c>
      <c r="F118" s="354">
        <f>F120</f>
        <v>0</v>
      </c>
    </row>
    <row r="119" spans="1:6" ht="16.5">
      <c r="A119" s="548" t="s">
        <v>513</v>
      </c>
      <c r="B119" s="155" t="s">
        <v>999</v>
      </c>
      <c r="C119" s="54" t="s">
        <v>514</v>
      </c>
      <c r="D119" s="388">
        <f>'Ведом. 2016'!G103</f>
        <v>185100</v>
      </c>
      <c r="E119" s="435"/>
      <c r="F119" s="388"/>
    </row>
    <row r="120" spans="1:6" ht="36" customHeight="1" thickBot="1">
      <c r="A120" s="434" t="s">
        <v>516</v>
      </c>
      <c r="B120" s="155" t="s">
        <v>999</v>
      </c>
      <c r="C120" s="54" t="s">
        <v>517</v>
      </c>
      <c r="D120" s="388">
        <f>'Ведом. 2016'!G104</f>
        <v>2000</v>
      </c>
      <c r="E120" s="435">
        <f>'Ведом. 2016'!H614</f>
        <v>0</v>
      </c>
      <c r="F120" s="388">
        <f>'Ведом. 2016'!I614</f>
        <v>0</v>
      </c>
    </row>
    <row r="121" spans="1:6" s="330" customFormat="1" ht="17.25" thickBot="1">
      <c r="A121" s="436" t="s">
        <v>1015</v>
      </c>
      <c r="B121" s="437"/>
      <c r="C121" s="438"/>
      <c r="D121" s="439">
        <f>D16+D101</f>
        <v>12754700</v>
      </c>
      <c r="E121" s="439" t="e">
        <f>E16+E101</f>
        <v>#REF!</v>
      </c>
      <c r="F121" s="439" t="e">
        <f>F16+F101</f>
        <v>#REF!</v>
      </c>
    </row>
    <row r="122" spans="5:6" ht="16.5">
      <c r="E122" s="329" t="e">
        <f>'Ведом. 2016'!H803-'МЦП По ЦСР 2016'!E121</f>
        <v>#REF!</v>
      </c>
      <c r="F122" s="329" t="e">
        <f>'Ведом. 2016'!I803-'МЦП По ЦСР 2016'!F121</f>
        <v>#REF!</v>
      </c>
    </row>
  </sheetData>
  <sheetProtection/>
  <mergeCells count="4">
    <mergeCell ref="A9:D9"/>
    <mergeCell ref="A12:D12"/>
    <mergeCell ref="A10:D10"/>
    <mergeCell ref="A11:D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375" style="0" customWidth="1"/>
    <col min="2" max="2" width="11.625" style="7" customWidth="1"/>
    <col min="3" max="3" width="13.75390625" style="7" customWidth="1"/>
    <col min="4" max="4" width="10.875" style="7" hidden="1" customWidth="1"/>
    <col min="5" max="5" width="5.375" style="7" hidden="1" customWidth="1"/>
    <col min="6" max="6" width="27.25390625" style="20" bestFit="1" customWidth="1"/>
    <col min="7" max="8" width="27.25390625" style="20" hidden="1" customWidth="1"/>
  </cols>
  <sheetData>
    <row r="1" spans="2:8" ht="18.75">
      <c r="B1" s="8" t="s">
        <v>613</v>
      </c>
      <c r="C1" s="159"/>
      <c r="D1" s="159"/>
      <c r="E1" s="159"/>
      <c r="F1" s="159"/>
      <c r="G1" s="159"/>
      <c r="H1" s="159"/>
    </row>
    <row r="2" spans="2:8" ht="18.75">
      <c r="B2" s="8" t="s">
        <v>493</v>
      </c>
      <c r="C2" s="159"/>
      <c r="D2" s="159"/>
      <c r="E2" s="159"/>
      <c r="F2" s="159"/>
      <c r="G2" s="159"/>
      <c r="H2" s="159"/>
    </row>
    <row r="3" spans="2:8" ht="18.75">
      <c r="B3" s="8" t="s">
        <v>436</v>
      </c>
      <c r="C3" s="159"/>
      <c r="D3" s="159"/>
      <c r="E3" s="159"/>
      <c r="F3" s="159"/>
      <c r="G3" s="159"/>
      <c r="H3" s="159"/>
    </row>
    <row r="4" spans="2:8" ht="18.75">
      <c r="B4" s="8" t="s">
        <v>494</v>
      </c>
      <c r="C4" s="159"/>
      <c r="D4" s="159"/>
      <c r="E4" s="159"/>
      <c r="F4" s="159"/>
      <c r="G4" s="159"/>
      <c r="H4" s="159"/>
    </row>
    <row r="5" spans="2:8" ht="18.75" customHeight="1">
      <c r="B5" s="8" t="s">
        <v>497</v>
      </c>
      <c r="C5" s="159"/>
      <c r="D5" s="159"/>
      <c r="E5" s="159"/>
      <c r="F5" s="159"/>
      <c r="G5" s="159"/>
      <c r="H5" s="159"/>
    </row>
    <row r="6" spans="2:8" ht="18.75">
      <c r="B6" s="8" t="s">
        <v>495</v>
      </c>
      <c r="C6" s="159"/>
      <c r="D6" s="159"/>
      <c r="E6" s="159"/>
      <c r="F6" s="159"/>
      <c r="G6" s="159"/>
      <c r="H6" s="159"/>
    </row>
    <row r="7" spans="2:8" ht="18.75">
      <c r="B7" s="8" t="s">
        <v>496</v>
      </c>
      <c r="C7" s="159"/>
      <c r="D7" s="159"/>
      <c r="E7" s="159"/>
      <c r="F7" s="159"/>
      <c r="G7" s="159"/>
      <c r="H7" s="159"/>
    </row>
    <row r="8" spans="1:8" ht="18.75">
      <c r="A8" s="4"/>
      <c r="B8" s="14"/>
      <c r="C8" s="8"/>
      <c r="D8" s="8"/>
      <c r="E8" s="8"/>
      <c r="F8" s="8"/>
      <c r="G8" s="8"/>
      <c r="H8" s="8"/>
    </row>
    <row r="9" spans="1:8" ht="16.5">
      <c r="A9" s="762" t="s">
        <v>303</v>
      </c>
      <c r="B9" s="762"/>
      <c r="C9" s="762"/>
      <c r="D9" s="762"/>
      <c r="E9" s="762"/>
      <c r="F9" s="762"/>
      <c r="G9"/>
      <c r="H9"/>
    </row>
    <row r="10" spans="1:8" ht="16.5">
      <c r="A10" s="762" t="s">
        <v>468</v>
      </c>
      <c r="B10" s="762"/>
      <c r="C10" s="762"/>
      <c r="D10" s="762"/>
      <c r="E10" s="762"/>
      <c r="F10" s="762"/>
      <c r="G10"/>
      <c r="H10"/>
    </row>
    <row r="11" spans="1:8" ht="16.5">
      <c r="A11" s="754" t="s">
        <v>498</v>
      </c>
      <c r="B11" s="754"/>
      <c r="C11" s="754"/>
      <c r="D11" s="754"/>
      <c r="E11" s="754"/>
      <c r="F11" s="754"/>
      <c r="G11"/>
      <c r="H11"/>
    </row>
    <row r="12" spans="1:8" ht="18">
      <c r="A12" s="3"/>
      <c r="B12" s="5"/>
      <c r="C12" s="5"/>
      <c r="D12" s="5"/>
      <c r="E12" s="5"/>
      <c r="F12" s="19" t="s">
        <v>2</v>
      </c>
      <c r="G12" s="19" t="s">
        <v>2</v>
      </c>
      <c r="H12" s="19" t="s">
        <v>2</v>
      </c>
    </row>
    <row r="13" spans="1:8" ht="51.75" customHeight="1">
      <c r="A13" s="220" t="s">
        <v>70</v>
      </c>
      <c r="B13" s="221" t="s">
        <v>71</v>
      </c>
      <c r="C13" s="221" t="s">
        <v>72</v>
      </c>
      <c r="D13" s="221" t="s">
        <v>73</v>
      </c>
      <c r="E13" s="221" t="s">
        <v>74</v>
      </c>
      <c r="F13" s="247" t="s">
        <v>499</v>
      </c>
      <c r="G13" s="247" t="s">
        <v>608</v>
      </c>
      <c r="H13" s="247" t="s">
        <v>609</v>
      </c>
    </row>
    <row r="14" spans="1:8" s="1" customFormat="1" ht="22.5" customHeight="1">
      <c r="A14" s="254" t="s">
        <v>205</v>
      </c>
      <c r="B14" s="102" t="s">
        <v>31</v>
      </c>
      <c r="C14" s="76"/>
      <c r="D14" s="76"/>
      <c r="E14" s="76"/>
      <c r="F14" s="250" t="e">
        <f>F15+F16+F17+F18+F19+F20+F21</f>
        <v>#REF!</v>
      </c>
      <c r="G14" s="250" t="e">
        <f>G15+G16+G17+G18+G19+G20+G21</f>
        <v>#REF!</v>
      </c>
      <c r="H14" s="250" t="e">
        <f>H15+H16+H17+H18+H19+H20+H21</f>
        <v>#REF!</v>
      </c>
    </row>
    <row r="15" spans="1:8" ht="33">
      <c r="A15" s="217" t="s">
        <v>81</v>
      </c>
      <c r="B15" s="71" t="s">
        <v>31</v>
      </c>
      <c r="C15" s="53" t="s">
        <v>36</v>
      </c>
      <c r="D15" s="53"/>
      <c r="E15" s="53"/>
      <c r="F15" s="218" t="e">
        <f>#REF!</f>
        <v>#REF!</v>
      </c>
      <c r="G15" s="218" t="e">
        <f>#REF!</f>
        <v>#REF!</v>
      </c>
      <c r="H15" s="218" t="e">
        <f>#REF!</f>
        <v>#REF!</v>
      </c>
    </row>
    <row r="16" spans="1:8" ht="33">
      <c r="A16" s="217" t="s">
        <v>448</v>
      </c>
      <c r="B16" s="71" t="s">
        <v>31</v>
      </c>
      <c r="C16" s="53" t="s">
        <v>40</v>
      </c>
      <c r="D16" s="53"/>
      <c r="E16" s="53"/>
      <c r="F16" s="218" t="e">
        <f>#REF!</f>
        <v>#REF!</v>
      </c>
      <c r="G16" s="218" t="e">
        <f>#REF!</f>
        <v>#REF!</v>
      </c>
      <c r="H16" s="218" t="e">
        <f>#REF!</f>
        <v>#REF!</v>
      </c>
    </row>
    <row r="17" spans="1:8" ht="49.5">
      <c r="A17" s="217" t="s">
        <v>330</v>
      </c>
      <c r="B17" s="71" t="s">
        <v>31</v>
      </c>
      <c r="C17" s="71" t="s">
        <v>34</v>
      </c>
      <c r="D17" s="71"/>
      <c r="E17" s="71"/>
      <c r="F17" s="218" t="e">
        <f>#REF!+#REF!+#REF!</f>
        <v>#REF!</v>
      </c>
      <c r="G17" s="218" t="e">
        <f>#REF!+#REF!+#REF!</f>
        <v>#REF!</v>
      </c>
      <c r="H17" s="218" t="e">
        <f>#REF!+#REF!+#REF!</f>
        <v>#REF!</v>
      </c>
    </row>
    <row r="18" spans="1:8" ht="33">
      <c r="A18" s="217" t="s">
        <v>286</v>
      </c>
      <c r="B18" s="71" t="s">
        <v>31</v>
      </c>
      <c r="C18" s="71" t="s">
        <v>37</v>
      </c>
      <c r="D18" s="53"/>
      <c r="E18" s="53"/>
      <c r="F18" s="218" t="e">
        <f>#REF!+#REF!</f>
        <v>#REF!</v>
      </c>
      <c r="G18" s="218" t="e">
        <f>#REF!+#REF!</f>
        <v>#REF!</v>
      </c>
      <c r="H18" s="218" t="e">
        <f>#REF!+#REF!</f>
        <v>#REF!</v>
      </c>
    </row>
    <row r="19" spans="1:8" ht="16.5">
      <c r="A19" s="217" t="s">
        <v>112</v>
      </c>
      <c r="B19" s="71" t="s">
        <v>31</v>
      </c>
      <c r="C19" s="71" t="s">
        <v>30</v>
      </c>
      <c r="D19" s="53"/>
      <c r="E19" s="53"/>
      <c r="F19" s="218">
        <v>0</v>
      </c>
      <c r="G19" s="218">
        <v>0</v>
      </c>
      <c r="H19" s="218">
        <v>0</v>
      </c>
    </row>
    <row r="20" spans="1:8" ht="16.5">
      <c r="A20" s="216" t="s">
        <v>425</v>
      </c>
      <c r="B20" s="51" t="s">
        <v>31</v>
      </c>
      <c r="C20" s="51" t="s">
        <v>39</v>
      </c>
      <c r="D20" s="51"/>
      <c r="E20" s="51"/>
      <c r="F20" s="219" t="e">
        <f>#REF!</f>
        <v>#REF!</v>
      </c>
      <c r="G20" s="219" t="e">
        <f>#REF!</f>
        <v>#REF!</v>
      </c>
      <c r="H20" s="219" t="e">
        <f>#REF!</f>
        <v>#REF!</v>
      </c>
    </row>
    <row r="21" spans="1:8" ht="16.5">
      <c r="A21" s="217" t="s">
        <v>206</v>
      </c>
      <c r="B21" s="71" t="s">
        <v>31</v>
      </c>
      <c r="C21" s="71" t="s">
        <v>41</v>
      </c>
      <c r="D21" s="53"/>
      <c r="E21" s="53"/>
      <c r="F21" s="218" t="e">
        <f>#REF!+#REF!+#REF!+#REF!</f>
        <v>#REF!</v>
      </c>
      <c r="G21" s="218" t="e">
        <f>#REF!+#REF!+#REF!+#REF!</f>
        <v>#REF!</v>
      </c>
      <c r="H21" s="218" t="e">
        <f>#REF!+#REF!+#REF!+#REF!</f>
        <v>#REF!</v>
      </c>
    </row>
    <row r="22" spans="1:8" s="1" customFormat="1" ht="16.5">
      <c r="A22" s="255" t="s">
        <v>335</v>
      </c>
      <c r="B22" s="72" t="s">
        <v>36</v>
      </c>
      <c r="C22" s="73"/>
      <c r="D22" s="73"/>
      <c r="E22" s="73"/>
      <c r="F22" s="248" t="e">
        <f>F23</f>
        <v>#REF!</v>
      </c>
      <c r="G22" s="248" t="e">
        <f>G23</f>
        <v>#REF!</v>
      </c>
      <c r="H22" s="248" t="e">
        <f>H23</f>
        <v>#REF!</v>
      </c>
    </row>
    <row r="23" spans="1:8" s="1" customFormat="1" ht="16.5">
      <c r="A23" s="217" t="s">
        <v>336</v>
      </c>
      <c r="B23" s="71" t="s">
        <v>36</v>
      </c>
      <c r="C23" s="53" t="s">
        <v>40</v>
      </c>
      <c r="D23" s="53"/>
      <c r="E23" s="53"/>
      <c r="F23" s="219" t="e">
        <f>#REF!</f>
        <v>#REF!</v>
      </c>
      <c r="G23" s="219" t="e">
        <f>#REF!</f>
        <v>#REF!</v>
      </c>
      <c r="H23" s="219" t="e">
        <f>#REF!</f>
        <v>#REF!</v>
      </c>
    </row>
    <row r="24" spans="1:8" s="9" customFormat="1" ht="16.5">
      <c r="A24" s="255" t="s">
        <v>110</v>
      </c>
      <c r="B24" s="72" t="s">
        <v>40</v>
      </c>
      <c r="C24" s="73"/>
      <c r="D24" s="73"/>
      <c r="E24" s="73"/>
      <c r="F24" s="248" t="e">
        <f>F25+F26+F27</f>
        <v>#REF!</v>
      </c>
      <c r="G24" s="248" t="e">
        <f>G25+G26+G27</f>
        <v>#REF!</v>
      </c>
      <c r="H24" s="248" t="e">
        <f>H25+H26+H27</f>
        <v>#REF!</v>
      </c>
    </row>
    <row r="25" spans="1:8" ht="16.5">
      <c r="A25" s="217" t="s">
        <v>111</v>
      </c>
      <c r="B25" s="71" t="s">
        <v>40</v>
      </c>
      <c r="C25" s="71" t="s">
        <v>36</v>
      </c>
      <c r="D25" s="53"/>
      <c r="E25" s="53"/>
      <c r="F25" s="218" t="e">
        <f>#REF!+#REF!</f>
        <v>#REF!</v>
      </c>
      <c r="G25" s="218" t="e">
        <f>#REF!+#REF!</f>
        <v>#REF!</v>
      </c>
      <c r="H25" s="218" t="e">
        <f>#REF!+#REF!</f>
        <v>#REF!</v>
      </c>
    </row>
    <row r="26" spans="1:8" ht="33">
      <c r="A26" s="217" t="s">
        <v>331</v>
      </c>
      <c r="B26" s="71" t="s">
        <v>40</v>
      </c>
      <c r="C26" s="71" t="s">
        <v>32</v>
      </c>
      <c r="D26" s="71"/>
      <c r="E26" s="71"/>
      <c r="F26" s="218" t="e">
        <f>#REF!+#REF!</f>
        <v>#REF!</v>
      </c>
      <c r="G26" s="218" t="e">
        <f>#REF!+#REF!</f>
        <v>#REF!</v>
      </c>
      <c r="H26" s="218" t="e">
        <f>#REF!+#REF!</f>
        <v>#REF!</v>
      </c>
    </row>
    <row r="27" spans="1:8" ht="16.5">
      <c r="A27" s="217" t="s">
        <v>339</v>
      </c>
      <c r="B27" s="53" t="s">
        <v>40</v>
      </c>
      <c r="C27" s="53" t="s">
        <v>38</v>
      </c>
      <c r="D27" s="53"/>
      <c r="E27" s="53"/>
      <c r="F27" s="218">
        <v>0</v>
      </c>
      <c r="G27" s="218">
        <v>0</v>
      </c>
      <c r="H27" s="218">
        <v>0</v>
      </c>
    </row>
    <row r="28" spans="1:8" s="9" customFormat="1" ht="16.5">
      <c r="A28" s="256" t="s">
        <v>207</v>
      </c>
      <c r="B28" s="73" t="s">
        <v>34</v>
      </c>
      <c r="C28" s="73"/>
      <c r="D28" s="73"/>
      <c r="E28" s="73"/>
      <c r="F28" s="248" t="e">
        <f>F29+F30+F31+F32+F33+F34</f>
        <v>#REF!</v>
      </c>
      <c r="G28" s="248" t="e">
        <f>G29+G30+G31+G32+G33+G34</f>
        <v>#REF!</v>
      </c>
      <c r="H28" s="248" t="e">
        <f>H29+H30+H31+H32+H33+H34</f>
        <v>#REF!</v>
      </c>
    </row>
    <row r="29" spans="1:8" ht="16.5">
      <c r="A29" s="217" t="s">
        <v>212</v>
      </c>
      <c r="B29" s="71" t="s">
        <v>34</v>
      </c>
      <c r="C29" s="71" t="s">
        <v>31</v>
      </c>
      <c r="D29" s="53"/>
      <c r="E29" s="53"/>
      <c r="F29" s="218" t="e">
        <f>#REF!</f>
        <v>#REF!</v>
      </c>
      <c r="G29" s="218" t="e">
        <f>#REF!</f>
        <v>#REF!</v>
      </c>
      <c r="H29" s="218" t="e">
        <f>#REF!</f>
        <v>#REF!</v>
      </c>
    </row>
    <row r="30" spans="1:8" ht="16.5">
      <c r="A30" s="217" t="s">
        <v>208</v>
      </c>
      <c r="B30" s="71" t="s">
        <v>34</v>
      </c>
      <c r="C30" s="71" t="s">
        <v>35</v>
      </c>
      <c r="D30" s="53"/>
      <c r="E30" s="53"/>
      <c r="F30" s="218" t="e">
        <f>#REF!</f>
        <v>#REF!</v>
      </c>
      <c r="G30" s="218" t="e">
        <f>#REF!</f>
        <v>#REF!</v>
      </c>
      <c r="H30" s="218" t="e">
        <f>#REF!</f>
        <v>#REF!</v>
      </c>
    </row>
    <row r="31" spans="1:8" ht="16.5">
      <c r="A31" s="217" t="s">
        <v>174</v>
      </c>
      <c r="B31" s="53" t="s">
        <v>34</v>
      </c>
      <c r="C31" s="53" t="s">
        <v>33</v>
      </c>
      <c r="D31" s="53"/>
      <c r="E31" s="53"/>
      <c r="F31" s="219" t="e">
        <f>#REF!</f>
        <v>#REF!</v>
      </c>
      <c r="G31" s="219" t="e">
        <f>#REF!</f>
        <v>#REF!</v>
      </c>
      <c r="H31" s="219" t="e">
        <f>#REF!</f>
        <v>#REF!</v>
      </c>
    </row>
    <row r="32" spans="1:8" s="1" customFormat="1" ht="16.5">
      <c r="A32" s="217" t="s">
        <v>326</v>
      </c>
      <c r="B32" s="53" t="s">
        <v>34</v>
      </c>
      <c r="C32" s="53" t="s">
        <v>32</v>
      </c>
      <c r="D32" s="53"/>
      <c r="E32" s="53"/>
      <c r="F32" s="218" t="e">
        <f>#REF!+#REF!</f>
        <v>#REF!</v>
      </c>
      <c r="G32" s="218" t="e">
        <f>#REF!+#REF!</f>
        <v>#REF!</v>
      </c>
      <c r="H32" s="218" t="e">
        <f>#REF!+#REF!</f>
        <v>#REF!</v>
      </c>
    </row>
    <row r="33" spans="1:8" ht="16.5">
      <c r="A33" s="217" t="s">
        <v>424</v>
      </c>
      <c r="B33" s="53" t="s">
        <v>34</v>
      </c>
      <c r="C33" s="53" t="s">
        <v>38</v>
      </c>
      <c r="D33" s="53"/>
      <c r="E33" s="53"/>
      <c r="F33" s="218">
        <v>0</v>
      </c>
      <c r="G33" s="218">
        <v>0</v>
      </c>
      <c r="H33" s="218">
        <v>0</v>
      </c>
    </row>
    <row r="34" spans="1:8" ht="16.5">
      <c r="A34" s="217" t="s">
        <v>42</v>
      </c>
      <c r="B34" s="71" t="s">
        <v>34</v>
      </c>
      <c r="C34" s="71" t="s">
        <v>95</v>
      </c>
      <c r="D34" s="71"/>
      <c r="E34" s="71"/>
      <c r="F34" s="218" t="e">
        <f>#REF!+#REF!+#REF!</f>
        <v>#REF!</v>
      </c>
      <c r="G34" s="218" t="e">
        <f>#REF!+#REF!+#REF!</f>
        <v>#REF!</v>
      </c>
      <c r="H34" s="218" t="e">
        <f>#REF!+#REF!+#REF!</f>
        <v>#REF!</v>
      </c>
    </row>
    <row r="35" spans="1:8" s="9" customFormat="1" ht="16.5">
      <c r="A35" s="255" t="s">
        <v>209</v>
      </c>
      <c r="B35" s="72" t="s">
        <v>35</v>
      </c>
      <c r="C35" s="73"/>
      <c r="D35" s="73"/>
      <c r="E35" s="73"/>
      <c r="F35" s="248" t="e">
        <f>F36+F37+F38</f>
        <v>#REF!</v>
      </c>
      <c r="G35" s="248" t="e">
        <f>G36+G37+G38</f>
        <v>#REF!</v>
      </c>
      <c r="H35" s="248" t="e">
        <f>H36+H37+H38</f>
        <v>#REF!</v>
      </c>
    </row>
    <row r="36" spans="1:8" s="9" customFormat="1" ht="16.5">
      <c r="A36" s="217" t="s">
        <v>210</v>
      </c>
      <c r="B36" s="71" t="s">
        <v>35</v>
      </c>
      <c r="C36" s="53" t="s">
        <v>31</v>
      </c>
      <c r="D36" s="53"/>
      <c r="E36" s="53"/>
      <c r="F36" s="218" t="e">
        <f>#REF!</f>
        <v>#REF!</v>
      </c>
      <c r="G36" s="218" t="e">
        <f>#REF!</f>
        <v>#REF!</v>
      </c>
      <c r="H36" s="218" t="e">
        <f>#REF!</f>
        <v>#REF!</v>
      </c>
    </row>
    <row r="37" spans="1:8" ht="16.5">
      <c r="A37" s="217" t="s">
        <v>211</v>
      </c>
      <c r="B37" s="71" t="s">
        <v>35</v>
      </c>
      <c r="C37" s="71" t="s">
        <v>36</v>
      </c>
      <c r="D37" s="71"/>
      <c r="E37" s="53"/>
      <c r="F37" s="218" t="e">
        <f>#REF!</f>
        <v>#REF!</v>
      </c>
      <c r="G37" s="218" t="e">
        <f>#REF!</f>
        <v>#REF!</v>
      </c>
      <c r="H37" s="218" t="e">
        <f>#REF!</f>
        <v>#REF!</v>
      </c>
    </row>
    <row r="38" spans="1:8" s="1" customFormat="1" ht="16.5">
      <c r="A38" s="217" t="s">
        <v>76</v>
      </c>
      <c r="B38" s="53" t="s">
        <v>35</v>
      </c>
      <c r="C38" s="53" t="s">
        <v>40</v>
      </c>
      <c r="D38" s="53"/>
      <c r="E38" s="53"/>
      <c r="F38" s="219" t="e">
        <f>#REF!</f>
        <v>#REF!</v>
      </c>
      <c r="G38" s="219" t="e">
        <f>#REF!</f>
        <v>#REF!</v>
      </c>
      <c r="H38" s="219" t="e">
        <f>#REF!</f>
        <v>#REF!</v>
      </c>
    </row>
    <row r="39" spans="1:8" s="9" customFormat="1" ht="16.5">
      <c r="A39" s="255" t="s">
        <v>157</v>
      </c>
      <c r="B39" s="72" t="s">
        <v>37</v>
      </c>
      <c r="C39" s="72"/>
      <c r="D39" s="73"/>
      <c r="E39" s="73"/>
      <c r="F39" s="248" t="e">
        <f>F40+F41</f>
        <v>#REF!</v>
      </c>
      <c r="G39" s="248" t="e">
        <f>G40+G41</f>
        <v>#REF!</v>
      </c>
      <c r="H39" s="248" t="e">
        <f>H40+H41</f>
        <v>#REF!</v>
      </c>
    </row>
    <row r="40" spans="1:8" s="9" customFormat="1" ht="16.5">
      <c r="A40" s="217" t="s">
        <v>383</v>
      </c>
      <c r="B40" s="71" t="s">
        <v>37</v>
      </c>
      <c r="C40" s="71" t="s">
        <v>36</v>
      </c>
      <c r="D40" s="53"/>
      <c r="E40" s="53"/>
      <c r="F40" s="218" t="e">
        <f>#REF!</f>
        <v>#REF!</v>
      </c>
      <c r="G40" s="218" t="e">
        <f>#REF!</f>
        <v>#REF!</v>
      </c>
      <c r="H40" s="218" t="e">
        <f>#REF!</f>
        <v>#REF!</v>
      </c>
    </row>
    <row r="41" spans="1:8" ht="16.5">
      <c r="A41" s="217" t="s">
        <v>411</v>
      </c>
      <c r="B41" s="53" t="s">
        <v>37</v>
      </c>
      <c r="C41" s="53" t="s">
        <v>35</v>
      </c>
      <c r="D41" s="71"/>
      <c r="E41" s="71"/>
      <c r="F41" s="218">
        <v>0</v>
      </c>
      <c r="G41" s="218">
        <v>0</v>
      </c>
      <c r="H41" s="218">
        <v>0</v>
      </c>
    </row>
    <row r="42" spans="1:8" s="9" customFormat="1" ht="16.5">
      <c r="A42" s="255" t="s">
        <v>75</v>
      </c>
      <c r="B42" s="72" t="s">
        <v>30</v>
      </c>
      <c r="C42" s="73"/>
      <c r="D42" s="73"/>
      <c r="E42" s="73"/>
      <c r="F42" s="248" t="e">
        <f>F43+F44+F45+F46+F47</f>
        <v>#REF!</v>
      </c>
      <c r="G42" s="248" t="e">
        <f>G43+G44+G45+G46+G47</f>
        <v>#REF!</v>
      </c>
      <c r="H42" s="248" t="e">
        <f>H43+H44+H45+H46+H47</f>
        <v>#REF!</v>
      </c>
    </row>
    <row r="43" spans="1:8" ht="16.5">
      <c r="A43" s="217" t="s">
        <v>28</v>
      </c>
      <c r="B43" s="71" t="s">
        <v>30</v>
      </c>
      <c r="C43" s="53" t="s">
        <v>31</v>
      </c>
      <c r="D43" s="53"/>
      <c r="E43" s="53"/>
      <c r="F43" s="218" t="e">
        <f>#REF!+#REF!</f>
        <v>#REF!</v>
      </c>
      <c r="G43" s="218" t="e">
        <f>#REF!+#REF!</f>
        <v>#REF!</v>
      </c>
      <c r="H43" s="218" t="e">
        <f>#REF!+#REF!</f>
        <v>#REF!</v>
      </c>
    </row>
    <row r="44" spans="1:8" ht="16.5">
      <c r="A44" s="217" t="s">
        <v>4</v>
      </c>
      <c r="B44" s="71" t="s">
        <v>30</v>
      </c>
      <c r="C44" s="71" t="s">
        <v>36</v>
      </c>
      <c r="D44" s="53"/>
      <c r="E44" s="53"/>
      <c r="F44" s="218" t="e">
        <f>#REF!+#REF!+#REF!</f>
        <v>#REF!</v>
      </c>
      <c r="G44" s="218" t="e">
        <f>#REF!+#REF!+#REF!</f>
        <v>#REF!</v>
      </c>
      <c r="H44" s="218" t="e">
        <f>#REF!+#REF!+#REF!</f>
        <v>#REF!</v>
      </c>
    </row>
    <row r="45" spans="1:8" ht="18" customHeight="1">
      <c r="A45" s="205" t="s">
        <v>470</v>
      </c>
      <c r="B45" s="71" t="s">
        <v>30</v>
      </c>
      <c r="C45" s="71" t="s">
        <v>35</v>
      </c>
      <c r="D45" s="47" t="s">
        <v>35</v>
      </c>
      <c r="E45" s="53"/>
      <c r="F45" s="218" t="e">
        <f>#REF!+#REF!+#REF!+#REF!+#REF!+#REF!+#REF!+#REF!</f>
        <v>#REF!</v>
      </c>
      <c r="G45" s="218" t="e">
        <f>#REF!+#REF!+#REF!+#REF!+#REF!+#REF!+#REF!+#REF!</f>
        <v>#REF!</v>
      </c>
      <c r="H45" s="218" t="e">
        <f>#REF!+#REF!+#REF!+#REF!+#REF!+#REF!+#REF!+#REF!</f>
        <v>#REF!</v>
      </c>
    </row>
    <row r="46" spans="1:8" ht="16.5">
      <c r="A46" s="217" t="s">
        <v>237</v>
      </c>
      <c r="B46" s="71" t="s">
        <v>30</v>
      </c>
      <c r="C46" s="53" t="s">
        <v>30</v>
      </c>
      <c r="D46" s="53"/>
      <c r="E46" s="53"/>
      <c r="F46" s="218" t="e">
        <f>#REF!+#REF!</f>
        <v>#REF!</v>
      </c>
      <c r="G46" s="218" t="e">
        <f>#REF!+#REF!</f>
        <v>#REF!</v>
      </c>
      <c r="H46" s="218" t="e">
        <f>#REF!+#REF!</f>
        <v>#REF!</v>
      </c>
    </row>
    <row r="47" spans="1:8" ht="16.5">
      <c r="A47" s="217" t="s">
        <v>249</v>
      </c>
      <c r="B47" s="71" t="s">
        <v>30</v>
      </c>
      <c r="C47" s="53" t="s">
        <v>32</v>
      </c>
      <c r="D47" s="71"/>
      <c r="E47" s="71"/>
      <c r="F47" s="218" t="e">
        <f>#REF!+#REF!</f>
        <v>#REF!</v>
      </c>
      <c r="G47" s="218" t="e">
        <f>#REF!+#REF!</f>
        <v>#REF!</v>
      </c>
      <c r="H47" s="218" t="e">
        <f>#REF!+#REF!</f>
        <v>#REF!</v>
      </c>
    </row>
    <row r="48" spans="1:8" s="1" customFormat="1" ht="16.5">
      <c r="A48" s="255" t="s">
        <v>467</v>
      </c>
      <c r="B48" s="72" t="s">
        <v>33</v>
      </c>
      <c r="C48" s="73"/>
      <c r="D48" s="72"/>
      <c r="E48" s="73"/>
      <c r="F48" s="248" t="e">
        <f>F49+F50</f>
        <v>#REF!</v>
      </c>
      <c r="G48" s="248" t="e">
        <f>G49+G50</f>
        <v>#REF!</v>
      </c>
      <c r="H48" s="248" t="e">
        <f>H49+H50</f>
        <v>#REF!</v>
      </c>
    </row>
    <row r="49" spans="1:8" ht="16.5">
      <c r="A49" s="217" t="s">
        <v>5</v>
      </c>
      <c r="B49" s="71" t="s">
        <v>33</v>
      </c>
      <c r="C49" s="71" t="s">
        <v>31</v>
      </c>
      <c r="D49" s="53"/>
      <c r="E49" s="53"/>
      <c r="F49" s="218" t="e">
        <f>#REF!+#REF!+#REF!</f>
        <v>#REF!</v>
      </c>
      <c r="G49" s="218" t="e">
        <f>#REF!+#REF!+#REF!</f>
        <v>#REF!</v>
      </c>
      <c r="H49" s="218" t="e">
        <f>#REF!+#REF!+#REF!</f>
        <v>#REF!</v>
      </c>
    </row>
    <row r="50" spans="1:8" ht="16.5">
      <c r="A50" s="217" t="s">
        <v>329</v>
      </c>
      <c r="B50" s="71" t="s">
        <v>33</v>
      </c>
      <c r="C50" s="71" t="s">
        <v>34</v>
      </c>
      <c r="D50" s="53"/>
      <c r="E50" s="53"/>
      <c r="F50" s="218" t="e">
        <f>#REF!</f>
        <v>#REF!</v>
      </c>
      <c r="G50" s="218" t="e">
        <f>#REF!</f>
        <v>#REF!</v>
      </c>
      <c r="H50" s="218" t="e">
        <f>#REF!</f>
        <v>#REF!</v>
      </c>
    </row>
    <row r="51" spans="1:8" s="1" customFormat="1" ht="16.5">
      <c r="A51" s="255" t="s">
        <v>332</v>
      </c>
      <c r="B51" s="72" t="s">
        <v>32</v>
      </c>
      <c r="C51" s="73"/>
      <c r="D51" s="73"/>
      <c r="E51" s="73"/>
      <c r="F51" s="248" t="e">
        <f>F52+F53</f>
        <v>#REF!</v>
      </c>
      <c r="G51" s="248" t="e">
        <f>G52+G53</f>
        <v>#REF!</v>
      </c>
      <c r="H51" s="248" t="e">
        <f>H52+H53</f>
        <v>#REF!</v>
      </c>
    </row>
    <row r="52" spans="1:8" ht="16.5" hidden="1">
      <c r="A52" s="41" t="s">
        <v>289</v>
      </c>
      <c r="B52" s="71" t="s">
        <v>32</v>
      </c>
      <c r="C52" s="53" t="s">
        <v>36</v>
      </c>
      <c r="D52" s="53"/>
      <c r="E52" s="53"/>
      <c r="F52" s="218">
        <v>0</v>
      </c>
      <c r="G52" s="218">
        <v>0</v>
      </c>
      <c r="H52" s="218">
        <v>0</v>
      </c>
    </row>
    <row r="53" spans="1:8" ht="16.5">
      <c r="A53" s="217" t="s">
        <v>333</v>
      </c>
      <c r="B53" s="71" t="s">
        <v>32</v>
      </c>
      <c r="C53" s="71" t="s">
        <v>32</v>
      </c>
      <c r="D53" s="53"/>
      <c r="E53" s="53"/>
      <c r="F53" s="218" t="e">
        <f>#REF!</f>
        <v>#REF!</v>
      </c>
      <c r="G53" s="218" t="e">
        <f>#REF!</f>
        <v>#REF!</v>
      </c>
      <c r="H53" s="218" t="e">
        <f>#REF!</f>
        <v>#REF!</v>
      </c>
    </row>
    <row r="54" spans="1:8" s="9" customFormat="1" ht="16.5">
      <c r="A54" s="255" t="s">
        <v>3</v>
      </c>
      <c r="B54" s="72">
        <v>10</v>
      </c>
      <c r="C54" s="73"/>
      <c r="D54" s="73"/>
      <c r="E54" s="73"/>
      <c r="F54" s="248" t="e">
        <f>F55+F56+F57+F58</f>
        <v>#REF!</v>
      </c>
      <c r="G54" s="248" t="e">
        <f>G55+G56+G57+G58</f>
        <v>#REF!</v>
      </c>
      <c r="H54" s="248" t="e">
        <f>H55+H56+H57+H58</f>
        <v>#REF!</v>
      </c>
    </row>
    <row r="55" spans="1:8" s="9" customFormat="1" ht="16.5">
      <c r="A55" s="216" t="s">
        <v>176</v>
      </c>
      <c r="B55" s="71" t="s">
        <v>38</v>
      </c>
      <c r="C55" s="53" t="s">
        <v>31</v>
      </c>
      <c r="D55" s="53"/>
      <c r="E55" s="53"/>
      <c r="F55" s="218" t="e">
        <f>#REF!</f>
        <v>#REF!</v>
      </c>
      <c r="G55" s="218" t="e">
        <f>#REF!</f>
        <v>#REF!</v>
      </c>
      <c r="H55" s="218" t="e">
        <f>#REF!</f>
        <v>#REF!</v>
      </c>
    </row>
    <row r="56" spans="1:8" ht="16.5">
      <c r="A56" s="217" t="s">
        <v>322</v>
      </c>
      <c r="B56" s="53">
        <v>10</v>
      </c>
      <c r="C56" s="53" t="s">
        <v>40</v>
      </c>
      <c r="D56" s="53"/>
      <c r="E56" s="53"/>
      <c r="F56" s="218" t="e">
        <f>#REF!+#REF!+#REF!</f>
        <v>#REF!</v>
      </c>
      <c r="G56" s="218" t="e">
        <f>#REF!+#REF!+#REF!</f>
        <v>#REF!</v>
      </c>
      <c r="H56" s="218" t="e">
        <f>#REF!+#REF!+#REF!</f>
        <v>#REF!</v>
      </c>
    </row>
    <row r="57" spans="1:8" ht="16.5">
      <c r="A57" s="217" t="s">
        <v>173</v>
      </c>
      <c r="B57" s="53">
        <v>10</v>
      </c>
      <c r="C57" s="53" t="s">
        <v>34</v>
      </c>
      <c r="D57" s="53"/>
      <c r="E57" s="53"/>
      <c r="F57" s="218" t="e">
        <f>#REF!+#REF!</f>
        <v>#REF!</v>
      </c>
      <c r="G57" s="218" t="e">
        <f>#REF!+#REF!</f>
        <v>#REF!</v>
      </c>
      <c r="H57" s="218" t="e">
        <f>#REF!+#REF!</f>
        <v>#REF!</v>
      </c>
    </row>
    <row r="58" spans="1:8" ht="16.5">
      <c r="A58" s="217" t="s">
        <v>27</v>
      </c>
      <c r="B58" s="53">
        <v>10</v>
      </c>
      <c r="C58" s="53" t="s">
        <v>37</v>
      </c>
      <c r="D58" s="53"/>
      <c r="E58" s="53"/>
      <c r="F58" s="218" t="e">
        <f>#REF!</f>
        <v>#REF!</v>
      </c>
      <c r="G58" s="218" t="e">
        <f>#REF!</f>
        <v>#REF!</v>
      </c>
      <c r="H58" s="218" t="e">
        <f>#REF!</f>
        <v>#REF!</v>
      </c>
    </row>
    <row r="59" spans="1:8" s="1" customFormat="1" ht="16.5">
      <c r="A59" s="255" t="s">
        <v>325</v>
      </c>
      <c r="B59" s="73">
        <v>11</v>
      </c>
      <c r="C59" s="73"/>
      <c r="D59" s="73"/>
      <c r="E59" s="73"/>
      <c r="F59" s="248" t="e">
        <f>F60</f>
        <v>#REF!</v>
      </c>
      <c r="G59" s="248" t="e">
        <f>G60</f>
        <v>#REF!</v>
      </c>
      <c r="H59" s="248" t="e">
        <f>H60</f>
        <v>#REF!</v>
      </c>
    </row>
    <row r="60" spans="1:8" ht="16.5">
      <c r="A60" s="217" t="s">
        <v>334</v>
      </c>
      <c r="B60" s="53">
        <v>11</v>
      </c>
      <c r="C60" s="53" t="s">
        <v>31</v>
      </c>
      <c r="D60" s="53"/>
      <c r="E60" s="53"/>
      <c r="F60" s="218" t="e">
        <f>#REF!+#REF!</f>
        <v>#REF!</v>
      </c>
      <c r="G60" s="218" t="e">
        <f>#REF!+#REF!</f>
        <v>#REF!</v>
      </c>
      <c r="H60" s="218" t="e">
        <f>#REF!+#REF!</f>
        <v>#REF!</v>
      </c>
    </row>
    <row r="61" spans="1:8" s="1" customFormat="1" ht="16.5">
      <c r="A61" s="257" t="s">
        <v>328</v>
      </c>
      <c r="B61" s="73" t="s">
        <v>95</v>
      </c>
      <c r="C61" s="73"/>
      <c r="D61" s="73"/>
      <c r="E61" s="73"/>
      <c r="F61" s="249" t="e">
        <f>F62</f>
        <v>#REF!</v>
      </c>
      <c r="G61" s="249" t="e">
        <f>G62</f>
        <v>#REF!</v>
      </c>
      <c r="H61" s="249" t="e">
        <f>H62</f>
        <v>#REF!</v>
      </c>
    </row>
    <row r="62" spans="1:8" ht="16.5">
      <c r="A62" s="222" t="s">
        <v>321</v>
      </c>
      <c r="B62" s="53" t="s">
        <v>95</v>
      </c>
      <c r="C62" s="53" t="s">
        <v>36</v>
      </c>
      <c r="D62" s="53"/>
      <c r="E62" s="53"/>
      <c r="F62" s="219" t="e">
        <f>#REF!</f>
        <v>#REF!</v>
      </c>
      <c r="G62" s="219" t="e">
        <f>#REF!</f>
        <v>#REF!</v>
      </c>
      <c r="H62" s="219" t="e">
        <f>#REF!</f>
        <v>#REF!</v>
      </c>
    </row>
    <row r="63" spans="1:8" s="1" customFormat="1" ht="16.5">
      <c r="A63" s="257" t="s">
        <v>367</v>
      </c>
      <c r="B63" s="73" t="s">
        <v>41</v>
      </c>
      <c r="C63" s="73"/>
      <c r="D63" s="73"/>
      <c r="E63" s="73"/>
      <c r="F63" s="249" t="e">
        <f>F64</f>
        <v>#REF!</v>
      </c>
      <c r="G63" s="249" t="e">
        <f>G64</f>
        <v>#REF!</v>
      </c>
      <c r="H63" s="249" t="e">
        <f>H64</f>
        <v>#REF!</v>
      </c>
    </row>
    <row r="64" spans="1:8" ht="16.5">
      <c r="A64" s="216" t="s">
        <v>368</v>
      </c>
      <c r="B64" s="53" t="s">
        <v>41</v>
      </c>
      <c r="C64" s="53" t="s">
        <v>31</v>
      </c>
      <c r="D64" s="71"/>
      <c r="E64" s="71"/>
      <c r="F64" s="218" t="e">
        <f>#REF!</f>
        <v>#REF!</v>
      </c>
      <c r="G64" s="218" t="e">
        <f>#REF!</f>
        <v>#REF!</v>
      </c>
      <c r="H64" s="218" t="e">
        <f>#REF!</f>
        <v>#REF!</v>
      </c>
    </row>
    <row r="65" spans="1:8" s="9" customFormat="1" ht="33">
      <c r="A65" s="255" t="s">
        <v>451</v>
      </c>
      <c r="B65" s="73" t="s">
        <v>288</v>
      </c>
      <c r="C65" s="73"/>
      <c r="D65" s="73"/>
      <c r="E65" s="73"/>
      <c r="F65" s="248" t="e">
        <f>F66+F67</f>
        <v>#REF!</v>
      </c>
      <c r="G65" s="248" t="e">
        <f>G66+G67</f>
        <v>#REF!</v>
      </c>
      <c r="H65" s="248" t="e">
        <f>H66+H67</f>
        <v>#REF!</v>
      </c>
    </row>
    <row r="66" spans="1:8" ht="33">
      <c r="A66" s="217" t="s">
        <v>449</v>
      </c>
      <c r="B66" s="53" t="s">
        <v>288</v>
      </c>
      <c r="C66" s="53" t="s">
        <v>31</v>
      </c>
      <c r="D66" s="53"/>
      <c r="E66" s="53"/>
      <c r="F66" s="218" t="e">
        <f>#REF!</f>
        <v>#REF!</v>
      </c>
      <c r="G66" s="218" t="e">
        <f>#REF!</f>
        <v>#REF!</v>
      </c>
      <c r="H66" s="218" t="e">
        <f>#REF!</f>
        <v>#REF!</v>
      </c>
    </row>
    <row r="67" spans="1:8" ht="16.5">
      <c r="A67" s="223" t="s">
        <v>450</v>
      </c>
      <c r="B67" s="53" t="s">
        <v>288</v>
      </c>
      <c r="C67" s="53" t="s">
        <v>40</v>
      </c>
      <c r="D67" s="53"/>
      <c r="E67" s="53"/>
      <c r="F67" s="218" t="e">
        <f>#REF!</f>
        <v>#REF!</v>
      </c>
      <c r="G67" s="218" t="e">
        <f>#REF!</f>
        <v>#REF!</v>
      </c>
      <c r="H67" s="218" t="e">
        <f>#REF!</f>
        <v>#REF!</v>
      </c>
    </row>
    <row r="68" spans="1:8" s="1" customFormat="1" ht="16.5">
      <c r="A68" s="226" t="s">
        <v>29</v>
      </c>
      <c r="B68" s="221"/>
      <c r="C68" s="221"/>
      <c r="D68" s="221"/>
      <c r="E68" s="221"/>
      <c r="F68" s="227" t="e">
        <f>F14+F22+F24+F28+F35+F39+F42+F48+F51+F54+F59+F61+F63+F65</f>
        <v>#REF!</v>
      </c>
      <c r="G68" s="227" t="e">
        <f>G14+G22+G24+G28+G35+G39+G42+G48+G51+G54+G59+G61+G63+G65</f>
        <v>#REF!</v>
      </c>
      <c r="H68" s="227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8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9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75390625" style="0" customWidth="1"/>
    <col min="2" max="2" width="11.625" style="7" customWidth="1"/>
    <col min="3" max="3" width="9.625" style="7" customWidth="1"/>
    <col min="4" max="4" width="10.875" style="7" hidden="1" customWidth="1"/>
    <col min="5" max="5" width="5.375" style="7" hidden="1" customWidth="1"/>
    <col min="6" max="6" width="27.25390625" style="20" hidden="1" customWidth="1"/>
    <col min="7" max="8" width="27.25390625" style="20" bestFit="1" customWidth="1"/>
  </cols>
  <sheetData>
    <row r="1" spans="2:8" ht="18.75">
      <c r="B1" s="8" t="s">
        <v>614</v>
      </c>
      <c r="C1" s="159"/>
      <c r="D1" s="159"/>
      <c r="E1" s="159"/>
      <c r="F1" s="159"/>
      <c r="G1" s="159"/>
      <c r="H1" s="159"/>
    </row>
    <row r="2" spans="2:8" ht="18.75">
      <c r="B2" s="8" t="s">
        <v>493</v>
      </c>
      <c r="C2" s="159"/>
      <c r="D2" s="159"/>
      <c r="E2" s="159"/>
      <c r="F2" s="159"/>
      <c r="G2" s="159"/>
      <c r="H2" s="159"/>
    </row>
    <row r="3" spans="2:8" ht="18.75">
      <c r="B3" s="8" t="s">
        <v>436</v>
      </c>
      <c r="C3" s="159"/>
      <c r="D3" s="159"/>
      <c r="E3" s="159"/>
      <c r="F3" s="159"/>
      <c r="G3" s="159"/>
      <c r="H3" s="159"/>
    </row>
    <row r="4" spans="2:8" ht="18.75">
      <c r="B4" s="8" t="s">
        <v>494</v>
      </c>
      <c r="C4" s="159"/>
      <c r="D4" s="159"/>
      <c r="E4" s="159"/>
      <c r="F4" s="159"/>
      <c r="G4" s="159"/>
      <c r="H4" s="159"/>
    </row>
    <row r="5" spans="2:8" ht="18.75" customHeight="1">
      <c r="B5" s="8" t="s">
        <v>497</v>
      </c>
      <c r="C5" s="159"/>
      <c r="D5" s="159"/>
      <c r="E5" s="159"/>
      <c r="F5" s="159"/>
      <c r="G5" s="159"/>
      <c r="H5" s="159"/>
    </row>
    <row r="6" spans="2:8" ht="18.75">
      <c r="B6" s="8" t="s">
        <v>495</v>
      </c>
      <c r="C6" s="159"/>
      <c r="D6" s="159"/>
      <c r="E6" s="159"/>
      <c r="F6" s="159"/>
      <c r="G6" s="159"/>
      <c r="H6" s="159"/>
    </row>
    <row r="7" spans="2:8" ht="18.75">
      <c r="B7" s="8" t="s">
        <v>496</v>
      </c>
      <c r="C7" s="159"/>
      <c r="D7" s="159"/>
      <c r="E7" s="159"/>
      <c r="F7" s="159"/>
      <c r="G7" s="159"/>
      <c r="H7" s="159"/>
    </row>
    <row r="8" spans="1:8" ht="18.75">
      <c r="A8" s="4"/>
      <c r="B8" s="14"/>
      <c r="C8" s="8"/>
      <c r="D8" s="8"/>
      <c r="E8" s="8"/>
      <c r="F8" s="8"/>
      <c r="G8" s="8"/>
      <c r="H8" s="8"/>
    </row>
    <row r="9" spans="1:8" ht="16.5">
      <c r="A9" s="762" t="s">
        <v>303</v>
      </c>
      <c r="B9" s="762"/>
      <c r="C9" s="762"/>
      <c r="D9" s="762"/>
      <c r="E9" s="762"/>
      <c r="F9" s="762"/>
      <c r="G9" s="762"/>
      <c r="H9" s="762"/>
    </row>
    <row r="10" spans="1:8" ht="16.5">
      <c r="A10" s="762" t="s">
        <v>468</v>
      </c>
      <c r="B10" s="762"/>
      <c r="C10" s="762"/>
      <c r="D10" s="762"/>
      <c r="E10" s="762"/>
      <c r="F10" s="762"/>
      <c r="G10" s="762"/>
      <c r="H10" s="762"/>
    </row>
    <row r="11" spans="1:8" ht="16.5">
      <c r="A11" s="754" t="s">
        <v>610</v>
      </c>
      <c r="B11" s="754"/>
      <c r="C11" s="754"/>
      <c r="D11" s="754"/>
      <c r="E11" s="754"/>
      <c r="F11" s="754"/>
      <c r="G11" s="754"/>
      <c r="H11" s="754"/>
    </row>
    <row r="12" spans="1:8" ht="18">
      <c r="A12" s="3"/>
      <c r="B12" s="5"/>
      <c r="C12" s="5"/>
      <c r="D12" s="5"/>
      <c r="E12" s="5"/>
      <c r="F12" s="19" t="s">
        <v>2</v>
      </c>
      <c r="G12" s="19"/>
      <c r="H12" s="19" t="s">
        <v>2</v>
      </c>
    </row>
    <row r="13" spans="1:8" ht="51.75" customHeight="1">
      <c r="A13" s="220" t="s">
        <v>70</v>
      </c>
      <c r="B13" s="221" t="s">
        <v>71</v>
      </c>
      <c r="C13" s="221" t="s">
        <v>72</v>
      </c>
      <c r="D13" s="221" t="s">
        <v>73</v>
      </c>
      <c r="E13" s="221" t="s">
        <v>74</v>
      </c>
      <c r="F13" s="247" t="s">
        <v>499</v>
      </c>
      <c r="G13" s="247" t="s">
        <v>608</v>
      </c>
      <c r="H13" s="247" t="s">
        <v>609</v>
      </c>
    </row>
    <row r="14" spans="1:8" s="1" customFormat="1" ht="22.5" customHeight="1">
      <c r="A14" s="254" t="s">
        <v>205</v>
      </c>
      <c r="B14" s="102" t="s">
        <v>31</v>
      </c>
      <c r="C14" s="76"/>
      <c r="D14" s="76"/>
      <c r="E14" s="76"/>
      <c r="F14" s="250" t="e">
        <f>F15+F16+F17+F18+F19+F20+F21</f>
        <v>#REF!</v>
      </c>
      <c r="G14" s="250" t="e">
        <f>G15+G16+G17+G18+G19+G20+G21</f>
        <v>#REF!</v>
      </c>
      <c r="H14" s="250" t="e">
        <f>H15+H16+H17+H18+H19+H20+H21</f>
        <v>#REF!</v>
      </c>
    </row>
    <row r="15" spans="1:8" ht="33">
      <c r="A15" s="217" t="s">
        <v>81</v>
      </c>
      <c r="B15" s="71" t="s">
        <v>31</v>
      </c>
      <c r="C15" s="53" t="s">
        <v>36</v>
      </c>
      <c r="D15" s="53"/>
      <c r="E15" s="53"/>
      <c r="F15" s="218" t="e">
        <f>#REF!</f>
        <v>#REF!</v>
      </c>
      <c r="G15" s="218" t="e">
        <f>#REF!</f>
        <v>#REF!</v>
      </c>
      <c r="H15" s="218" t="e">
        <f>#REF!</f>
        <v>#REF!</v>
      </c>
    </row>
    <row r="16" spans="1:8" ht="33">
      <c r="A16" s="217" t="s">
        <v>448</v>
      </c>
      <c r="B16" s="71" t="s">
        <v>31</v>
      </c>
      <c r="C16" s="53" t="s">
        <v>40</v>
      </c>
      <c r="D16" s="53"/>
      <c r="E16" s="53"/>
      <c r="F16" s="218" t="e">
        <f>#REF!</f>
        <v>#REF!</v>
      </c>
      <c r="G16" s="218" t="e">
        <f>#REF!</f>
        <v>#REF!</v>
      </c>
      <c r="H16" s="218" t="e">
        <f>#REF!</f>
        <v>#REF!</v>
      </c>
    </row>
    <row r="17" spans="1:8" ht="49.5">
      <c r="A17" s="217" t="s">
        <v>330</v>
      </c>
      <c r="B17" s="71" t="s">
        <v>31</v>
      </c>
      <c r="C17" s="71" t="s">
        <v>34</v>
      </c>
      <c r="D17" s="71"/>
      <c r="E17" s="71"/>
      <c r="F17" s="218" t="e">
        <f>#REF!+#REF!+#REF!</f>
        <v>#REF!</v>
      </c>
      <c r="G17" s="218" t="e">
        <f>#REF!+#REF!+#REF!</f>
        <v>#REF!</v>
      </c>
      <c r="H17" s="218" t="e">
        <f>#REF!+#REF!+#REF!</f>
        <v>#REF!</v>
      </c>
    </row>
    <row r="18" spans="1:8" ht="33">
      <c r="A18" s="217" t="s">
        <v>286</v>
      </c>
      <c r="B18" s="71" t="s">
        <v>31</v>
      </c>
      <c r="C18" s="71" t="s">
        <v>37</v>
      </c>
      <c r="D18" s="53"/>
      <c r="E18" s="53"/>
      <c r="F18" s="218" t="e">
        <f>#REF!+#REF!</f>
        <v>#REF!</v>
      </c>
      <c r="G18" s="218" t="e">
        <f>#REF!+#REF!</f>
        <v>#REF!</v>
      </c>
      <c r="H18" s="218" t="e">
        <f>#REF!+#REF!</f>
        <v>#REF!</v>
      </c>
    </row>
    <row r="19" spans="1:8" ht="16.5">
      <c r="A19" s="217" t="s">
        <v>112</v>
      </c>
      <c r="B19" s="71" t="s">
        <v>31</v>
      </c>
      <c r="C19" s="71" t="s">
        <v>30</v>
      </c>
      <c r="D19" s="53"/>
      <c r="E19" s="53"/>
      <c r="F19" s="218">
        <v>0</v>
      </c>
      <c r="G19" s="218">
        <v>0</v>
      </c>
      <c r="H19" s="218">
        <v>0</v>
      </c>
    </row>
    <row r="20" spans="1:8" ht="16.5">
      <c r="A20" s="216" t="s">
        <v>425</v>
      </c>
      <c r="B20" s="51" t="s">
        <v>31</v>
      </c>
      <c r="C20" s="51" t="s">
        <v>39</v>
      </c>
      <c r="D20" s="51"/>
      <c r="E20" s="51"/>
      <c r="F20" s="219" t="e">
        <f>#REF!</f>
        <v>#REF!</v>
      </c>
      <c r="G20" s="219" t="e">
        <f>#REF!</f>
        <v>#REF!</v>
      </c>
      <c r="H20" s="219" t="e">
        <f>#REF!</f>
        <v>#REF!</v>
      </c>
    </row>
    <row r="21" spans="1:8" ht="16.5">
      <c r="A21" s="217" t="s">
        <v>206</v>
      </c>
      <c r="B21" s="71" t="s">
        <v>31</v>
      </c>
      <c r="C21" s="71" t="s">
        <v>41</v>
      </c>
      <c r="D21" s="53"/>
      <c r="E21" s="53"/>
      <c r="F21" s="218" t="e">
        <f>#REF!+#REF!+#REF!+#REF!</f>
        <v>#REF!</v>
      </c>
      <c r="G21" s="218" t="e">
        <f>#REF!+#REF!+#REF!+#REF!</f>
        <v>#REF!</v>
      </c>
      <c r="H21" s="218" t="e">
        <f>#REF!+#REF!+#REF!+#REF!</f>
        <v>#REF!</v>
      </c>
    </row>
    <row r="22" spans="1:8" s="1" customFormat="1" ht="16.5">
      <c r="A22" s="255" t="s">
        <v>335</v>
      </c>
      <c r="B22" s="72" t="s">
        <v>36</v>
      </c>
      <c r="C22" s="73"/>
      <c r="D22" s="73"/>
      <c r="E22" s="73"/>
      <c r="F22" s="248" t="e">
        <f>F23</f>
        <v>#REF!</v>
      </c>
      <c r="G22" s="248" t="e">
        <f>G23</f>
        <v>#REF!</v>
      </c>
      <c r="H22" s="248" t="e">
        <f>H23</f>
        <v>#REF!</v>
      </c>
    </row>
    <row r="23" spans="1:8" s="1" customFormat="1" ht="16.5">
      <c r="A23" s="217" t="s">
        <v>336</v>
      </c>
      <c r="B23" s="71" t="s">
        <v>36</v>
      </c>
      <c r="C23" s="53" t="s">
        <v>40</v>
      </c>
      <c r="D23" s="53"/>
      <c r="E23" s="53"/>
      <c r="F23" s="219" t="e">
        <f>#REF!</f>
        <v>#REF!</v>
      </c>
      <c r="G23" s="219" t="e">
        <f>#REF!</f>
        <v>#REF!</v>
      </c>
      <c r="H23" s="219" t="e">
        <f>#REF!</f>
        <v>#REF!</v>
      </c>
    </row>
    <row r="24" spans="1:8" s="9" customFormat="1" ht="16.5">
      <c r="A24" s="255" t="s">
        <v>110</v>
      </c>
      <c r="B24" s="72" t="s">
        <v>40</v>
      </c>
      <c r="C24" s="73"/>
      <c r="D24" s="73"/>
      <c r="E24" s="73"/>
      <c r="F24" s="248" t="e">
        <f>F25+F26+F27</f>
        <v>#REF!</v>
      </c>
      <c r="G24" s="248" t="e">
        <f>G25+G26+G27</f>
        <v>#REF!</v>
      </c>
      <c r="H24" s="248" t="e">
        <f>H25+H26+H27</f>
        <v>#REF!</v>
      </c>
    </row>
    <row r="25" spans="1:8" ht="16.5">
      <c r="A25" s="217" t="s">
        <v>111</v>
      </c>
      <c r="B25" s="71" t="s">
        <v>40</v>
      </c>
      <c r="C25" s="71" t="s">
        <v>36</v>
      </c>
      <c r="D25" s="53"/>
      <c r="E25" s="53"/>
      <c r="F25" s="218" t="e">
        <f>#REF!+#REF!</f>
        <v>#REF!</v>
      </c>
      <c r="G25" s="218" t="e">
        <f>#REF!+#REF!</f>
        <v>#REF!</v>
      </c>
      <c r="H25" s="218" t="e">
        <f>#REF!+#REF!</f>
        <v>#REF!</v>
      </c>
    </row>
    <row r="26" spans="1:8" ht="33">
      <c r="A26" s="217" t="s">
        <v>331</v>
      </c>
      <c r="B26" s="71" t="s">
        <v>40</v>
      </c>
      <c r="C26" s="71" t="s">
        <v>32</v>
      </c>
      <c r="D26" s="71"/>
      <c r="E26" s="71"/>
      <c r="F26" s="218" t="e">
        <f>#REF!+#REF!</f>
        <v>#REF!</v>
      </c>
      <c r="G26" s="218" t="e">
        <f>#REF!+#REF!</f>
        <v>#REF!</v>
      </c>
      <c r="H26" s="218" t="e">
        <f>#REF!+#REF!</f>
        <v>#REF!</v>
      </c>
    </row>
    <row r="27" spans="1:8" ht="16.5">
      <c r="A27" s="217" t="s">
        <v>339</v>
      </c>
      <c r="B27" s="53" t="s">
        <v>40</v>
      </c>
      <c r="C27" s="53" t="s">
        <v>38</v>
      </c>
      <c r="D27" s="53"/>
      <c r="E27" s="53"/>
      <c r="F27" s="218">
        <v>0</v>
      </c>
      <c r="G27" s="218">
        <v>0</v>
      </c>
      <c r="H27" s="218">
        <v>0</v>
      </c>
    </row>
    <row r="28" spans="1:8" s="9" customFormat="1" ht="16.5">
      <c r="A28" s="256" t="s">
        <v>207</v>
      </c>
      <c r="B28" s="73" t="s">
        <v>34</v>
      </c>
      <c r="C28" s="73"/>
      <c r="D28" s="73"/>
      <c r="E28" s="73"/>
      <c r="F28" s="248" t="e">
        <f>F29+F30+F31+F32+F33+F34</f>
        <v>#REF!</v>
      </c>
      <c r="G28" s="248" t="e">
        <f>G29+G30+G31+G32+G33+G34</f>
        <v>#REF!</v>
      </c>
      <c r="H28" s="248" t="e">
        <f>H29+H30+H31+H32+H33+H34</f>
        <v>#REF!</v>
      </c>
    </row>
    <row r="29" spans="1:8" ht="16.5">
      <c r="A29" s="217" t="s">
        <v>212</v>
      </c>
      <c r="B29" s="71" t="s">
        <v>34</v>
      </c>
      <c r="C29" s="71" t="s">
        <v>31</v>
      </c>
      <c r="D29" s="53"/>
      <c r="E29" s="53"/>
      <c r="F29" s="218" t="e">
        <f>#REF!</f>
        <v>#REF!</v>
      </c>
      <c r="G29" s="218" t="e">
        <f>#REF!</f>
        <v>#REF!</v>
      </c>
      <c r="H29" s="218" t="e">
        <f>#REF!</f>
        <v>#REF!</v>
      </c>
    </row>
    <row r="30" spans="1:8" ht="16.5">
      <c r="A30" s="217" t="s">
        <v>208</v>
      </c>
      <c r="B30" s="71" t="s">
        <v>34</v>
      </c>
      <c r="C30" s="71" t="s">
        <v>35</v>
      </c>
      <c r="D30" s="53"/>
      <c r="E30" s="53"/>
      <c r="F30" s="218" t="e">
        <f>#REF!</f>
        <v>#REF!</v>
      </c>
      <c r="G30" s="218" t="e">
        <f>#REF!</f>
        <v>#REF!</v>
      </c>
      <c r="H30" s="218" t="e">
        <f>#REF!</f>
        <v>#REF!</v>
      </c>
    </row>
    <row r="31" spans="1:8" ht="16.5">
      <c r="A31" s="217" t="s">
        <v>174</v>
      </c>
      <c r="B31" s="53" t="s">
        <v>34</v>
      </c>
      <c r="C31" s="53" t="s">
        <v>33</v>
      </c>
      <c r="D31" s="53"/>
      <c r="E31" s="53"/>
      <c r="F31" s="219" t="e">
        <f>#REF!</f>
        <v>#REF!</v>
      </c>
      <c r="G31" s="219" t="e">
        <f>#REF!</f>
        <v>#REF!</v>
      </c>
      <c r="H31" s="219" t="e">
        <f>#REF!</f>
        <v>#REF!</v>
      </c>
    </row>
    <row r="32" spans="1:8" s="1" customFormat="1" ht="16.5">
      <c r="A32" s="217" t="s">
        <v>326</v>
      </c>
      <c r="B32" s="53" t="s">
        <v>34</v>
      </c>
      <c r="C32" s="53" t="s">
        <v>32</v>
      </c>
      <c r="D32" s="53"/>
      <c r="E32" s="53"/>
      <c r="F32" s="218" t="e">
        <f>#REF!+#REF!</f>
        <v>#REF!</v>
      </c>
      <c r="G32" s="218" t="e">
        <f>#REF!+#REF!</f>
        <v>#REF!</v>
      </c>
      <c r="H32" s="218" t="e">
        <f>#REF!+#REF!</f>
        <v>#REF!</v>
      </c>
    </row>
    <row r="33" spans="1:8" ht="16.5">
      <c r="A33" s="217" t="s">
        <v>424</v>
      </c>
      <c r="B33" s="53" t="s">
        <v>34</v>
      </c>
      <c r="C33" s="53" t="s">
        <v>38</v>
      </c>
      <c r="D33" s="53"/>
      <c r="E33" s="53"/>
      <c r="F33" s="218">
        <v>0</v>
      </c>
      <c r="G33" s="218">
        <v>0</v>
      </c>
      <c r="H33" s="218">
        <v>0</v>
      </c>
    </row>
    <row r="34" spans="1:8" ht="16.5">
      <c r="A34" s="217" t="s">
        <v>42</v>
      </c>
      <c r="B34" s="71" t="s">
        <v>34</v>
      </c>
      <c r="C34" s="71" t="s">
        <v>95</v>
      </c>
      <c r="D34" s="71"/>
      <c r="E34" s="71"/>
      <c r="F34" s="218" t="e">
        <f>#REF!+#REF!+#REF!</f>
        <v>#REF!</v>
      </c>
      <c r="G34" s="218" t="e">
        <f>#REF!+#REF!+#REF!</f>
        <v>#REF!</v>
      </c>
      <c r="H34" s="218" t="e">
        <f>#REF!+#REF!+#REF!</f>
        <v>#REF!</v>
      </c>
    </row>
    <row r="35" spans="1:8" s="9" customFormat="1" ht="16.5">
      <c r="A35" s="255" t="s">
        <v>209</v>
      </c>
      <c r="B35" s="72" t="s">
        <v>35</v>
      </c>
      <c r="C35" s="73"/>
      <c r="D35" s="73"/>
      <c r="E35" s="73"/>
      <c r="F35" s="248" t="e">
        <f>F36+F37+F38</f>
        <v>#REF!</v>
      </c>
      <c r="G35" s="248" t="e">
        <f>G36+G37+G38</f>
        <v>#REF!</v>
      </c>
      <c r="H35" s="248" t="e">
        <f>H36+H37+H38</f>
        <v>#REF!</v>
      </c>
    </row>
    <row r="36" spans="1:8" s="9" customFormat="1" ht="16.5">
      <c r="A36" s="217" t="s">
        <v>210</v>
      </c>
      <c r="B36" s="71" t="s">
        <v>35</v>
      </c>
      <c r="C36" s="53" t="s">
        <v>31</v>
      </c>
      <c r="D36" s="53"/>
      <c r="E36" s="53"/>
      <c r="F36" s="218" t="e">
        <f>#REF!</f>
        <v>#REF!</v>
      </c>
      <c r="G36" s="218" t="e">
        <f>#REF!</f>
        <v>#REF!</v>
      </c>
      <c r="H36" s="218" t="e">
        <f>#REF!</f>
        <v>#REF!</v>
      </c>
    </row>
    <row r="37" spans="1:8" ht="16.5">
      <c r="A37" s="217" t="s">
        <v>211</v>
      </c>
      <c r="B37" s="71" t="s">
        <v>35</v>
      </c>
      <c r="C37" s="71" t="s">
        <v>36</v>
      </c>
      <c r="D37" s="71"/>
      <c r="E37" s="53"/>
      <c r="F37" s="218" t="e">
        <f>#REF!</f>
        <v>#REF!</v>
      </c>
      <c r="G37" s="218" t="e">
        <f>#REF!</f>
        <v>#REF!</v>
      </c>
      <c r="H37" s="218" t="e">
        <f>#REF!</f>
        <v>#REF!</v>
      </c>
    </row>
    <row r="38" spans="1:8" s="25" customFormat="1" ht="16.5">
      <c r="A38" s="217" t="s">
        <v>76</v>
      </c>
      <c r="B38" s="53" t="s">
        <v>35</v>
      </c>
      <c r="C38" s="53" t="s">
        <v>40</v>
      </c>
      <c r="D38" s="53"/>
      <c r="E38" s="53"/>
      <c r="F38" s="219" t="e">
        <f>#REF!</f>
        <v>#REF!</v>
      </c>
      <c r="G38" s="219" t="e">
        <f>#REF!</f>
        <v>#REF!</v>
      </c>
      <c r="H38" s="219" t="e">
        <f>#REF!</f>
        <v>#REF!</v>
      </c>
    </row>
    <row r="39" spans="1:8" s="9" customFormat="1" ht="16.5">
      <c r="A39" s="255" t="s">
        <v>157</v>
      </c>
      <c r="B39" s="72" t="s">
        <v>37</v>
      </c>
      <c r="C39" s="72"/>
      <c r="D39" s="73"/>
      <c r="E39" s="73"/>
      <c r="F39" s="248" t="e">
        <f>F40+F41</f>
        <v>#REF!</v>
      </c>
      <c r="G39" s="248" t="e">
        <f>G40+G41</f>
        <v>#REF!</v>
      </c>
      <c r="H39" s="248" t="e">
        <f>H40+H41</f>
        <v>#REF!</v>
      </c>
    </row>
    <row r="40" spans="1:8" s="9" customFormat="1" ht="16.5">
      <c r="A40" s="217" t="s">
        <v>383</v>
      </c>
      <c r="B40" s="71" t="s">
        <v>37</v>
      </c>
      <c r="C40" s="71" t="s">
        <v>36</v>
      </c>
      <c r="D40" s="53"/>
      <c r="E40" s="53"/>
      <c r="F40" s="218" t="e">
        <f>#REF!</f>
        <v>#REF!</v>
      </c>
      <c r="G40" s="218" t="e">
        <f>#REF!</f>
        <v>#REF!</v>
      </c>
      <c r="H40" s="218" t="e">
        <f>#REF!</f>
        <v>#REF!</v>
      </c>
    </row>
    <row r="41" spans="1:8" ht="16.5">
      <c r="A41" s="217" t="s">
        <v>411</v>
      </c>
      <c r="B41" s="53" t="s">
        <v>37</v>
      </c>
      <c r="C41" s="53" t="s">
        <v>35</v>
      </c>
      <c r="D41" s="71"/>
      <c r="E41" s="71"/>
      <c r="F41" s="218">
        <v>0</v>
      </c>
      <c r="G41" s="218">
        <v>0</v>
      </c>
      <c r="H41" s="218">
        <v>0</v>
      </c>
    </row>
    <row r="42" spans="1:8" s="9" customFormat="1" ht="16.5">
      <c r="A42" s="255" t="s">
        <v>75</v>
      </c>
      <c r="B42" s="72" t="s">
        <v>30</v>
      </c>
      <c r="C42" s="73"/>
      <c r="D42" s="73"/>
      <c r="E42" s="73"/>
      <c r="F42" s="248" t="e">
        <f>F43+F44+F45+F46+F47</f>
        <v>#REF!</v>
      </c>
      <c r="G42" s="248" t="e">
        <f>G43+G44+G45+G46+G47</f>
        <v>#REF!</v>
      </c>
      <c r="H42" s="248" t="e">
        <f>H43+H44+H45+H46+H47</f>
        <v>#REF!</v>
      </c>
    </row>
    <row r="43" spans="1:8" ht="16.5">
      <c r="A43" s="217" t="s">
        <v>28</v>
      </c>
      <c r="B43" s="71" t="s">
        <v>30</v>
      </c>
      <c r="C43" s="53" t="s">
        <v>31</v>
      </c>
      <c r="D43" s="53"/>
      <c r="E43" s="53"/>
      <c r="F43" s="218" t="e">
        <f>#REF!+#REF!</f>
        <v>#REF!</v>
      </c>
      <c r="G43" s="218" t="e">
        <f>#REF!+#REF!</f>
        <v>#REF!</v>
      </c>
      <c r="H43" s="218" t="e">
        <f>#REF!+#REF!</f>
        <v>#REF!</v>
      </c>
    </row>
    <row r="44" spans="1:8" ht="16.5">
      <c r="A44" s="217" t="s">
        <v>4</v>
      </c>
      <c r="B44" s="71" t="s">
        <v>30</v>
      </c>
      <c r="C44" s="71" t="s">
        <v>36</v>
      </c>
      <c r="D44" s="53"/>
      <c r="E44" s="53"/>
      <c r="F44" s="218" t="e">
        <f>#REF!+#REF!+#REF!</f>
        <v>#REF!</v>
      </c>
      <c r="G44" s="218" t="e">
        <f>#REF!+#REF!+#REF!</f>
        <v>#REF!</v>
      </c>
      <c r="H44" s="218" t="e">
        <f>#REF!+#REF!+#REF!</f>
        <v>#REF!</v>
      </c>
    </row>
    <row r="45" spans="1:8" ht="18" customHeight="1">
      <c r="A45" s="205" t="s">
        <v>470</v>
      </c>
      <c r="B45" s="71" t="s">
        <v>30</v>
      </c>
      <c r="C45" s="71" t="s">
        <v>35</v>
      </c>
      <c r="D45" s="47" t="s">
        <v>35</v>
      </c>
      <c r="E45" s="53"/>
      <c r="F45" s="218" t="e">
        <f>#REF!+#REF!+#REF!+#REF!+#REF!+#REF!+#REF!+#REF!</f>
        <v>#REF!</v>
      </c>
      <c r="G45" s="218" t="e">
        <f>#REF!+#REF!+#REF!+#REF!+#REF!+#REF!+#REF!+#REF!</f>
        <v>#REF!</v>
      </c>
      <c r="H45" s="218" t="e">
        <f>#REF!+#REF!+#REF!+#REF!+#REF!+#REF!+#REF!+#REF!</f>
        <v>#REF!</v>
      </c>
    </row>
    <row r="46" spans="1:8" ht="16.5">
      <c r="A46" s="217" t="s">
        <v>237</v>
      </c>
      <c r="B46" s="71" t="s">
        <v>30</v>
      </c>
      <c r="C46" s="53" t="s">
        <v>30</v>
      </c>
      <c r="D46" s="53"/>
      <c r="E46" s="53"/>
      <c r="F46" s="218" t="e">
        <f>#REF!+#REF!</f>
        <v>#REF!</v>
      </c>
      <c r="G46" s="218" t="e">
        <f>#REF!+#REF!</f>
        <v>#REF!</v>
      </c>
      <c r="H46" s="218" t="e">
        <f>#REF!+#REF!</f>
        <v>#REF!</v>
      </c>
    </row>
    <row r="47" spans="1:8" ht="16.5">
      <c r="A47" s="217" t="s">
        <v>249</v>
      </c>
      <c r="B47" s="71" t="s">
        <v>30</v>
      </c>
      <c r="C47" s="53" t="s">
        <v>32</v>
      </c>
      <c r="D47" s="71"/>
      <c r="E47" s="71"/>
      <c r="F47" s="218" t="e">
        <f>#REF!+#REF!</f>
        <v>#REF!</v>
      </c>
      <c r="G47" s="218" t="e">
        <f>#REF!+#REF!</f>
        <v>#REF!</v>
      </c>
      <c r="H47" s="218" t="e">
        <f>#REF!+#REF!</f>
        <v>#REF!</v>
      </c>
    </row>
    <row r="48" spans="1:8" s="1" customFormat="1" ht="16.5">
      <c r="A48" s="255" t="s">
        <v>467</v>
      </c>
      <c r="B48" s="72" t="s">
        <v>33</v>
      </c>
      <c r="C48" s="73"/>
      <c r="D48" s="72"/>
      <c r="E48" s="73"/>
      <c r="F48" s="248" t="e">
        <f>F49+F50</f>
        <v>#REF!</v>
      </c>
      <c r="G48" s="248" t="e">
        <f>G49+G50</f>
        <v>#REF!</v>
      </c>
      <c r="H48" s="248" t="e">
        <f>H49+H50</f>
        <v>#REF!</v>
      </c>
    </row>
    <row r="49" spans="1:8" ht="16.5">
      <c r="A49" s="217" t="s">
        <v>5</v>
      </c>
      <c r="B49" s="71" t="s">
        <v>33</v>
      </c>
      <c r="C49" s="71" t="s">
        <v>31</v>
      </c>
      <c r="D49" s="53"/>
      <c r="E49" s="53"/>
      <c r="F49" s="218" t="e">
        <f>#REF!+#REF!+#REF!</f>
        <v>#REF!</v>
      </c>
      <c r="G49" s="218" t="e">
        <f>#REF!+#REF!+#REF!</f>
        <v>#REF!</v>
      </c>
      <c r="H49" s="218" t="e">
        <f>#REF!+#REF!+#REF!</f>
        <v>#REF!</v>
      </c>
    </row>
    <row r="50" spans="1:8" ht="16.5">
      <c r="A50" s="217" t="s">
        <v>329</v>
      </c>
      <c r="B50" s="71" t="s">
        <v>33</v>
      </c>
      <c r="C50" s="71" t="s">
        <v>34</v>
      </c>
      <c r="D50" s="53"/>
      <c r="E50" s="53"/>
      <c r="F50" s="218" t="e">
        <f>#REF!</f>
        <v>#REF!</v>
      </c>
      <c r="G50" s="218" t="e">
        <f>#REF!</f>
        <v>#REF!</v>
      </c>
      <c r="H50" s="218" t="e">
        <f>#REF!</f>
        <v>#REF!</v>
      </c>
    </row>
    <row r="51" spans="1:8" s="1" customFormat="1" ht="16.5">
      <c r="A51" s="255" t="s">
        <v>332</v>
      </c>
      <c r="B51" s="72" t="s">
        <v>32</v>
      </c>
      <c r="C51" s="73"/>
      <c r="D51" s="73"/>
      <c r="E51" s="73"/>
      <c r="F51" s="248" t="e">
        <f>F52+F53</f>
        <v>#REF!</v>
      </c>
      <c r="G51" s="248" t="e">
        <f>G52+G53</f>
        <v>#REF!</v>
      </c>
      <c r="H51" s="248" t="e">
        <f>H52+H53</f>
        <v>#REF!</v>
      </c>
    </row>
    <row r="52" spans="1:8" ht="16.5" hidden="1">
      <c r="A52" s="41" t="s">
        <v>289</v>
      </c>
      <c r="B52" s="71" t="s">
        <v>32</v>
      </c>
      <c r="C52" s="53" t="s">
        <v>36</v>
      </c>
      <c r="D52" s="53"/>
      <c r="E52" s="53"/>
      <c r="F52" s="218">
        <v>0</v>
      </c>
      <c r="G52" s="218">
        <v>0</v>
      </c>
      <c r="H52" s="218">
        <v>0</v>
      </c>
    </row>
    <row r="53" spans="1:8" ht="16.5">
      <c r="A53" s="217" t="s">
        <v>333</v>
      </c>
      <c r="B53" s="71" t="s">
        <v>32</v>
      </c>
      <c r="C53" s="71" t="s">
        <v>32</v>
      </c>
      <c r="D53" s="53"/>
      <c r="E53" s="53"/>
      <c r="F53" s="218" t="e">
        <f>#REF!</f>
        <v>#REF!</v>
      </c>
      <c r="G53" s="218" t="e">
        <f>#REF!</f>
        <v>#REF!</v>
      </c>
      <c r="H53" s="218" t="e">
        <f>#REF!</f>
        <v>#REF!</v>
      </c>
    </row>
    <row r="54" spans="1:8" s="9" customFormat="1" ht="16.5">
      <c r="A54" s="255" t="s">
        <v>3</v>
      </c>
      <c r="B54" s="72">
        <v>10</v>
      </c>
      <c r="C54" s="73"/>
      <c r="D54" s="73"/>
      <c r="E54" s="73"/>
      <c r="F54" s="248" t="e">
        <f>F55+F56+F57+F58</f>
        <v>#REF!</v>
      </c>
      <c r="G54" s="248" t="e">
        <f>G55+G56+G57+G58</f>
        <v>#REF!</v>
      </c>
      <c r="H54" s="248" t="e">
        <f>H55+H56+H57+H58</f>
        <v>#REF!</v>
      </c>
    </row>
    <row r="55" spans="1:8" s="9" customFormat="1" ht="16.5">
      <c r="A55" s="216" t="s">
        <v>176</v>
      </c>
      <c r="B55" s="71" t="s">
        <v>38</v>
      </c>
      <c r="C55" s="53" t="s">
        <v>31</v>
      </c>
      <c r="D55" s="53"/>
      <c r="E55" s="53"/>
      <c r="F55" s="218" t="e">
        <f>#REF!</f>
        <v>#REF!</v>
      </c>
      <c r="G55" s="218" t="e">
        <f>#REF!</f>
        <v>#REF!</v>
      </c>
      <c r="H55" s="218" t="e">
        <f>#REF!</f>
        <v>#REF!</v>
      </c>
    </row>
    <row r="56" spans="1:8" ht="16.5">
      <c r="A56" s="217" t="s">
        <v>322</v>
      </c>
      <c r="B56" s="53">
        <v>10</v>
      </c>
      <c r="C56" s="53" t="s">
        <v>40</v>
      </c>
      <c r="D56" s="53"/>
      <c r="E56" s="53"/>
      <c r="F56" s="218" t="e">
        <f>#REF!+#REF!+#REF!</f>
        <v>#REF!</v>
      </c>
      <c r="G56" s="218" t="e">
        <f>#REF!+#REF!+#REF!</f>
        <v>#REF!</v>
      </c>
      <c r="H56" s="218" t="e">
        <f>#REF!+#REF!+#REF!</f>
        <v>#REF!</v>
      </c>
    </row>
    <row r="57" spans="1:8" ht="16.5">
      <c r="A57" s="217" t="s">
        <v>173</v>
      </c>
      <c r="B57" s="53">
        <v>10</v>
      </c>
      <c r="C57" s="53" t="s">
        <v>34</v>
      </c>
      <c r="D57" s="53"/>
      <c r="E57" s="53"/>
      <c r="F57" s="218" t="e">
        <f>#REF!+#REF!</f>
        <v>#REF!</v>
      </c>
      <c r="G57" s="218" t="e">
        <f>#REF!+#REF!</f>
        <v>#REF!</v>
      </c>
      <c r="H57" s="218" t="e">
        <f>#REF!+#REF!</f>
        <v>#REF!</v>
      </c>
    </row>
    <row r="58" spans="1:8" ht="16.5">
      <c r="A58" s="217" t="s">
        <v>27</v>
      </c>
      <c r="B58" s="53">
        <v>10</v>
      </c>
      <c r="C58" s="53" t="s">
        <v>37</v>
      </c>
      <c r="D58" s="53"/>
      <c r="E58" s="53"/>
      <c r="F58" s="218" t="e">
        <f>#REF!</f>
        <v>#REF!</v>
      </c>
      <c r="G58" s="218" t="e">
        <f>#REF!</f>
        <v>#REF!</v>
      </c>
      <c r="H58" s="218" t="e">
        <f>#REF!</f>
        <v>#REF!</v>
      </c>
    </row>
    <row r="59" spans="1:8" s="1" customFormat="1" ht="16.5">
      <c r="A59" s="255" t="s">
        <v>325</v>
      </c>
      <c r="B59" s="73">
        <v>11</v>
      </c>
      <c r="C59" s="73"/>
      <c r="D59" s="73"/>
      <c r="E59" s="73"/>
      <c r="F59" s="248" t="e">
        <f>F60</f>
        <v>#REF!</v>
      </c>
      <c r="G59" s="248" t="e">
        <f>G60</f>
        <v>#REF!</v>
      </c>
      <c r="H59" s="248" t="e">
        <f>H60</f>
        <v>#REF!</v>
      </c>
    </row>
    <row r="60" spans="1:8" ht="16.5">
      <c r="A60" s="217" t="s">
        <v>334</v>
      </c>
      <c r="B60" s="53">
        <v>11</v>
      </c>
      <c r="C60" s="53" t="s">
        <v>31</v>
      </c>
      <c r="D60" s="53"/>
      <c r="E60" s="53"/>
      <c r="F60" s="218" t="e">
        <f>#REF!+#REF!</f>
        <v>#REF!</v>
      </c>
      <c r="G60" s="218" t="e">
        <f>#REF!+#REF!</f>
        <v>#REF!</v>
      </c>
      <c r="H60" s="218" t="e">
        <f>#REF!+#REF!</f>
        <v>#REF!</v>
      </c>
    </row>
    <row r="61" spans="1:8" s="1" customFormat="1" ht="16.5">
      <c r="A61" s="257" t="s">
        <v>328</v>
      </c>
      <c r="B61" s="73" t="s">
        <v>95</v>
      </c>
      <c r="C61" s="73"/>
      <c r="D61" s="73"/>
      <c r="E61" s="73"/>
      <c r="F61" s="249" t="e">
        <f>F62</f>
        <v>#REF!</v>
      </c>
      <c r="G61" s="249" t="e">
        <f>G62</f>
        <v>#REF!</v>
      </c>
      <c r="H61" s="249" t="e">
        <f>H62</f>
        <v>#REF!</v>
      </c>
    </row>
    <row r="62" spans="1:8" ht="16.5">
      <c r="A62" s="222" t="s">
        <v>321</v>
      </c>
      <c r="B62" s="53" t="s">
        <v>95</v>
      </c>
      <c r="C62" s="53" t="s">
        <v>36</v>
      </c>
      <c r="D62" s="53"/>
      <c r="E62" s="53"/>
      <c r="F62" s="219" t="e">
        <f>#REF!</f>
        <v>#REF!</v>
      </c>
      <c r="G62" s="219" t="e">
        <f>#REF!</f>
        <v>#REF!</v>
      </c>
      <c r="H62" s="219" t="e">
        <f>#REF!</f>
        <v>#REF!</v>
      </c>
    </row>
    <row r="63" spans="1:8" s="1" customFormat="1" ht="16.5">
      <c r="A63" s="257" t="s">
        <v>367</v>
      </c>
      <c r="B63" s="73" t="s">
        <v>41</v>
      </c>
      <c r="C63" s="73"/>
      <c r="D63" s="73"/>
      <c r="E63" s="73"/>
      <c r="F63" s="249" t="e">
        <f>F64</f>
        <v>#REF!</v>
      </c>
      <c r="G63" s="249" t="e">
        <f>G64</f>
        <v>#REF!</v>
      </c>
      <c r="H63" s="249" t="e">
        <f>H64</f>
        <v>#REF!</v>
      </c>
    </row>
    <row r="64" spans="1:8" ht="16.5">
      <c r="A64" s="216" t="s">
        <v>368</v>
      </c>
      <c r="B64" s="53" t="s">
        <v>41</v>
      </c>
      <c r="C64" s="53" t="s">
        <v>31</v>
      </c>
      <c r="D64" s="71"/>
      <c r="E64" s="71"/>
      <c r="F64" s="218" t="e">
        <f>#REF!</f>
        <v>#REF!</v>
      </c>
      <c r="G64" s="218" t="e">
        <f>#REF!</f>
        <v>#REF!</v>
      </c>
      <c r="H64" s="218" t="e">
        <f>#REF!</f>
        <v>#REF!</v>
      </c>
    </row>
    <row r="65" spans="1:8" s="9" customFormat="1" ht="33">
      <c r="A65" s="255" t="s">
        <v>451</v>
      </c>
      <c r="B65" s="73" t="s">
        <v>288</v>
      </c>
      <c r="C65" s="73"/>
      <c r="D65" s="73"/>
      <c r="E65" s="73"/>
      <c r="F65" s="248" t="e">
        <f>F66+F67</f>
        <v>#REF!</v>
      </c>
      <c r="G65" s="248" t="e">
        <f>G66+G67</f>
        <v>#REF!</v>
      </c>
      <c r="H65" s="248" t="e">
        <f>H66+H67</f>
        <v>#REF!</v>
      </c>
    </row>
    <row r="66" spans="1:8" ht="33">
      <c r="A66" s="217" t="s">
        <v>449</v>
      </c>
      <c r="B66" s="53" t="s">
        <v>288</v>
      </c>
      <c r="C66" s="53" t="s">
        <v>31</v>
      </c>
      <c r="D66" s="53"/>
      <c r="E66" s="53"/>
      <c r="F66" s="218" t="e">
        <f>#REF!</f>
        <v>#REF!</v>
      </c>
      <c r="G66" s="218" t="e">
        <f>#REF!</f>
        <v>#REF!</v>
      </c>
      <c r="H66" s="218" t="e">
        <f>#REF!</f>
        <v>#REF!</v>
      </c>
    </row>
    <row r="67" spans="1:8" ht="16.5">
      <c r="A67" s="223" t="s">
        <v>450</v>
      </c>
      <c r="B67" s="53" t="s">
        <v>288</v>
      </c>
      <c r="C67" s="53" t="s">
        <v>40</v>
      </c>
      <c r="D67" s="53"/>
      <c r="E67" s="53"/>
      <c r="F67" s="218" t="e">
        <f>#REF!</f>
        <v>#REF!</v>
      </c>
      <c r="G67" s="218" t="e">
        <f>#REF!</f>
        <v>#REF!</v>
      </c>
      <c r="H67" s="218" t="e">
        <f>#REF!</f>
        <v>#REF!</v>
      </c>
    </row>
    <row r="68" spans="1:8" s="1" customFormat="1" ht="16.5">
      <c r="A68" s="226" t="s">
        <v>29</v>
      </c>
      <c r="B68" s="221"/>
      <c r="C68" s="221"/>
      <c r="D68" s="221"/>
      <c r="E68" s="221"/>
      <c r="F68" s="227" t="e">
        <f>F14+F22+F24+F28+F35+F39+F42+F48+F51+F54+F59+F61+F63+F65</f>
        <v>#REF!</v>
      </c>
      <c r="G68" s="227" t="e">
        <f>G14+G22+G24+G28+G35+G39+G42+G48+G51+G54+G59+G61+G63+G65</f>
        <v>#REF!</v>
      </c>
      <c r="H68" s="227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8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9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3"/>
  <sheetViews>
    <sheetView view="pageBreakPreview" zoomScale="60" zoomScalePageLayoutView="0" workbookViewId="0" topLeftCell="A1">
      <selection activeCell="B8" sqref="B8"/>
    </sheetView>
  </sheetViews>
  <sheetFormatPr defaultColWidth="60.125" defaultRowHeight="12.75"/>
  <cols>
    <col min="1" max="1" width="87.125" style="129" customWidth="1"/>
    <col min="2" max="2" width="17.00390625" style="332" customWidth="1"/>
    <col min="3" max="3" width="14.25390625" style="328" customWidth="1"/>
    <col min="4" max="4" width="18.375" style="329" customWidth="1"/>
    <col min="5" max="5" width="17.875" style="329" hidden="1" customWidth="1"/>
    <col min="6" max="6" width="17.25390625" style="329" customWidth="1"/>
    <col min="7" max="16384" width="60.125" style="129" customWidth="1"/>
  </cols>
  <sheetData>
    <row r="1" spans="2:6" ht="16.5">
      <c r="B1" s="714" t="s">
        <v>1039</v>
      </c>
      <c r="C1" s="141"/>
      <c r="D1" s="717"/>
      <c r="E1" s="717"/>
      <c r="F1" s="717"/>
    </row>
    <row r="2" spans="2:6" ht="16.5">
      <c r="B2" s="714" t="s">
        <v>1290</v>
      </c>
      <c r="C2" s="141"/>
      <c r="D2" s="717"/>
      <c r="E2" s="717"/>
      <c r="F2" s="717"/>
    </row>
    <row r="3" spans="2:6" ht="16.5">
      <c r="B3" s="714" t="s">
        <v>436</v>
      </c>
      <c r="C3" s="141"/>
      <c r="D3" s="717"/>
      <c r="E3" s="717"/>
      <c r="F3" s="717"/>
    </row>
    <row r="4" spans="2:6" ht="16.5">
      <c r="B4" s="714" t="s">
        <v>1081</v>
      </c>
      <c r="C4" s="141"/>
      <c r="D4" s="717"/>
      <c r="E4" s="717"/>
      <c r="F4" s="717"/>
    </row>
    <row r="5" spans="2:6" ht="16.5">
      <c r="B5" s="714" t="s">
        <v>1084</v>
      </c>
      <c r="C5" s="141"/>
      <c r="D5" s="717"/>
      <c r="E5" s="717"/>
      <c r="F5" s="717"/>
    </row>
    <row r="6" spans="2:6" ht="16.5">
      <c r="B6" s="714" t="s">
        <v>727</v>
      </c>
      <c r="C6" s="141"/>
      <c r="D6" s="717"/>
      <c r="E6" s="717"/>
      <c r="F6" s="717"/>
    </row>
    <row r="7" spans="2:6" ht="16.5">
      <c r="B7" s="714" t="s">
        <v>1291</v>
      </c>
      <c r="C7" s="141"/>
      <c r="D7" s="717"/>
      <c r="E7" s="717"/>
      <c r="F7" s="717"/>
    </row>
    <row r="9" spans="1:6" ht="16.5">
      <c r="A9" s="754" t="s">
        <v>742</v>
      </c>
      <c r="B9" s="754"/>
      <c r="C9" s="754"/>
      <c r="D9" s="754"/>
      <c r="E9" s="129"/>
      <c r="F9" s="129"/>
    </row>
    <row r="10" spans="1:6" ht="16.5">
      <c r="A10" s="754" t="s">
        <v>1088</v>
      </c>
      <c r="B10" s="754"/>
      <c r="C10" s="754"/>
      <c r="D10" s="754"/>
      <c r="E10" s="129"/>
      <c r="F10" s="129"/>
    </row>
    <row r="11" spans="1:6" ht="16.5">
      <c r="A11" s="754" t="s">
        <v>741</v>
      </c>
      <c r="B11" s="754"/>
      <c r="C11" s="754"/>
      <c r="D11" s="754"/>
      <c r="E11" s="129"/>
      <c r="F11" s="129"/>
    </row>
    <row r="12" spans="1:6" ht="16.5">
      <c r="A12" s="761" t="s">
        <v>1214</v>
      </c>
      <c r="B12" s="761"/>
      <c r="C12" s="761"/>
      <c r="D12" s="761"/>
      <c r="E12" s="129"/>
      <c r="F12" s="129"/>
    </row>
    <row r="13" spans="1:2" ht="16.5">
      <c r="A13" s="555" t="s">
        <v>1215</v>
      </c>
      <c r="B13" s="556"/>
    </row>
    <row r="14" ht="17.25" thickBot="1"/>
    <row r="15" spans="1:6" s="330" customFormat="1" ht="39" customHeight="1" thickBot="1">
      <c r="A15" s="425" t="s">
        <v>70</v>
      </c>
      <c r="B15" s="426" t="s">
        <v>73</v>
      </c>
      <c r="C15" s="427" t="s">
        <v>74</v>
      </c>
      <c r="D15" s="456" t="s">
        <v>662</v>
      </c>
      <c r="E15" s="456" t="s">
        <v>662</v>
      </c>
      <c r="F15" s="456" t="s">
        <v>718</v>
      </c>
    </row>
    <row r="16" spans="1:6" ht="17.25" thickBot="1">
      <c r="A16" s="428" t="s">
        <v>732</v>
      </c>
      <c r="B16" s="429"/>
      <c r="C16" s="430"/>
      <c r="D16" s="431">
        <f>D17+D30+D38+D42+D46+D67+D71+D87+D97</f>
        <v>7594541</v>
      </c>
      <c r="E16" s="432" t="e">
        <f>E17+#REF!+#REF!+#REF!+E71+#REF!+#REF!+#REF!+#REF!+#REF!+#REF!+#REF!+#REF!+#REF!+#REF!+#REF!+#REF!+#REF!+#REF!+#REF!</f>
        <v>#REF!</v>
      </c>
      <c r="F16" s="431">
        <f>F17+F30+F38+F42+F46+F67+F71+F87+F97</f>
        <v>7594541</v>
      </c>
    </row>
    <row r="17" spans="1:6" ht="36.75" customHeight="1">
      <c r="A17" s="154" t="s">
        <v>1228</v>
      </c>
      <c r="B17" s="393" t="s">
        <v>1105</v>
      </c>
      <c r="C17" s="324"/>
      <c r="D17" s="365">
        <f>D18</f>
        <v>47000</v>
      </c>
      <c r="E17" s="353" t="e">
        <f>E18+#REF!</f>
        <v>#REF!</v>
      </c>
      <c r="F17" s="365">
        <f>F18</f>
        <v>47000</v>
      </c>
    </row>
    <row r="18" spans="1:6" s="330" customFormat="1" ht="33">
      <c r="A18" s="109" t="s">
        <v>532</v>
      </c>
      <c r="B18" s="239" t="s">
        <v>1106</v>
      </c>
      <c r="C18" s="322"/>
      <c r="D18" s="358">
        <f>D19+D23+D26</f>
        <v>47000</v>
      </c>
      <c r="E18" s="351" t="e">
        <f>E19+E30+#REF!</f>
        <v>#REF!</v>
      </c>
      <c r="F18" s="358">
        <f>F19+F23+F26</f>
        <v>47000</v>
      </c>
    </row>
    <row r="19" spans="1:6" ht="16.5">
      <c r="A19" s="68" t="s">
        <v>954</v>
      </c>
      <c r="B19" s="240" t="s">
        <v>1107</v>
      </c>
      <c r="C19" s="321"/>
      <c r="D19" s="359">
        <f aca="true" t="shared" si="0" ref="D19:F20">D20</f>
        <v>11500</v>
      </c>
      <c r="E19" s="352">
        <f t="shared" si="0"/>
        <v>100000</v>
      </c>
      <c r="F19" s="359">
        <f t="shared" si="0"/>
        <v>11500</v>
      </c>
    </row>
    <row r="20" spans="1:6" ht="16.5">
      <c r="A20" s="279" t="s">
        <v>1091</v>
      </c>
      <c r="B20" s="240" t="s">
        <v>1108</v>
      </c>
      <c r="C20" s="321"/>
      <c r="D20" s="359">
        <f t="shared" si="0"/>
        <v>11500</v>
      </c>
      <c r="E20" s="352">
        <f t="shared" si="0"/>
        <v>100000</v>
      </c>
      <c r="F20" s="359">
        <f t="shared" si="0"/>
        <v>11500</v>
      </c>
    </row>
    <row r="21" spans="1:6" ht="32.25" customHeight="1">
      <c r="A21" s="106" t="s">
        <v>516</v>
      </c>
      <c r="B21" s="240" t="s">
        <v>1108</v>
      </c>
      <c r="C21" s="321">
        <v>240</v>
      </c>
      <c r="D21" s="359">
        <f>'Ведом.2017-2018г.'!G111</f>
        <v>11500</v>
      </c>
      <c r="E21" s="352">
        <f>'Ведом. 2016'!H778</f>
        <v>100000</v>
      </c>
      <c r="F21" s="359">
        <f>'Ведом.2017-2018г.'!J111</f>
        <v>11500</v>
      </c>
    </row>
    <row r="22" spans="1:6" ht="32.25" customHeight="1">
      <c r="A22" s="109" t="s">
        <v>537</v>
      </c>
      <c r="B22" s="239" t="s">
        <v>1117</v>
      </c>
      <c r="C22" s="322"/>
      <c r="D22" s="358">
        <f>D23</f>
        <v>25500</v>
      </c>
      <c r="E22" s="352"/>
      <c r="F22" s="359">
        <f>F23</f>
        <v>25500</v>
      </c>
    </row>
    <row r="23" spans="1:6" ht="21" customHeight="1">
      <c r="A23" s="106" t="s">
        <v>961</v>
      </c>
      <c r="B23" s="240" t="s">
        <v>1118</v>
      </c>
      <c r="C23" s="321"/>
      <c r="D23" s="359">
        <f>D24</f>
        <v>25500</v>
      </c>
      <c r="E23" s="352"/>
      <c r="F23" s="358">
        <f>F24</f>
        <v>25500</v>
      </c>
    </row>
    <row r="24" spans="1:6" ht="32.25" customHeight="1">
      <c r="A24" s="106" t="s">
        <v>538</v>
      </c>
      <c r="B24" s="240" t="s">
        <v>1119</v>
      </c>
      <c r="C24" s="321"/>
      <c r="D24" s="359">
        <f>D25</f>
        <v>25500</v>
      </c>
      <c r="E24" s="352"/>
      <c r="F24" s="359">
        <f>F25</f>
        <v>25500</v>
      </c>
    </row>
    <row r="25" spans="1:6" ht="32.25" customHeight="1">
      <c r="A25" s="106" t="s">
        <v>516</v>
      </c>
      <c r="B25" s="240" t="s">
        <v>1119</v>
      </c>
      <c r="C25" s="321">
        <v>240</v>
      </c>
      <c r="D25" s="359">
        <f>'Ведом.2017-2018г.'!G154</f>
        <v>25500</v>
      </c>
      <c r="E25" s="352"/>
      <c r="F25" s="359">
        <f>'Ведом.2017-2018г.'!J154</f>
        <v>25500</v>
      </c>
    </row>
    <row r="26" spans="1:6" ht="32.25" customHeight="1">
      <c r="A26" s="109" t="s">
        <v>1120</v>
      </c>
      <c r="B26" s="239" t="s">
        <v>1121</v>
      </c>
      <c r="C26" s="322"/>
      <c r="D26" s="358">
        <f>D27</f>
        <v>10000</v>
      </c>
      <c r="E26" s="352"/>
      <c r="F26" s="359">
        <f>F27</f>
        <v>10000</v>
      </c>
    </row>
    <row r="27" spans="1:6" ht="24.75" customHeight="1">
      <c r="A27" s="106" t="s">
        <v>1097</v>
      </c>
      <c r="B27" s="240" t="s">
        <v>1122</v>
      </c>
      <c r="C27" s="321"/>
      <c r="D27" s="359">
        <f>D28</f>
        <v>10000</v>
      </c>
      <c r="E27" s="352"/>
      <c r="F27" s="359">
        <f>F28</f>
        <v>10000</v>
      </c>
    </row>
    <row r="28" spans="1:6" ht="32.25" customHeight="1">
      <c r="A28" s="106" t="s">
        <v>569</v>
      </c>
      <c r="B28" s="240" t="s">
        <v>1123</v>
      </c>
      <c r="C28" s="321"/>
      <c r="D28" s="359">
        <f>D29</f>
        <v>10000</v>
      </c>
      <c r="E28" s="352"/>
      <c r="F28" s="390">
        <f>F29</f>
        <v>10000</v>
      </c>
    </row>
    <row r="29" spans="1:6" ht="33.75" customHeight="1">
      <c r="A29" s="106" t="s">
        <v>516</v>
      </c>
      <c r="B29" s="240" t="s">
        <v>1123</v>
      </c>
      <c r="C29" s="321">
        <v>240</v>
      </c>
      <c r="D29" s="359">
        <f>'Ведом.2017-2018г.'!G158</f>
        <v>10000</v>
      </c>
      <c r="E29" s="352"/>
      <c r="F29" s="359">
        <f>'Ведом.2017-2018г.'!J158</f>
        <v>10000</v>
      </c>
    </row>
    <row r="30" spans="1:6" ht="62.25" customHeight="1">
      <c r="A30" s="109" t="s">
        <v>1234</v>
      </c>
      <c r="B30" s="47" t="s">
        <v>1102</v>
      </c>
      <c r="C30" s="321"/>
      <c r="D30" s="359">
        <f>D31+D35</f>
        <v>118150</v>
      </c>
      <c r="E30" s="352" t="e">
        <f>E31</f>
        <v>#REF!</v>
      </c>
      <c r="F30" s="359">
        <f>F31+F35</f>
        <v>118150</v>
      </c>
    </row>
    <row r="31" spans="1:6" ht="21.75" customHeight="1">
      <c r="A31" s="106" t="s">
        <v>814</v>
      </c>
      <c r="B31" s="240" t="s">
        <v>1103</v>
      </c>
      <c r="C31" s="321"/>
      <c r="D31" s="390">
        <f>D32</f>
        <v>82150</v>
      </c>
      <c r="E31" s="433" t="e">
        <f>E32+E33+#REF!</f>
        <v>#REF!</v>
      </c>
      <c r="F31" s="359">
        <f>F32</f>
        <v>82150</v>
      </c>
    </row>
    <row r="32" spans="1:6" ht="33">
      <c r="A32" s="106" t="s">
        <v>1092</v>
      </c>
      <c r="B32" s="240" t="s">
        <v>1109</v>
      </c>
      <c r="C32" s="321"/>
      <c r="D32" s="359">
        <f>D33</f>
        <v>82150</v>
      </c>
      <c r="E32" s="352">
        <f>'Ведом. 2016'!H770</f>
        <v>4221400</v>
      </c>
      <c r="F32" s="359">
        <f>F33</f>
        <v>82150</v>
      </c>
    </row>
    <row r="33" spans="1:6" ht="33">
      <c r="A33" s="106" t="s">
        <v>516</v>
      </c>
      <c r="B33" s="240" t="s">
        <v>1109</v>
      </c>
      <c r="C33" s="321">
        <v>240</v>
      </c>
      <c r="D33" s="359">
        <f>'Ведом.2017-2018г.'!G116</f>
        <v>82150</v>
      </c>
      <c r="E33" s="352">
        <f>'Ведом. 2016'!H771</f>
        <v>1518500</v>
      </c>
      <c r="F33" s="359">
        <f>'Ведом.2017-2018г.'!J116</f>
        <v>82150</v>
      </c>
    </row>
    <row r="34" spans="1:6" ht="16.5" hidden="1">
      <c r="A34" s="106"/>
      <c r="B34" s="240"/>
      <c r="C34" s="321"/>
      <c r="D34" s="359"/>
      <c r="E34" s="352"/>
      <c r="F34" s="359">
        <f>'Ведом. 2016'!I72</f>
        <v>300000</v>
      </c>
    </row>
    <row r="35" spans="1:6" ht="24" customHeight="1">
      <c r="A35" s="106" t="s">
        <v>814</v>
      </c>
      <c r="B35" s="240" t="s">
        <v>1103</v>
      </c>
      <c r="C35" s="321"/>
      <c r="D35" s="359">
        <f>D36</f>
        <v>36000</v>
      </c>
      <c r="E35" s="352"/>
      <c r="F35" s="359">
        <f>F36</f>
        <v>36000</v>
      </c>
    </row>
    <row r="36" spans="1:6" ht="21.75" customHeight="1">
      <c r="A36" s="106" t="s">
        <v>426</v>
      </c>
      <c r="B36" s="240" t="s">
        <v>1104</v>
      </c>
      <c r="C36" s="321"/>
      <c r="D36" s="359">
        <f>D37</f>
        <v>36000</v>
      </c>
      <c r="E36" s="352"/>
      <c r="F36" s="359">
        <f>F37</f>
        <v>36000</v>
      </c>
    </row>
    <row r="37" spans="1:6" ht="16.5">
      <c r="A37" s="106" t="s">
        <v>523</v>
      </c>
      <c r="B37" s="240" t="s">
        <v>1104</v>
      </c>
      <c r="C37" s="321">
        <v>870</v>
      </c>
      <c r="D37" s="359">
        <f>'Ведом.2017-2018г.'!G75</f>
        <v>36000</v>
      </c>
      <c r="E37" s="352"/>
      <c r="F37" s="359">
        <f>'Ведом.2017-2018г.'!J75</f>
        <v>36000</v>
      </c>
    </row>
    <row r="38" spans="1:6" ht="16.5">
      <c r="A38" s="109" t="s">
        <v>1235</v>
      </c>
      <c r="B38" s="239" t="s">
        <v>1110</v>
      </c>
      <c r="C38" s="322"/>
      <c r="D38" s="358">
        <f>D39</f>
        <v>2212500</v>
      </c>
      <c r="E38" s="352"/>
      <c r="F38" s="358">
        <f>F39</f>
        <v>2212500</v>
      </c>
    </row>
    <row r="39" spans="1:6" ht="33">
      <c r="A39" s="372" t="s">
        <v>881</v>
      </c>
      <c r="B39" s="240" t="s">
        <v>1111</v>
      </c>
      <c r="C39" s="321"/>
      <c r="D39" s="359">
        <f>D40</f>
        <v>2212500</v>
      </c>
      <c r="E39" s="352"/>
      <c r="F39" s="359">
        <f>F40</f>
        <v>2212500</v>
      </c>
    </row>
    <row r="40" spans="1:6" ht="33">
      <c r="A40" s="372" t="s">
        <v>581</v>
      </c>
      <c r="B40" s="240" t="s">
        <v>1112</v>
      </c>
      <c r="C40" s="321"/>
      <c r="D40" s="359">
        <f>D41</f>
        <v>2212500</v>
      </c>
      <c r="E40" s="352"/>
      <c r="F40" s="359">
        <f>F41</f>
        <v>2212500</v>
      </c>
    </row>
    <row r="41" spans="1:6" ht="33">
      <c r="A41" s="106" t="s">
        <v>516</v>
      </c>
      <c r="B41" s="240" t="s">
        <v>1112</v>
      </c>
      <c r="C41" s="321">
        <v>240</v>
      </c>
      <c r="D41" s="359">
        <f>'Ведом.2017-2018г.'!G122</f>
        <v>2212500</v>
      </c>
      <c r="E41" s="352"/>
      <c r="F41" s="359">
        <f>'Ведом.2017-2018г.'!J122</f>
        <v>2212500</v>
      </c>
    </row>
    <row r="42" spans="1:6" ht="33">
      <c r="A42" s="109" t="s">
        <v>1236</v>
      </c>
      <c r="B42" s="47" t="s">
        <v>1113</v>
      </c>
      <c r="C42" s="321"/>
      <c r="D42" s="359">
        <f>D43</f>
        <v>13500</v>
      </c>
      <c r="E42" s="352"/>
      <c r="F42" s="359">
        <f>F43</f>
        <v>13500</v>
      </c>
    </row>
    <row r="43" spans="1:6" ht="16.5">
      <c r="A43" s="106" t="s">
        <v>782</v>
      </c>
      <c r="B43" s="240" t="s">
        <v>1114</v>
      </c>
      <c r="C43" s="321"/>
      <c r="D43" s="359">
        <f>D44</f>
        <v>13500</v>
      </c>
      <c r="E43" s="352"/>
      <c r="F43" s="359">
        <f>F44</f>
        <v>13500</v>
      </c>
    </row>
    <row r="44" spans="1:6" ht="16.5">
      <c r="A44" s="106" t="s">
        <v>734</v>
      </c>
      <c r="B44" s="240" t="s">
        <v>1115</v>
      </c>
      <c r="C44" s="321"/>
      <c r="D44" s="359">
        <f>D45</f>
        <v>13500</v>
      </c>
      <c r="E44" s="352"/>
      <c r="F44" s="359">
        <f>F45</f>
        <v>13500</v>
      </c>
    </row>
    <row r="45" spans="1:6" ht="33">
      <c r="A45" s="106" t="s">
        <v>516</v>
      </c>
      <c r="B45" s="240" t="s">
        <v>1115</v>
      </c>
      <c r="C45" s="321">
        <v>240</v>
      </c>
      <c r="D45" s="359">
        <f>'Ведом.2017-2018г.'!G127</f>
        <v>13500</v>
      </c>
      <c r="E45" s="352"/>
      <c r="F45" s="359">
        <f>'Ведом.2017-2018г.'!J127</f>
        <v>13500</v>
      </c>
    </row>
    <row r="46" spans="1:6" ht="41.25" customHeight="1">
      <c r="A46" s="109" t="s">
        <v>1181</v>
      </c>
      <c r="B46" s="47" t="s">
        <v>1116</v>
      </c>
      <c r="C46" s="321"/>
      <c r="D46" s="359">
        <f>D49+D53+D60</f>
        <v>794700</v>
      </c>
      <c r="E46" s="352"/>
      <c r="F46" s="359">
        <f>F49+F53+F60</f>
        <v>794700</v>
      </c>
    </row>
    <row r="47" spans="1:6" ht="29.25" customHeight="1" hidden="1">
      <c r="A47" s="106"/>
      <c r="B47" s="240"/>
      <c r="C47" s="321"/>
      <c r="D47" s="359"/>
      <c r="E47" s="352"/>
      <c r="F47" s="359"/>
    </row>
    <row r="48" spans="1:6" ht="36.75" customHeight="1" hidden="1">
      <c r="A48" s="106"/>
      <c r="B48" s="47"/>
      <c r="C48" s="321"/>
      <c r="D48" s="359"/>
      <c r="E48" s="352"/>
      <c r="F48" s="359"/>
    </row>
    <row r="49" spans="1:6" ht="33" customHeight="1">
      <c r="A49" s="550" t="s">
        <v>1203</v>
      </c>
      <c r="B49" s="551" t="s">
        <v>1182</v>
      </c>
      <c r="C49" s="552"/>
      <c r="D49" s="553">
        <f>D50</f>
        <v>0</v>
      </c>
      <c r="E49" s="352"/>
      <c r="F49" s="553">
        <f>F50</f>
        <v>0</v>
      </c>
    </row>
    <row r="50" spans="1:6" ht="36.75" customHeight="1">
      <c r="A50" s="50" t="s">
        <v>1186</v>
      </c>
      <c r="B50" s="53" t="s">
        <v>1188</v>
      </c>
      <c r="C50" s="325"/>
      <c r="D50" s="541">
        <f>D51</f>
        <v>0</v>
      </c>
      <c r="E50" s="352"/>
      <c r="F50" s="541">
        <f>F51</f>
        <v>0</v>
      </c>
    </row>
    <row r="51" spans="1:6" ht="21.75" customHeight="1">
      <c r="A51" s="50" t="s">
        <v>1187</v>
      </c>
      <c r="B51" s="53" t="s">
        <v>1188</v>
      </c>
      <c r="C51" s="325"/>
      <c r="D51" s="541">
        <f>D52</f>
        <v>0</v>
      </c>
      <c r="E51" s="352"/>
      <c r="F51" s="541">
        <f>F52</f>
        <v>0</v>
      </c>
    </row>
    <row r="52" spans="1:6" ht="36.75" customHeight="1">
      <c r="A52" s="50" t="s">
        <v>516</v>
      </c>
      <c r="B52" s="53" t="s">
        <v>1188</v>
      </c>
      <c r="C52" s="325">
        <v>240</v>
      </c>
      <c r="D52" s="541">
        <f>'Ведом.2017-2018г.'!G132</f>
        <v>0</v>
      </c>
      <c r="E52" s="352"/>
      <c r="F52" s="541">
        <f>'Ведом.2017-2018г.'!J132</f>
        <v>0</v>
      </c>
    </row>
    <row r="53" spans="1:6" ht="33">
      <c r="A53" s="109" t="s">
        <v>1204</v>
      </c>
      <c r="B53" s="240" t="s">
        <v>1183</v>
      </c>
      <c r="C53" s="321"/>
      <c r="D53" s="359">
        <f>D54+D57</f>
        <v>85000</v>
      </c>
      <c r="E53" s="352"/>
      <c r="F53" s="359">
        <f>F54+F57</f>
        <v>85000</v>
      </c>
    </row>
    <row r="54" spans="1:6" ht="33">
      <c r="A54" s="68" t="s">
        <v>817</v>
      </c>
      <c r="B54" s="240" t="s">
        <v>1189</v>
      </c>
      <c r="C54" s="321"/>
      <c r="D54" s="359">
        <f>D55</f>
        <v>40000</v>
      </c>
      <c r="E54" s="352"/>
      <c r="F54" s="359">
        <f>F55</f>
        <v>40000</v>
      </c>
    </row>
    <row r="55" spans="1:6" ht="35.25" customHeight="1">
      <c r="A55" s="68" t="s">
        <v>631</v>
      </c>
      <c r="B55" s="240" t="s">
        <v>1189</v>
      </c>
      <c r="C55" s="321"/>
      <c r="D55" s="359">
        <f>D56</f>
        <v>40000</v>
      </c>
      <c r="E55" s="352"/>
      <c r="F55" s="359">
        <f>F56</f>
        <v>40000</v>
      </c>
    </row>
    <row r="56" spans="1:6" ht="33">
      <c r="A56" s="106" t="s">
        <v>516</v>
      </c>
      <c r="B56" s="288" t="s">
        <v>1189</v>
      </c>
      <c r="C56" s="325">
        <v>240</v>
      </c>
      <c r="D56" s="541">
        <f>'Ведом.2017-2018г.'!G146</f>
        <v>40000</v>
      </c>
      <c r="E56" s="352"/>
      <c r="F56" s="541">
        <f>'Ведом.2017-2018г.'!J146</f>
        <v>40000</v>
      </c>
    </row>
    <row r="57" spans="1:6" ht="33">
      <c r="A57" s="253" t="s">
        <v>817</v>
      </c>
      <c r="B57" s="288" t="s">
        <v>1190</v>
      </c>
      <c r="C57" s="325"/>
      <c r="D57" s="541">
        <f>D58</f>
        <v>45000</v>
      </c>
      <c r="E57" s="352"/>
      <c r="F57" s="541">
        <f>F58</f>
        <v>45000</v>
      </c>
    </row>
    <row r="58" spans="1:6" ht="25.5" customHeight="1">
      <c r="A58" s="574" t="s">
        <v>1212</v>
      </c>
      <c r="B58" s="288" t="s">
        <v>1190</v>
      </c>
      <c r="C58" s="325"/>
      <c r="D58" s="541">
        <f>D59</f>
        <v>45000</v>
      </c>
      <c r="E58" s="352"/>
      <c r="F58" s="541">
        <f>F59</f>
        <v>45000</v>
      </c>
    </row>
    <row r="59" spans="1:6" ht="33">
      <c r="A59" s="49" t="s">
        <v>516</v>
      </c>
      <c r="B59" s="43" t="s">
        <v>1190</v>
      </c>
      <c r="C59" s="321">
        <v>240</v>
      </c>
      <c r="D59" s="359">
        <f>'Ведом.2017-2018г.'!G149</f>
        <v>45000</v>
      </c>
      <c r="E59" s="352"/>
      <c r="F59" s="359">
        <f>'Ведом.2017-2018г.'!J149</f>
        <v>45000</v>
      </c>
    </row>
    <row r="60" spans="1:6" ht="33.75" customHeight="1">
      <c r="A60" s="554" t="s">
        <v>1205</v>
      </c>
      <c r="B60" s="47" t="s">
        <v>1191</v>
      </c>
      <c r="C60" s="322"/>
      <c r="D60" s="358">
        <f>D61+D63+D65</f>
        <v>709700</v>
      </c>
      <c r="E60" s="352"/>
      <c r="F60" s="358">
        <f>F61+F63+F65</f>
        <v>709700</v>
      </c>
    </row>
    <row r="61" spans="1:6" ht="34.5">
      <c r="A61" s="540" t="s">
        <v>1131</v>
      </c>
      <c r="B61" s="43" t="s">
        <v>1192</v>
      </c>
      <c r="C61" s="321"/>
      <c r="D61" s="359">
        <f>D62</f>
        <v>539700</v>
      </c>
      <c r="E61" s="352"/>
      <c r="F61" s="359">
        <f>F62</f>
        <v>539700</v>
      </c>
    </row>
    <row r="62" spans="1:6" ht="33">
      <c r="A62" s="106" t="s">
        <v>516</v>
      </c>
      <c r="B62" s="43" t="s">
        <v>1192</v>
      </c>
      <c r="C62" s="321">
        <v>240</v>
      </c>
      <c r="D62" s="359">
        <f>'Ведом.2017-2018г.'!G161</f>
        <v>539700</v>
      </c>
      <c r="E62" s="352"/>
      <c r="F62" s="359">
        <f>'Ведом.2017-2018г.'!J161</f>
        <v>539700</v>
      </c>
    </row>
    <row r="63" spans="1:6" ht="23.25" customHeight="1">
      <c r="A63" s="540" t="s">
        <v>1132</v>
      </c>
      <c r="B63" s="43" t="s">
        <v>1193</v>
      </c>
      <c r="C63" s="321"/>
      <c r="D63" s="359">
        <f>D64</f>
        <v>70000</v>
      </c>
      <c r="E63" s="352"/>
      <c r="F63" s="359">
        <f>F64</f>
        <v>70000</v>
      </c>
    </row>
    <row r="64" spans="1:6" ht="33">
      <c r="A64" s="106" t="s">
        <v>516</v>
      </c>
      <c r="B64" s="43" t="s">
        <v>1193</v>
      </c>
      <c r="C64" s="321">
        <v>240</v>
      </c>
      <c r="D64" s="359">
        <f>'Ведом.2017-2018г.'!G163</f>
        <v>70000</v>
      </c>
      <c r="E64" s="352"/>
      <c r="F64" s="359">
        <f>'Ведом.2017-2018г.'!J163</f>
        <v>70000</v>
      </c>
    </row>
    <row r="65" spans="1:6" ht="17.25">
      <c r="A65" s="540" t="s">
        <v>1133</v>
      </c>
      <c r="B65" s="43" t="s">
        <v>1194</v>
      </c>
      <c r="C65" s="321"/>
      <c r="D65" s="359">
        <f>D66</f>
        <v>100000</v>
      </c>
      <c r="E65" s="352"/>
      <c r="F65" s="359">
        <f>F66</f>
        <v>100000</v>
      </c>
    </row>
    <row r="66" spans="1:6" ht="33">
      <c r="A66" s="106" t="s">
        <v>516</v>
      </c>
      <c r="B66" s="43" t="s">
        <v>1194</v>
      </c>
      <c r="C66" s="321">
        <v>240</v>
      </c>
      <c r="D66" s="359">
        <f>'Ведом.2017-2018г.'!G165</f>
        <v>100000</v>
      </c>
      <c r="E66" s="352"/>
      <c r="F66" s="359">
        <f>'Ведом.2017-2018г.'!J165</f>
        <v>100000</v>
      </c>
    </row>
    <row r="67" spans="1:6" ht="38.25" customHeight="1">
      <c r="A67" s="109" t="s">
        <v>1231</v>
      </c>
      <c r="B67" s="47" t="s">
        <v>1129</v>
      </c>
      <c r="C67" s="321"/>
      <c r="D67" s="359">
        <f>D68</f>
        <v>25000</v>
      </c>
      <c r="E67" s="352"/>
      <c r="F67" s="359">
        <f>F68</f>
        <v>25000</v>
      </c>
    </row>
    <row r="68" spans="1:6" ht="16.5">
      <c r="A68" s="106" t="s">
        <v>1000</v>
      </c>
      <c r="B68" s="240" t="s">
        <v>1130</v>
      </c>
      <c r="C68" s="321"/>
      <c r="D68" s="359">
        <f>D69</f>
        <v>25000</v>
      </c>
      <c r="E68" s="352"/>
      <c r="F68" s="359">
        <f>F69</f>
        <v>25000</v>
      </c>
    </row>
    <row r="69" spans="1:6" ht="33">
      <c r="A69" s="106" t="s">
        <v>1098</v>
      </c>
      <c r="B69" s="240" t="s">
        <v>1184</v>
      </c>
      <c r="C69" s="321"/>
      <c r="D69" s="359">
        <f>D70</f>
        <v>25000</v>
      </c>
      <c r="E69" s="352"/>
      <c r="F69" s="359">
        <f>F70</f>
        <v>25000</v>
      </c>
    </row>
    <row r="70" spans="1:6" ht="37.5" customHeight="1">
      <c r="A70" s="106" t="s">
        <v>516</v>
      </c>
      <c r="B70" s="240" t="s">
        <v>1184</v>
      </c>
      <c r="C70" s="321">
        <v>240</v>
      </c>
      <c r="D70" s="359">
        <f>'Ведом.2017-2018г.'!G171</f>
        <v>25000</v>
      </c>
      <c r="E70" s="352"/>
      <c r="F70" s="359">
        <f>'Ведом.2017-2018г.'!J171</f>
        <v>25000</v>
      </c>
    </row>
    <row r="71" spans="1:6" ht="33">
      <c r="A71" s="70" t="s">
        <v>1232</v>
      </c>
      <c r="B71" s="549" t="s">
        <v>1124</v>
      </c>
      <c r="C71" s="325"/>
      <c r="D71" s="545">
        <f>'Ведом.2017-2018г.'!G430</f>
        <v>4228691</v>
      </c>
      <c r="E71" s="351" t="e">
        <f>E72+E81+#REF!+#REF!</f>
        <v>#REF!</v>
      </c>
      <c r="F71" s="545">
        <f>'Ведом.2017-2018г.'!J430</f>
        <v>4228691</v>
      </c>
    </row>
    <row r="72" spans="1:6" s="330" customFormat="1" ht="30" customHeight="1">
      <c r="A72" s="542" t="s">
        <v>1100</v>
      </c>
      <c r="B72" s="546" t="s">
        <v>1195</v>
      </c>
      <c r="C72" s="547"/>
      <c r="D72" s="545">
        <f>'Ведом.2017-2018г.'!G438</f>
        <v>2934364</v>
      </c>
      <c r="E72" s="351">
        <f>E73</f>
        <v>10614100</v>
      </c>
      <c r="F72" s="545">
        <f>'Ведом.2017-2018г.'!J438</f>
        <v>2934364</v>
      </c>
    </row>
    <row r="73" spans="1:6" ht="20.25" customHeight="1">
      <c r="A73" s="423" t="s">
        <v>885</v>
      </c>
      <c r="B73" s="288" t="s">
        <v>1195</v>
      </c>
      <c r="C73" s="325"/>
      <c r="D73" s="541">
        <f>D74+D79+D82</f>
        <v>4228691</v>
      </c>
      <c r="E73" s="352">
        <f>E74+E78</f>
        <v>10614100</v>
      </c>
      <c r="F73" s="541">
        <f>F74+F79+F82</f>
        <v>4228691</v>
      </c>
    </row>
    <row r="74" spans="1:6" ht="22.5" customHeight="1">
      <c r="A74" s="543" t="s">
        <v>571</v>
      </c>
      <c r="B74" s="288" t="s">
        <v>1196</v>
      </c>
      <c r="C74" s="325"/>
      <c r="D74" s="541">
        <f>D75</f>
        <v>2884364</v>
      </c>
      <c r="E74" s="352">
        <f>E75</f>
        <v>10269100</v>
      </c>
      <c r="F74" s="541">
        <f>F75</f>
        <v>2884364</v>
      </c>
    </row>
    <row r="75" spans="1:6" ht="36.75" customHeight="1">
      <c r="A75" s="49" t="s">
        <v>1101</v>
      </c>
      <c r="B75" s="288" t="s">
        <v>1196</v>
      </c>
      <c r="C75" s="325"/>
      <c r="D75" s="541">
        <f>D76+D77+D78</f>
        <v>2884364</v>
      </c>
      <c r="E75" s="352">
        <f>'Ведом. 2016'!H441</f>
        <v>10269100</v>
      </c>
      <c r="F75" s="541">
        <f>F76+F77+F78</f>
        <v>2884364</v>
      </c>
    </row>
    <row r="76" spans="1:6" ht="20.25" customHeight="1">
      <c r="A76" s="49" t="s">
        <v>525</v>
      </c>
      <c r="B76" s="288" t="s">
        <v>1196</v>
      </c>
      <c r="C76" s="325">
        <v>110</v>
      </c>
      <c r="D76" s="541">
        <f>'Ведом.2017-2018г.'!G454</f>
        <v>2270364</v>
      </c>
      <c r="E76" s="352"/>
      <c r="F76" s="541">
        <f>'Ведом.2017-2018г.'!J454</f>
        <v>2270364</v>
      </c>
    </row>
    <row r="77" spans="1:6" ht="32.25" customHeight="1">
      <c r="A77" s="49" t="s">
        <v>516</v>
      </c>
      <c r="B77" s="288" t="s">
        <v>1196</v>
      </c>
      <c r="C77" s="325">
        <v>240</v>
      </c>
      <c r="D77" s="541">
        <f>'Ведом.2017-2018г.'!G455</f>
        <v>612000</v>
      </c>
      <c r="E77" s="352"/>
      <c r="F77" s="541">
        <f>'Ведом.2017-2018г.'!J455</f>
        <v>612000</v>
      </c>
    </row>
    <row r="78" spans="1:6" ht="21.75" customHeight="1">
      <c r="A78" s="423" t="s">
        <v>518</v>
      </c>
      <c r="B78" s="288" t="s">
        <v>1196</v>
      </c>
      <c r="C78" s="325">
        <v>850</v>
      </c>
      <c r="D78" s="541">
        <f>'Ведом.2017-2018г.'!G456</f>
        <v>2000</v>
      </c>
      <c r="E78" s="352">
        <f>E80</f>
        <v>345000</v>
      </c>
      <c r="F78" s="541">
        <f>'Ведом.2017-2018г.'!J456</f>
        <v>2000</v>
      </c>
    </row>
    <row r="79" spans="1:6" ht="34.5" customHeight="1">
      <c r="A79" s="423" t="s">
        <v>811</v>
      </c>
      <c r="B79" s="288" t="s">
        <v>1197</v>
      </c>
      <c r="C79" s="325"/>
      <c r="D79" s="541">
        <f>D80</f>
        <v>50000</v>
      </c>
      <c r="E79" s="352"/>
      <c r="F79" s="541">
        <f>F80</f>
        <v>50000</v>
      </c>
    </row>
    <row r="80" spans="1:6" ht="20.25" customHeight="1">
      <c r="A80" s="544" t="s">
        <v>559</v>
      </c>
      <c r="B80" s="546" t="s">
        <v>1197</v>
      </c>
      <c r="C80" s="325"/>
      <c r="D80" s="541">
        <f>D81</f>
        <v>50000</v>
      </c>
      <c r="E80" s="352">
        <f>'Ведом. 2016'!H443</f>
        <v>345000</v>
      </c>
      <c r="F80" s="541">
        <f>F81</f>
        <v>50000</v>
      </c>
    </row>
    <row r="81" spans="1:6" s="330" customFormat="1" ht="33" customHeight="1">
      <c r="A81" s="50" t="s">
        <v>516</v>
      </c>
      <c r="B81" s="288" t="s">
        <v>1197</v>
      </c>
      <c r="C81" s="325">
        <v>240</v>
      </c>
      <c r="D81" s="541">
        <f>'Ведом.2017-2018г.'!G492</f>
        <v>50000</v>
      </c>
      <c r="E81" s="352" t="e">
        <f>#REF!+E89+#REF!</f>
        <v>#REF!</v>
      </c>
      <c r="F81" s="541">
        <f>'Ведом.2017-2018г.'!J492</f>
        <v>50000</v>
      </c>
    </row>
    <row r="82" spans="1:6" ht="17.25">
      <c r="A82" s="544" t="s">
        <v>911</v>
      </c>
      <c r="B82" s="288" t="s">
        <v>1198</v>
      </c>
      <c r="C82" s="325"/>
      <c r="D82" s="541">
        <f>D83</f>
        <v>1294327</v>
      </c>
      <c r="E82" s="352">
        <f>'Ведом. 2016'!H447</f>
        <v>15267900</v>
      </c>
      <c r="F82" s="541">
        <f>F83</f>
        <v>1294327</v>
      </c>
    </row>
    <row r="83" spans="1:6" ht="38.25" customHeight="1">
      <c r="A83" s="50" t="s">
        <v>562</v>
      </c>
      <c r="B83" s="288" t="s">
        <v>1198</v>
      </c>
      <c r="C83" s="325"/>
      <c r="D83" s="541">
        <f>D84+D85+D86</f>
        <v>1294327</v>
      </c>
      <c r="E83" s="352">
        <f>E84</f>
        <v>235000</v>
      </c>
      <c r="F83" s="541">
        <f>F84+F85+F86</f>
        <v>1294327</v>
      </c>
    </row>
    <row r="84" spans="1:6" ht="20.25" customHeight="1">
      <c r="A84" s="49" t="s">
        <v>513</v>
      </c>
      <c r="B84" s="288" t="s">
        <v>1198</v>
      </c>
      <c r="C84" s="325">
        <v>120</v>
      </c>
      <c r="D84" s="541">
        <f>'Ведом.2017-2018г.'!G512</f>
        <v>1162384</v>
      </c>
      <c r="E84" s="352">
        <f>'Ведом. 2016'!H449</f>
        <v>235000</v>
      </c>
      <c r="F84" s="541">
        <f>'Ведом.2017-2018г.'!J512</f>
        <v>1162384</v>
      </c>
    </row>
    <row r="85" spans="1:6" ht="33">
      <c r="A85" s="50" t="s">
        <v>516</v>
      </c>
      <c r="B85" s="288" t="s">
        <v>1198</v>
      </c>
      <c r="C85" s="325">
        <v>240</v>
      </c>
      <c r="D85" s="541">
        <f>'Ведом.2017-2018г.'!G513</f>
        <v>129943</v>
      </c>
      <c r="E85" s="352">
        <f>E86</f>
        <v>50000</v>
      </c>
      <c r="F85" s="541">
        <f>'Ведом.2017-2018г.'!J513</f>
        <v>129943</v>
      </c>
    </row>
    <row r="86" spans="1:6" ht="16.5">
      <c r="A86" s="49" t="s">
        <v>518</v>
      </c>
      <c r="B86" s="288" t="s">
        <v>1198</v>
      </c>
      <c r="C86" s="325">
        <v>850</v>
      </c>
      <c r="D86" s="541">
        <f>'Ведом.2017-2018г.'!G514</f>
        <v>2000</v>
      </c>
      <c r="E86" s="352">
        <f>'Ведом. 2016'!H590</f>
        <v>50000</v>
      </c>
      <c r="F86" s="541">
        <f>'Ведом.2017-2018г.'!J514</f>
        <v>2000</v>
      </c>
    </row>
    <row r="87" spans="1:6" ht="36.75" customHeight="1">
      <c r="A87" s="200" t="s">
        <v>1125</v>
      </c>
      <c r="B87" s="546" t="s">
        <v>1128</v>
      </c>
      <c r="C87" s="325"/>
      <c r="D87" s="541">
        <f>D88+D91+D94</f>
        <v>120000</v>
      </c>
      <c r="E87" s="352">
        <f>E88</f>
        <v>0</v>
      </c>
      <c r="F87" s="541">
        <f>F88+F91+F94</f>
        <v>120000</v>
      </c>
    </row>
    <row r="88" spans="1:6" ht="21.75" customHeight="1">
      <c r="A88" s="49" t="s">
        <v>937</v>
      </c>
      <c r="B88" s="288" t="s">
        <v>1199</v>
      </c>
      <c r="C88" s="325"/>
      <c r="D88" s="541">
        <f>D89</f>
        <v>90000</v>
      </c>
      <c r="E88" s="352">
        <f>'Ведом. 2016'!H451</f>
        <v>0</v>
      </c>
      <c r="F88" s="541">
        <f>F89</f>
        <v>90000</v>
      </c>
    </row>
    <row r="89" spans="1:6" ht="20.25" customHeight="1">
      <c r="A89" s="103" t="s">
        <v>939</v>
      </c>
      <c r="B89" s="240" t="s">
        <v>1199</v>
      </c>
      <c r="C89" s="321"/>
      <c r="D89" s="359">
        <f>D90</f>
        <v>90000</v>
      </c>
      <c r="E89" s="352" t="e">
        <f>E90+#REF!+E94+#REF!</f>
        <v>#REF!</v>
      </c>
      <c r="F89" s="359">
        <f>F90</f>
        <v>90000</v>
      </c>
    </row>
    <row r="90" spans="1:6" ht="22.5" customHeight="1">
      <c r="A90" s="103" t="s">
        <v>540</v>
      </c>
      <c r="B90" s="240" t="s">
        <v>1199</v>
      </c>
      <c r="C90" s="321">
        <v>310</v>
      </c>
      <c r="D90" s="359">
        <f>'Ведом.2017-2018г.'!G520</f>
        <v>90000</v>
      </c>
      <c r="E90" s="352">
        <f>E91+E92+E93</f>
        <v>411300</v>
      </c>
      <c r="F90" s="359">
        <f>'Ведом.2017-2018г.'!J520</f>
        <v>90000</v>
      </c>
    </row>
    <row r="91" spans="1:6" ht="18.75" customHeight="1">
      <c r="A91" s="279" t="s">
        <v>937</v>
      </c>
      <c r="B91" s="240" t="s">
        <v>1200</v>
      </c>
      <c r="C91" s="321"/>
      <c r="D91" s="359">
        <f>D92</f>
        <v>20000</v>
      </c>
      <c r="E91" s="352">
        <f>'Ведом. 2016'!H454</f>
        <v>280500</v>
      </c>
      <c r="F91" s="359">
        <f>F92</f>
        <v>20000</v>
      </c>
    </row>
    <row r="92" spans="1:6" ht="36.75" customHeight="1">
      <c r="A92" s="106" t="s">
        <v>942</v>
      </c>
      <c r="B92" s="240" t="s">
        <v>1200</v>
      </c>
      <c r="C92" s="321"/>
      <c r="D92" s="359">
        <f>D93</f>
        <v>20000</v>
      </c>
      <c r="E92" s="352">
        <f>'Ведом. 2016'!H455</f>
        <v>123700</v>
      </c>
      <c r="F92" s="359">
        <f>F93</f>
        <v>20000</v>
      </c>
    </row>
    <row r="93" spans="1:6" ht="18.75" customHeight="1">
      <c r="A93" s="106" t="s">
        <v>540</v>
      </c>
      <c r="B93" s="240" t="s">
        <v>1200</v>
      </c>
      <c r="C93" s="321">
        <v>310</v>
      </c>
      <c r="D93" s="359">
        <f>'Ведом.2017-2018г.'!G525</f>
        <v>20000</v>
      </c>
      <c r="E93" s="352">
        <f>'Ведом. 2016'!H456</f>
        <v>7100</v>
      </c>
      <c r="F93" s="359">
        <f>'Ведом.2017-2018г.'!J525</f>
        <v>20000</v>
      </c>
    </row>
    <row r="94" spans="1:6" ht="24" customHeight="1">
      <c r="A94" s="50" t="s">
        <v>937</v>
      </c>
      <c r="B94" s="240" t="s">
        <v>1201</v>
      </c>
      <c r="C94" s="321"/>
      <c r="D94" s="359">
        <f>D95</f>
        <v>10000</v>
      </c>
      <c r="E94" s="352">
        <f>E96+E95</f>
        <v>175000</v>
      </c>
      <c r="F94" s="359">
        <f>F95</f>
        <v>10000</v>
      </c>
    </row>
    <row r="95" spans="1:6" ht="24" customHeight="1">
      <c r="A95" s="106" t="s">
        <v>544</v>
      </c>
      <c r="B95" s="240" t="s">
        <v>1201</v>
      </c>
      <c r="C95" s="321"/>
      <c r="D95" s="359">
        <f>D96</f>
        <v>10000</v>
      </c>
      <c r="E95" s="352">
        <f>'Ведом. 2016'!H458</f>
        <v>175000</v>
      </c>
      <c r="F95" s="359">
        <f>F96</f>
        <v>10000</v>
      </c>
    </row>
    <row r="96" spans="1:6" ht="24" customHeight="1">
      <c r="A96" s="106" t="s">
        <v>540</v>
      </c>
      <c r="B96" s="240" t="s">
        <v>1201</v>
      </c>
      <c r="C96" s="321">
        <v>310</v>
      </c>
      <c r="D96" s="359">
        <f>'Ведом.2017-2018г.'!G528</f>
        <v>10000</v>
      </c>
      <c r="E96" s="352">
        <f>'Ведом. 2016'!H459</f>
        <v>0</v>
      </c>
      <c r="F96" s="359">
        <f>'Ведом.2017-2018г.'!J528</f>
        <v>10000</v>
      </c>
    </row>
    <row r="97" spans="1:6" ht="33.75" customHeight="1">
      <c r="A97" s="109" t="s">
        <v>1233</v>
      </c>
      <c r="B97" s="239" t="s">
        <v>1126</v>
      </c>
      <c r="C97" s="321"/>
      <c r="D97" s="359">
        <f>D98</f>
        <v>35000</v>
      </c>
      <c r="E97" s="352">
        <f>E98</f>
        <v>240000</v>
      </c>
      <c r="F97" s="359">
        <f>F98</f>
        <v>35000</v>
      </c>
    </row>
    <row r="98" spans="1:6" ht="19.5" customHeight="1">
      <c r="A98" s="106" t="s">
        <v>913</v>
      </c>
      <c r="B98" s="240" t="s">
        <v>1127</v>
      </c>
      <c r="C98" s="321"/>
      <c r="D98" s="359">
        <f>D99</f>
        <v>35000</v>
      </c>
      <c r="E98" s="352">
        <f>E99+E100</f>
        <v>240000</v>
      </c>
      <c r="F98" s="359">
        <f>F99</f>
        <v>35000</v>
      </c>
    </row>
    <row r="99" spans="1:6" ht="21.75" customHeight="1">
      <c r="A99" s="106" t="s">
        <v>572</v>
      </c>
      <c r="B99" s="240" t="s">
        <v>1202</v>
      </c>
      <c r="C99" s="321"/>
      <c r="D99" s="359">
        <f>D100</f>
        <v>35000</v>
      </c>
      <c r="E99" s="352">
        <f>'Ведом. 2016'!H534</f>
        <v>80000</v>
      </c>
      <c r="F99" s="359">
        <f>F100</f>
        <v>35000</v>
      </c>
    </row>
    <row r="100" spans="1:6" ht="33">
      <c r="A100" s="106" t="s">
        <v>516</v>
      </c>
      <c r="B100" s="240" t="s">
        <v>1202</v>
      </c>
      <c r="C100" s="321">
        <v>240</v>
      </c>
      <c r="D100" s="359">
        <f>'Ведом.2017-2018г.'!G534</f>
        <v>35000</v>
      </c>
      <c r="E100" s="352">
        <f>'Ведом. 2016'!H389</f>
        <v>160000</v>
      </c>
      <c r="F100" s="359">
        <f>'Ведом.2017-2018г.'!J534</f>
        <v>35000</v>
      </c>
    </row>
    <row r="101" spans="1:6" ht="49.5">
      <c r="A101" s="418" t="s">
        <v>636</v>
      </c>
      <c r="B101" s="419" t="s">
        <v>688</v>
      </c>
      <c r="C101" s="420"/>
      <c r="D101" s="424">
        <f>D102+D106+D112</f>
        <v>4646827</v>
      </c>
      <c r="E101" s="421" t="e">
        <f>E102+E103+#REF!+#REF!+E106+E112</f>
        <v>#REF!</v>
      </c>
      <c r="F101" s="424">
        <f>F102+F106+F112</f>
        <v>4401546</v>
      </c>
    </row>
    <row r="102" spans="1:6" s="330" customFormat="1" ht="33">
      <c r="A102" s="45" t="s">
        <v>81</v>
      </c>
      <c r="B102" s="47" t="s">
        <v>686</v>
      </c>
      <c r="C102" s="333"/>
      <c r="D102" s="355">
        <f>D103</f>
        <v>898000</v>
      </c>
      <c r="E102" s="422" t="e">
        <f>#REF!+#REF!</f>
        <v>#REF!</v>
      </c>
      <c r="F102" s="355">
        <f>F103</f>
        <v>898000</v>
      </c>
    </row>
    <row r="103" spans="1:6" s="330" customFormat="1" ht="16.5">
      <c r="A103" s="45" t="s">
        <v>595</v>
      </c>
      <c r="B103" s="47" t="s">
        <v>686</v>
      </c>
      <c r="C103" s="47"/>
      <c r="D103" s="355">
        <f aca="true" t="shared" si="1" ref="D103:F104">D104</f>
        <v>898000</v>
      </c>
      <c r="E103" s="422">
        <f t="shared" si="1"/>
        <v>1553000</v>
      </c>
      <c r="F103" s="355">
        <f t="shared" si="1"/>
        <v>898000</v>
      </c>
    </row>
    <row r="104" spans="1:6" ht="16.5">
      <c r="A104" s="41" t="s">
        <v>259</v>
      </c>
      <c r="B104" s="43" t="s">
        <v>687</v>
      </c>
      <c r="C104" s="43"/>
      <c r="D104" s="354">
        <f t="shared" si="1"/>
        <v>898000</v>
      </c>
      <c r="E104" s="348">
        <f t="shared" si="1"/>
        <v>1553000</v>
      </c>
      <c r="F104" s="354">
        <f t="shared" si="1"/>
        <v>898000</v>
      </c>
    </row>
    <row r="105" spans="1:6" ht="16.5">
      <c r="A105" s="41" t="s">
        <v>513</v>
      </c>
      <c r="B105" s="43" t="s">
        <v>687</v>
      </c>
      <c r="C105" s="43" t="s">
        <v>514</v>
      </c>
      <c r="D105" s="354">
        <f>'Ведом.2017-2018г.'!G45</f>
        <v>898000</v>
      </c>
      <c r="E105" s="348">
        <f>'Ведом. 2016'!H45</f>
        <v>1553000</v>
      </c>
      <c r="F105" s="354">
        <f>'Ведом.2017-2018г.'!J45</f>
        <v>898000</v>
      </c>
    </row>
    <row r="106" spans="1:6" s="1" customFormat="1" ht="20.25" customHeight="1">
      <c r="A106" s="45" t="s">
        <v>596</v>
      </c>
      <c r="B106" s="73" t="s">
        <v>692</v>
      </c>
      <c r="C106" s="47"/>
      <c r="D106" s="58">
        <f>D107</f>
        <v>1865168</v>
      </c>
      <c r="E106" s="349">
        <f>E107</f>
        <v>19005100</v>
      </c>
      <c r="F106" s="58">
        <f>F107</f>
        <v>1865168</v>
      </c>
    </row>
    <row r="107" spans="1:6" ht="16.5">
      <c r="A107" s="41" t="s">
        <v>515</v>
      </c>
      <c r="B107" s="53" t="s">
        <v>693</v>
      </c>
      <c r="C107" s="43"/>
      <c r="D107" s="354">
        <f>D108+D109+D110+D111</f>
        <v>1865168</v>
      </c>
      <c r="E107" s="354">
        <f>E108+E109+E111</f>
        <v>19005100</v>
      </c>
      <c r="F107" s="354">
        <f>F108+F109+F110+F111</f>
        <v>1865168</v>
      </c>
    </row>
    <row r="108" spans="1:6" ht="16.5">
      <c r="A108" s="41" t="s">
        <v>513</v>
      </c>
      <c r="B108" s="53" t="s">
        <v>693</v>
      </c>
      <c r="C108" s="43" t="s">
        <v>514</v>
      </c>
      <c r="D108" s="354">
        <f>'Ведом.2017-2018г.'!G50</f>
        <v>1056068</v>
      </c>
      <c r="E108" s="348">
        <f>'Ведом. 2016'!H50</f>
        <v>13805500</v>
      </c>
      <c r="F108" s="354">
        <f>'Ведом.2017-2018г.'!J50</f>
        <v>1056068</v>
      </c>
    </row>
    <row r="109" spans="1:6" ht="33">
      <c r="A109" s="233" t="s">
        <v>516</v>
      </c>
      <c r="B109" s="53" t="s">
        <v>693</v>
      </c>
      <c r="C109" s="43" t="s">
        <v>517</v>
      </c>
      <c r="D109" s="354">
        <f>'Ведом.2017-2018г.'!G51</f>
        <v>793100</v>
      </c>
      <c r="E109" s="348">
        <f>'Ведом. 2016'!H51</f>
        <v>5116600</v>
      </c>
      <c r="F109" s="354">
        <f>'Ведом.2017-2018г.'!J51</f>
        <v>793100</v>
      </c>
    </row>
    <row r="110" spans="1:6" ht="16.5" customHeight="1">
      <c r="A110" s="264" t="s">
        <v>622</v>
      </c>
      <c r="B110" s="53" t="s">
        <v>693</v>
      </c>
      <c r="C110" s="43" t="s">
        <v>621</v>
      </c>
      <c r="D110" s="354">
        <f>'Ведом.2017-2018г.'!G52</f>
        <v>2000</v>
      </c>
      <c r="E110" s="348">
        <f>'Ведом. 2016'!H52</f>
        <v>0</v>
      </c>
      <c r="F110" s="354">
        <f>'Ведом.2017-2018г.'!J52</f>
        <v>2000</v>
      </c>
    </row>
    <row r="111" spans="1:6" ht="16.5">
      <c r="A111" s="234" t="s">
        <v>518</v>
      </c>
      <c r="B111" s="53" t="s">
        <v>693</v>
      </c>
      <c r="C111" s="43" t="s">
        <v>519</v>
      </c>
      <c r="D111" s="354">
        <f>'Ведом.2017-2018г.'!G53</f>
        <v>14000</v>
      </c>
      <c r="E111" s="348">
        <f>'Ведом. 2016'!H53</f>
        <v>83000</v>
      </c>
      <c r="F111" s="354">
        <f>'Ведом.2017-2018г.'!J53</f>
        <v>14000</v>
      </c>
    </row>
    <row r="112" spans="1:6" s="330" customFormat="1" ht="16.5">
      <c r="A112" s="45" t="s">
        <v>206</v>
      </c>
      <c r="B112" s="73" t="s">
        <v>704</v>
      </c>
      <c r="C112" s="333"/>
      <c r="D112" s="355">
        <f>D114+D115+D117</f>
        <v>1883659</v>
      </c>
      <c r="E112" s="422" t="e">
        <f>E113+#REF!+E118</f>
        <v>#REF!</v>
      </c>
      <c r="F112" s="355">
        <f>F114+F115+F117</f>
        <v>1638378</v>
      </c>
    </row>
    <row r="113" spans="1:6" ht="25.5" customHeight="1">
      <c r="A113" s="41" t="s">
        <v>1185</v>
      </c>
      <c r="B113" s="53" t="s">
        <v>1096</v>
      </c>
      <c r="C113" s="326"/>
      <c r="D113" s="354">
        <f>D114</f>
        <v>1856659</v>
      </c>
      <c r="E113" s="348">
        <f>E114</f>
        <v>4185000</v>
      </c>
      <c r="F113" s="354">
        <f>F114</f>
        <v>1611378</v>
      </c>
    </row>
    <row r="114" spans="1:6" ht="16.5">
      <c r="A114" s="234" t="s">
        <v>513</v>
      </c>
      <c r="B114" s="53" t="s">
        <v>1096</v>
      </c>
      <c r="C114" s="153" t="s">
        <v>514</v>
      </c>
      <c r="D114" s="354">
        <f>'Ведом.2017-2018г.'!G137</f>
        <v>1856659</v>
      </c>
      <c r="E114" s="348">
        <f>'Ведом. 2016'!H230</f>
        <v>4185000</v>
      </c>
      <c r="F114" s="354">
        <f>'Ведом.2017-2018г.'!J137</f>
        <v>1611378</v>
      </c>
    </row>
    <row r="115" spans="1:6" ht="40.5" customHeight="1">
      <c r="A115" s="233" t="s">
        <v>516</v>
      </c>
      <c r="B115" s="43" t="s">
        <v>1096</v>
      </c>
      <c r="C115" s="43" t="s">
        <v>517</v>
      </c>
      <c r="D115" s="52">
        <f>'Ведом.2017-2018г.'!G138</f>
        <v>26000</v>
      </c>
      <c r="E115" s="350">
        <f>'Ведом. 2016'!H101</f>
        <v>0</v>
      </c>
      <c r="F115" s="52">
        <f>'Ведом.2017-2018г.'!J138</f>
        <v>26000</v>
      </c>
    </row>
    <row r="116" spans="1:6" ht="1.5" customHeight="1">
      <c r="A116" s="234" t="s">
        <v>622</v>
      </c>
      <c r="B116" s="43" t="s">
        <v>1096</v>
      </c>
      <c r="C116" s="43" t="s">
        <v>621</v>
      </c>
      <c r="D116" s="52"/>
      <c r="E116" s="350">
        <f>'Ведом. 2016'!H102+'Ведом. 2016'!H718+'Ведом. 2016'!H558</f>
        <v>612700</v>
      </c>
      <c r="F116" s="52"/>
    </row>
    <row r="117" spans="1:6" ht="16.5">
      <c r="A117" s="234" t="s">
        <v>518</v>
      </c>
      <c r="B117" s="43" t="s">
        <v>1096</v>
      </c>
      <c r="C117" s="43" t="s">
        <v>519</v>
      </c>
      <c r="D117" s="52">
        <f>'Ведом.2017-2018г.'!G139</f>
        <v>1000</v>
      </c>
      <c r="E117" s="350">
        <f>'Ведом. 2016'!H103</f>
        <v>92000</v>
      </c>
      <c r="F117" s="52">
        <f>'Ведом.2017-2018г.'!J139</f>
        <v>1000</v>
      </c>
    </row>
    <row r="118" spans="1:6" ht="34.5" customHeight="1">
      <c r="A118" s="233" t="s">
        <v>337</v>
      </c>
      <c r="B118" s="53" t="s">
        <v>999</v>
      </c>
      <c r="C118" s="43"/>
      <c r="D118" s="354">
        <f>D119+D120</f>
        <v>0</v>
      </c>
      <c r="E118" s="348">
        <f>E120</f>
        <v>0</v>
      </c>
      <c r="F118" s="354">
        <f>F119+F120</f>
        <v>0</v>
      </c>
    </row>
    <row r="119" spans="1:6" ht="16.5">
      <c r="A119" s="548" t="s">
        <v>513</v>
      </c>
      <c r="B119" s="155" t="s">
        <v>999</v>
      </c>
      <c r="C119" s="54" t="s">
        <v>514</v>
      </c>
      <c r="D119" s="388">
        <f>'Ведом.2017-2018г.'!G103</f>
        <v>0</v>
      </c>
      <c r="E119" s="435"/>
      <c r="F119" s="388">
        <f>'Ведом.2017-2018г.'!J103</f>
        <v>0</v>
      </c>
    </row>
    <row r="120" spans="1:6" ht="36.75" customHeight="1">
      <c r="A120" s="723" t="s">
        <v>516</v>
      </c>
      <c r="B120" s="53" t="s">
        <v>999</v>
      </c>
      <c r="C120" s="43" t="s">
        <v>517</v>
      </c>
      <c r="D120" s="354">
        <f>'Ведом.2017-2018г.'!G104</f>
        <v>0</v>
      </c>
      <c r="E120" s="348">
        <f>'Ведом. 2016'!H614</f>
        <v>0</v>
      </c>
      <c r="F120" s="448">
        <f>'Ведом.2017-2018г.'!J104</f>
        <v>0</v>
      </c>
    </row>
    <row r="121" spans="1:6" ht="18.75" customHeight="1" thickBot="1">
      <c r="A121" s="719" t="s">
        <v>1249</v>
      </c>
      <c r="B121" s="720"/>
      <c r="C121" s="721"/>
      <c r="D121" s="722">
        <v>313882</v>
      </c>
      <c r="E121" s="433"/>
      <c r="F121" s="722">
        <v>631373</v>
      </c>
    </row>
    <row r="122" spans="1:6" s="330" customFormat="1" ht="21" customHeight="1" thickBot="1">
      <c r="A122" s="436" t="s">
        <v>1015</v>
      </c>
      <c r="B122" s="437"/>
      <c r="C122" s="438"/>
      <c r="D122" s="439">
        <f>D16+D101+D121</f>
        <v>12555250</v>
      </c>
      <c r="E122" s="439" t="e">
        <f>E16+E101</f>
        <v>#REF!</v>
      </c>
      <c r="F122" s="439">
        <f>F16+F101+F121</f>
        <v>12627460</v>
      </c>
    </row>
    <row r="123" ht="16.5">
      <c r="E123" s="329" t="e">
        <f>'Ведом. 2016'!H803-'МЦП По ЦСР 2016'!E121</f>
        <v>#REF!</v>
      </c>
    </row>
  </sheetData>
  <sheetProtection/>
  <mergeCells count="4">
    <mergeCell ref="A9:D9"/>
    <mergeCell ref="A10:D10"/>
    <mergeCell ref="A11:D11"/>
    <mergeCell ref="A12:D12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139" customWidth="1"/>
    <col min="2" max="2" width="59.25390625" style="139" customWidth="1"/>
    <col min="3" max="3" width="17.625" style="139" customWidth="1"/>
    <col min="4" max="16384" width="9.125" style="139" customWidth="1"/>
  </cols>
  <sheetData>
    <row r="1" spans="1:3" ht="12.75">
      <c r="A1" s="11" t="s">
        <v>69</v>
      </c>
      <c r="B1" s="40" t="s">
        <v>386</v>
      </c>
      <c r="C1" s="40"/>
    </row>
    <row r="2" spans="1:3" ht="12.75">
      <c r="A2" s="11"/>
      <c r="B2" s="764" t="s">
        <v>380</v>
      </c>
      <c r="C2" s="764"/>
    </row>
    <row r="3" spans="1:3" ht="12.75">
      <c r="A3" s="11"/>
      <c r="B3" s="40" t="s">
        <v>378</v>
      </c>
      <c r="C3" s="40"/>
    </row>
    <row r="4" spans="1:3" ht="12.75">
      <c r="A4" s="11"/>
      <c r="B4" s="40" t="s">
        <v>379</v>
      </c>
      <c r="C4" s="40"/>
    </row>
    <row r="5" spans="1:3" ht="21" customHeight="1">
      <c r="A5" s="11"/>
      <c r="B5" s="40" t="s">
        <v>381</v>
      </c>
      <c r="C5" s="40"/>
    </row>
    <row r="6" spans="1:3" ht="18" customHeight="1">
      <c r="A6" s="11"/>
      <c r="B6" s="40" t="s">
        <v>387</v>
      </c>
      <c r="C6" s="40"/>
    </row>
    <row r="7" spans="1:3" ht="18" customHeight="1">
      <c r="A7" s="11"/>
      <c r="B7" s="40" t="s">
        <v>385</v>
      </c>
      <c r="C7" s="40"/>
    </row>
    <row r="8" spans="2:3" ht="15.75">
      <c r="B8" s="141"/>
      <c r="C8" s="141"/>
    </row>
    <row r="9" spans="2:3" ht="15.75">
      <c r="B9" s="141"/>
      <c r="C9" s="141"/>
    </row>
    <row r="10" spans="2:3" ht="15.75">
      <c r="B10" s="141"/>
      <c r="C10" s="141"/>
    </row>
    <row r="11" spans="2:3" ht="15.75">
      <c r="B11" s="141"/>
      <c r="C11" s="141"/>
    </row>
    <row r="13" spans="1:6" ht="15.75">
      <c r="A13" s="759" t="s">
        <v>374</v>
      </c>
      <c r="B13" s="759"/>
      <c r="C13" s="759"/>
      <c r="D13" s="759"/>
      <c r="E13" s="140"/>
      <c r="F13" s="140"/>
    </row>
    <row r="14" spans="1:4" ht="15.75">
      <c r="A14" s="759" t="s">
        <v>375</v>
      </c>
      <c r="B14" s="759"/>
      <c r="C14" s="759"/>
      <c r="D14" s="759"/>
    </row>
    <row r="15" spans="1:6" ht="15.75">
      <c r="A15" s="759" t="s">
        <v>338</v>
      </c>
      <c r="B15" s="759"/>
      <c r="C15" s="759"/>
      <c r="D15" s="759"/>
      <c r="E15" s="140"/>
      <c r="F15" s="140"/>
    </row>
    <row r="16" spans="2:6" ht="15.75">
      <c r="B16" s="141"/>
      <c r="C16" s="140"/>
      <c r="D16" s="140"/>
      <c r="E16" s="140"/>
      <c r="F16" s="140"/>
    </row>
    <row r="17" spans="2:6" ht="15.75">
      <c r="B17" s="141"/>
      <c r="C17" s="140"/>
      <c r="D17" s="140"/>
      <c r="E17" s="140"/>
      <c r="F17" s="140"/>
    </row>
    <row r="19" spans="1:3" s="142" customFormat="1" ht="15.75">
      <c r="A19" s="148" t="s">
        <v>293</v>
      </c>
      <c r="B19" s="148" t="s">
        <v>376</v>
      </c>
      <c r="C19" s="148" t="s">
        <v>340</v>
      </c>
    </row>
    <row r="20" spans="1:3" ht="28.5">
      <c r="A20" s="763" t="s">
        <v>80</v>
      </c>
      <c r="B20" s="147" t="s">
        <v>370</v>
      </c>
      <c r="C20" s="145">
        <f>C22-C23</f>
        <v>5340000</v>
      </c>
    </row>
    <row r="21" spans="1:3" ht="15.75">
      <c r="A21" s="763"/>
      <c r="B21" s="143" t="s">
        <v>377</v>
      </c>
      <c r="C21" s="146"/>
    </row>
    <row r="22" spans="1:3" ht="47.25">
      <c r="A22" s="763"/>
      <c r="B22" s="149" t="s">
        <v>371</v>
      </c>
      <c r="C22" s="145">
        <v>5500000</v>
      </c>
    </row>
    <row r="23" spans="1:3" ht="47.25">
      <c r="A23" s="763"/>
      <c r="B23" s="149" t="s">
        <v>382</v>
      </c>
      <c r="C23" s="145">
        <v>160000</v>
      </c>
    </row>
    <row r="24" ht="15.75">
      <c r="B24" s="144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44.25390625" style="0" customWidth="1"/>
    <col min="2" max="2" width="115.375" style="0" customWidth="1"/>
    <col min="3" max="3" width="59.25390625" style="0" hidden="1" customWidth="1"/>
  </cols>
  <sheetData>
    <row r="1" spans="2:3" ht="15.75">
      <c r="B1" s="730" t="s">
        <v>1246</v>
      </c>
      <c r="C1" s="730"/>
    </row>
    <row r="2" spans="2:3" ht="15.75">
      <c r="B2" s="730" t="s">
        <v>1239</v>
      </c>
      <c r="C2" s="730"/>
    </row>
    <row r="3" spans="2:3" ht="15">
      <c r="B3" s="730" t="s">
        <v>1225</v>
      </c>
      <c r="C3" s="732"/>
    </row>
    <row r="4" spans="2:3" ht="15.75">
      <c r="B4" s="730" t="s">
        <v>1224</v>
      </c>
      <c r="C4" s="730"/>
    </row>
    <row r="5" spans="2:3" ht="15.75">
      <c r="B5" s="730" t="s">
        <v>1223</v>
      </c>
      <c r="C5" s="730"/>
    </row>
    <row r="6" spans="1:3" ht="15.75">
      <c r="A6" s="11"/>
      <c r="B6" s="730" t="s">
        <v>1222</v>
      </c>
      <c r="C6" s="730"/>
    </row>
    <row r="7" spans="1:3" ht="15">
      <c r="A7" s="11"/>
      <c r="B7" s="730" t="s">
        <v>1221</v>
      </c>
      <c r="C7" s="732"/>
    </row>
    <row r="8" spans="1:3" ht="15.75">
      <c r="A8" s="11"/>
      <c r="B8" s="731" t="s">
        <v>1220</v>
      </c>
      <c r="C8" s="731"/>
    </row>
    <row r="9" spans="2:3" ht="15.75">
      <c r="B9" s="731" t="s">
        <v>1292</v>
      </c>
      <c r="C9" s="731"/>
    </row>
    <row r="10" spans="2:3" ht="15" customHeight="1">
      <c r="B10" s="204"/>
      <c r="C10" s="8"/>
    </row>
    <row r="11" spans="1:3" ht="47.25" customHeight="1">
      <c r="A11" s="765" t="s">
        <v>1247</v>
      </c>
      <c r="B11" s="765"/>
      <c r="C11" s="765"/>
    </row>
    <row r="12" spans="1:3" ht="20.25">
      <c r="A12" s="733"/>
      <c r="B12" s="733"/>
      <c r="C12" s="733"/>
    </row>
    <row r="13" spans="1:3" ht="20.25" thickBot="1">
      <c r="A13" s="10"/>
      <c r="B13" s="10"/>
      <c r="C13" s="193"/>
    </row>
    <row r="14" spans="1:3" ht="104.25" customHeight="1" thickBot="1">
      <c r="A14" s="161" t="s">
        <v>1240</v>
      </c>
      <c r="B14" s="162" t="s">
        <v>225</v>
      </c>
      <c r="C14" s="251" t="s">
        <v>609</v>
      </c>
    </row>
    <row r="15" spans="1:3" ht="40.5">
      <c r="A15" s="166" t="s">
        <v>184</v>
      </c>
      <c r="B15" s="167" t="s">
        <v>1243</v>
      </c>
      <c r="C15" s="266"/>
    </row>
    <row r="16" spans="1:3" ht="20.25">
      <c r="A16" s="168" t="s">
        <v>1241</v>
      </c>
      <c r="B16" s="169" t="s">
        <v>1244</v>
      </c>
      <c r="C16" s="267"/>
    </row>
    <row r="17" spans="1:3" ht="45.75" customHeight="1">
      <c r="A17" s="168" t="s">
        <v>1242</v>
      </c>
      <c r="B17" s="169" t="s">
        <v>1245</v>
      </c>
      <c r="C17" s="268"/>
    </row>
  </sheetData>
  <sheetProtection/>
  <mergeCells count="11">
    <mergeCell ref="B6:C6"/>
    <mergeCell ref="B7:C7"/>
    <mergeCell ref="B8:C8"/>
    <mergeCell ref="B9:C9"/>
    <mergeCell ref="A11:C11"/>
    <mergeCell ref="A12:C12"/>
    <mergeCell ref="B1:C1"/>
    <mergeCell ref="B2:C2"/>
    <mergeCell ref="B3:C3"/>
    <mergeCell ref="B4:C4"/>
    <mergeCell ref="B5:C5"/>
  </mergeCells>
  <printOptions/>
  <pageMargins left="0.7874015748031497" right="0.4330708661417323" top="0.5511811023622047" bottom="0.5511811023622047" header="0.31496062992125984" footer="0.31496062992125984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zoomScaleNormal="80" zoomScalePageLayoutView="0" workbookViewId="0" topLeftCell="A1">
      <selection activeCell="D8" sqref="D8"/>
    </sheetView>
  </sheetViews>
  <sheetFormatPr defaultColWidth="9.00390625" defaultRowHeight="12.75"/>
  <cols>
    <col min="1" max="1" width="39.00390625" style="0" customWidth="1"/>
    <col min="2" max="2" width="63.875" style="0" customWidth="1"/>
    <col min="3" max="3" width="0.74609375" style="17" hidden="1" customWidth="1"/>
    <col min="4" max="4" width="32.75390625" style="17" customWidth="1"/>
    <col min="5" max="5" width="28.00390625" style="17" customWidth="1"/>
    <col min="6" max="6" width="5.125" style="0" hidden="1" customWidth="1"/>
  </cols>
  <sheetData>
    <row r="1" spans="3:5" ht="17.25" customHeight="1">
      <c r="C1" s="306" t="s">
        <v>1217</v>
      </c>
      <c r="D1" s="13" t="s">
        <v>1219</v>
      </c>
      <c r="E1"/>
    </row>
    <row r="2" spans="3:5" ht="15.75">
      <c r="C2" s="306" t="s">
        <v>1080</v>
      </c>
      <c r="D2" s="13" t="s">
        <v>1284</v>
      </c>
      <c r="E2"/>
    </row>
    <row r="3" spans="3:5" ht="15.75">
      <c r="C3" s="306" t="s">
        <v>436</v>
      </c>
      <c r="D3" s="13" t="s">
        <v>436</v>
      </c>
      <c r="E3"/>
    </row>
    <row r="4" spans="3:5" ht="15.75">
      <c r="C4" s="306" t="s">
        <v>1081</v>
      </c>
      <c r="D4" s="13" t="s">
        <v>1081</v>
      </c>
      <c r="E4"/>
    </row>
    <row r="5" spans="1:5" ht="15.75">
      <c r="A5" s="11"/>
      <c r="C5" s="306" t="s">
        <v>1087</v>
      </c>
      <c r="D5" s="13" t="s">
        <v>1087</v>
      </c>
      <c r="E5"/>
    </row>
    <row r="6" spans="1:5" ht="18" customHeight="1">
      <c r="A6" s="11"/>
      <c r="C6" s="306" t="s">
        <v>1082</v>
      </c>
      <c r="D6" s="13" t="s">
        <v>1082</v>
      </c>
      <c r="E6"/>
    </row>
    <row r="7" spans="3:5" ht="22.5" customHeight="1">
      <c r="C7" s="306" t="s">
        <v>728</v>
      </c>
      <c r="D7" s="13" t="s">
        <v>1286</v>
      </c>
      <c r="E7"/>
    </row>
    <row r="8" spans="1:5" ht="18" customHeight="1">
      <c r="A8" s="11"/>
      <c r="B8" s="525"/>
      <c r="C8" s="525"/>
      <c r="D8" s="525"/>
      <c r="E8"/>
    </row>
    <row r="9" spans="2:5" ht="18.75" customHeight="1">
      <c r="B9" s="729"/>
      <c r="C9" s="729"/>
      <c r="D9" s="729"/>
      <c r="E9" s="729"/>
    </row>
    <row r="10" spans="1:5" ht="15" customHeight="1">
      <c r="A10" s="727" t="s">
        <v>1216</v>
      </c>
      <c r="B10" s="727"/>
      <c r="C10" s="727"/>
      <c r="D10"/>
      <c r="E10"/>
    </row>
    <row r="11" spans="1:5" ht="41.25" customHeight="1">
      <c r="A11" s="727"/>
      <c r="B11" s="727"/>
      <c r="C11" s="727"/>
      <c r="D11"/>
      <c r="E11"/>
    </row>
    <row r="12" spans="1:5" ht="13.5" customHeight="1">
      <c r="A12" s="286"/>
      <c r="B12" s="286"/>
      <c r="C12" s="286"/>
      <c r="D12"/>
      <c r="E12"/>
    </row>
    <row r="13" spans="2:5" ht="19.5" thickBot="1">
      <c r="B13" s="2"/>
      <c r="C13" s="18"/>
      <c r="D13" s="18"/>
      <c r="E13" s="18"/>
    </row>
    <row r="14" spans="1:5" ht="51.75" customHeight="1" thickBot="1">
      <c r="A14" s="12" t="s">
        <v>133</v>
      </c>
      <c r="B14" s="26" t="s">
        <v>70</v>
      </c>
      <c r="C14" s="21" t="s">
        <v>607</v>
      </c>
      <c r="D14" s="21" t="s">
        <v>661</v>
      </c>
      <c r="E14" s="21" t="s">
        <v>1021</v>
      </c>
    </row>
    <row r="15" spans="1:5" ht="57" hidden="1" thickBot="1">
      <c r="A15" s="24" t="s">
        <v>138</v>
      </c>
      <c r="B15" s="28" t="s">
        <v>135</v>
      </c>
      <c r="C15" s="30">
        <f>C16</f>
        <v>0</v>
      </c>
      <c r="D15" s="30">
        <f>D16</f>
        <v>0</v>
      </c>
      <c r="E15" s="30">
        <f>E16</f>
        <v>0</v>
      </c>
    </row>
    <row r="16" spans="1:5" ht="75.75" hidden="1" thickBot="1">
      <c r="A16" s="24" t="s">
        <v>137</v>
      </c>
      <c r="B16" s="28" t="s">
        <v>136</v>
      </c>
      <c r="C16" s="30">
        <v>0</v>
      </c>
      <c r="D16" s="30">
        <v>0</v>
      </c>
      <c r="E16" s="30">
        <v>0</v>
      </c>
    </row>
    <row r="17" spans="1:5" ht="57" hidden="1" thickBot="1">
      <c r="A17" s="24" t="s">
        <v>141</v>
      </c>
      <c r="B17" s="28" t="s">
        <v>139</v>
      </c>
      <c r="C17" s="30">
        <f>C18</f>
        <v>0</v>
      </c>
      <c r="D17" s="30">
        <f>D18</f>
        <v>0</v>
      </c>
      <c r="E17" s="30">
        <f>E18</f>
        <v>0</v>
      </c>
    </row>
    <row r="18" spans="1:5" ht="75.75" hidden="1" thickBot="1">
      <c r="A18" s="24" t="s">
        <v>142</v>
      </c>
      <c r="B18" s="28" t="s">
        <v>140</v>
      </c>
      <c r="C18" s="30">
        <v>0</v>
      </c>
      <c r="D18" s="30">
        <v>0</v>
      </c>
      <c r="E18" s="30">
        <v>0</v>
      </c>
    </row>
    <row r="19" spans="1:5" ht="57" hidden="1" thickBot="1">
      <c r="A19" s="23" t="s">
        <v>134</v>
      </c>
      <c r="B19" s="27" t="s">
        <v>236</v>
      </c>
      <c r="C19" s="29">
        <f>C20-C22</f>
        <v>0</v>
      </c>
      <c r="D19" s="29">
        <f>D20-D22</f>
        <v>0</v>
      </c>
      <c r="E19" s="29">
        <f>E20-E22</f>
        <v>0</v>
      </c>
    </row>
    <row r="20" spans="1:5" ht="57" hidden="1" thickBot="1">
      <c r="A20" s="24" t="s">
        <v>138</v>
      </c>
      <c r="B20" s="28" t="s">
        <v>135</v>
      </c>
      <c r="C20" s="30">
        <f>C21</f>
        <v>0</v>
      </c>
      <c r="D20" s="30">
        <f>D21</f>
        <v>0</v>
      </c>
      <c r="E20" s="30">
        <f>E21</f>
        <v>0</v>
      </c>
    </row>
    <row r="21" spans="1:5" ht="75.75" hidden="1" thickBot="1">
      <c r="A21" s="24" t="s">
        <v>137</v>
      </c>
      <c r="B21" s="28" t="s">
        <v>136</v>
      </c>
      <c r="C21" s="30">
        <v>0</v>
      </c>
      <c r="D21" s="30">
        <v>0</v>
      </c>
      <c r="E21" s="30">
        <v>0</v>
      </c>
    </row>
    <row r="22" spans="1:5" ht="57" hidden="1" thickBot="1">
      <c r="A22" s="24" t="s">
        <v>141</v>
      </c>
      <c r="B22" s="28" t="s">
        <v>139</v>
      </c>
      <c r="C22" s="30">
        <f>C23</f>
        <v>0</v>
      </c>
      <c r="D22" s="30">
        <f>D23</f>
        <v>0</v>
      </c>
      <c r="E22" s="30">
        <f>E23</f>
        <v>0</v>
      </c>
    </row>
    <row r="23" spans="1:5" ht="75.75" hidden="1" thickBot="1">
      <c r="A23" s="24" t="s">
        <v>142</v>
      </c>
      <c r="B23" s="211" t="s">
        <v>140</v>
      </c>
      <c r="C23" s="30">
        <v>0</v>
      </c>
      <c r="D23" s="30">
        <v>0</v>
      </c>
      <c r="E23" s="30">
        <v>0</v>
      </c>
    </row>
    <row r="24" spans="1:5" ht="37.5" hidden="1">
      <c r="A24" s="136" t="s">
        <v>369</v>
      </c>
      <c r="B24" s="213" t="s">
        <v>370</v>
      </c>
      <c r="C24" s="208">
        <f>C25-C27</f>
        <v>0</v>
      </c>
      <c r="D24" s="208">
        <f>D25-D27</f>
        <v>0</v>
      </c>
      <c r="E24" s="208">
        <f>E25-E27</f>
        <v>0</v>
      </c>
    </row>
    <row r="25" spans="1:5" ht="40.5" customHeight="1" hidden="1">
      <c r="A25" s="35" t="s">
        <v>372</v>
      </c>
      <c r="B25" s="135" t="s">
        <v>384</v>
      </c>
      <c r="C25" s="209">
        <f>C26</f>
        <v>15000000</v>
      </c>
      <c r="D25" s="209">
        <f>D26</f>
        <v>0</v>
      </c>
      <c r="E25" s="209">
        <f>E26</f>
        <v>0</v>
      </c>
    </row>
    <row r="26" spans="1:6" ht="40.5" customHeight="1" hidden="1">
      <c r="A26" s="35" t="s">
        <v>388</v>
      </c>
      <c r="B26" s="135" t="s">
        <v>663</v>
      </c>
      <c r="C26" s="209">
        <v>15000000</v>
      </c>
      <c r="D26" s="209"/>
      <c r="E26" s="209"/>
      <c r="F26" s="209">
        <v>15000000</v>
      </c>
    </row>
    <row r="27" spans="1:5" ht="39.75" customHeight="1" hidden="1">
      <c r="A27" s="35" t="s">
        <v>373</v>
      </c>
      <c r="B27" s="135" t="s">
        <v>460</v>
      </c>
      <c r="C27" s="210">
        <f>C28</f>
        <v>15000000</v>
      </c>
      <c r="D27" s="210">
        <f>D28</f>
        <v>0</v>
      </c>
      <c r="E27" s="210">
        <f>E28</f>
        <v>0</v>
      </c>
    </row>
    <row r="28" spans="1:6" ht="42" customHeight="1" hidden="1">
      <c r="A28" s="35" t="s">
        <v>389</v>
      </c>
      <c r="B28" s="138" t="s">
        <v>461</v>
      </c>
      <c r="C28" s="209">
        <v>15000000</v>
      </c>
      <c r="D28" s="209"/>
      <c r="E28" s="209"/>
      <c r="F28" s="209">
        <v>15000000</v>
      </c>
    </row>
    <row r="29" spans="1:5" ht="30.75" customHeight="1" hidden="1">
      <c r="A29" s="23" t="s">
        <v>134</v>
      </c>
      <c r="B29" s="214" t="s">
        <v>456</v>
      </c>
      <c r="C29" s="206">
        <f>C30-C32</f>
        <v>0</v>
      </c>
      <c r="D29" s="206">
        <f>D30-D32</f>
        <v>0</v>
      </c>
      <c r="E29" s="206">
        <f>E30-E32</f>
        <v>0</v>
      </c>
    </row>
    <row r="30" spans="1:5" ht="63" customHeight="1" hidden="1">
      <c r="A30" s="24" t="s">
        <v>452</v>
      </c>
      <c r="B30" s="138" t="s">
        <v>135</v>
      </c>
      <c r="C30" s="207">
        <f>C31</f>
        <v>50000000</v>
      </c>
      <c r="D30" s="207">
        <f>D31</f>
        <v>0</v>
      </c>
      <c r="E30" s="207">
        <f>E31</f>
        <v>0</v>
      </c>
    </row>
    <row r="31" spans="1:5" ht="62.25" customHeight="1" hidden="1">
      <c r="A31" s="24" t="s">
        <v>453</v>
      </c>
      <c r="B31" s="138" t="s">
        <v>457</v>
      </c>
      <c r="C31" s="207">
        <v>50000000</v>
      </c>
      <c r="D31" s="207"/>
      <c r="E31" s="207"/>
    </row>
    <row r="32" spans="1:5" ht="60.75" customHeight="1" hidden="1">
      <c r="A32" s="24" t="s">
        <v>454</v>
      </c>
      <c r="B32" s="138" t="s">
        <v>458</v>
      </c>
      <c r="C32" s="207">
        <f>C33</f>
        <v>50000000</v>
      </c>
      <c r="D32" s="207">
        <f>D33</f>
        <v>0</v>
      </c>
      <c r="E32" s="207">
        <f>E33</f>
        <v>0</v>
      </c>
    </row>
    <row r="33" spans="1:5" ht="59.25" customHeight="1" hidden="1">
      <c r="A33" s="24" t="s">
        <v>455</v>
      </c>
      <c r="B33" s="138" t="s">
        <v>459</v>
      </c>
      <c r="C33" s="207">
        <v>50000000</v>
      </c>
      <c r="D33" s="207"/>
      <c r="E33" s="207"/>
    </row>
    <row r="34" spans="1:5" ht="51" customHeight="1">
      <c r="A34" s="136" t="s">
        <v>1073</v>
      </c>
      <c r="B34" s="137" t="s">
        <v>673</v>
      </c>
      <c r="C34" s="208">
        <f>C38-C35</f>
        <v>-799735900</v>
      </c>
      <c r="D34" s="208">
        <f>D38-D35</f>
        <v>0</v>
      </c>
      <c r="E34" s="208">
        <f>E38-E35</f>
        <v>0</v>
      </c>
    </row>
    <row r="35" spans="1:5" ht="37.5" customHeight="1">
      <c r="A35" s="35" t="s">
        <v>1074</v>
      </c>
      <c r="B35" s="138" t="s">
        <v>462</v>
      </c>
      <c r="C35" s="207">
        <f aca="true" t="shared" si="0" ref="C35:E36">C36</f>
        <v>812490600</v>
      </c>
      <c r="D35" s="207">
        <f t="shared" si="0"/>
        <v>12555250</v>
      </c>
      <c r="E35" s="207">
        <f t="shared" si="0"/>
        <v>12627460</v>
      </c>
    </row>
    <row r="36" spans="1:5" ht="47.25" customHeight="1">
      <c r="A36" s="35" t="s">
        <v>1075</v>
      </c>
      <c r="B36" s="138" t="s">
        <v>463</v>
      </c>
      <c r="C36" s="207">
        <f t="shared" si="0"/>
        <v>812490600</v>
      </c>
      <c r="D36" s="207">
        <f t="shared" si="0"/>
        <v>12555250</v>
      </c>
      <c r="E36" s="207">
        <f t="shared" si="0"/>
        <v>12627460</v>
      </c>
    </row>
    <row r="37" spans="1:5" ht="54" customHeight="1">
      <c r="A37" s="35" t="s">
        <v>1076</v>
      </c>
      <c r="B37" s="138" t="s">
        <v>1071</v>
      </c>
      <c r="C37" s="207">
        <f>'Доходы 2017-2018 '!C214</f>
        <v>812490600</v>
      </c>
      <c r="D37" s="207">
        <f>'Доходы 2017-2018 '!D214</f>
        <v>12555250</v>
      </c>
      <c r="E37" s="207">
        <f>'Доходы 2017-2018 '!E214</f>
        <v>12627460</v>
      </c>
    </row>
    <row r="38" spans="1:5" ht="35.25" customHeight="1">
      <c r="A38" s="35" t="s">
        <v>1077</v>
      </c>
      <c r="B38" s="138" t="s">
        <v>464</v>
      </c>
      <c r="C38" s="207">
        <f aca="true" t="shared" si="1" ref="C38:E39">C39</f>
        <v>12754700</v>
      </c>
      <c r="D38" s="207">
        <f t="shared" si="1"/>
        <v>12555250</v>
      </c>
      <c r="E38" s="207">
        <f t="shared" si="1"/>
        <v>12627460</v>
      </c>
    </row>
    <row r="39" spans="1:5" ht="49.5" customHeight="1">
      <c r="A39" s="35" t="s">
        <v>1078</v>
      </c>
      <c r="B39" s="138" t="s">
        <v>465</v>
      </c>
      <c r="C39" s="207">
        <f t="shared" si="1"/>
        <v>12754700</v>
      </c>
      <c r="D39" s="207">
        <f t="shared" si="1"/>
        <v>12555250</v>
      </c>
      <c r="E39" s="207">
        <f t="shared" si="1"/>
        <v>12627460</v>
      </c>
    </row>
    <row r="40" spans="1:5" ht="54.75" customHeight="1" thickBot="1">
      <c r="A40" s="35" t="s">
        <v>1079</v>
      </c>
      <c r="B40" s="284" t="s">
        <v>1072</v>
      </c>
      <c r="C40" s="207">
        <f>'Ведом. 2016'!G803</f>
        <v>12754700</v>
      </c>
      <c r="D40" s="207">
        <f>'Ведом.2017-2018г.'!G803</f>
        <v>12555250</v>
      </c>
      <c r="E40" s="207">
        <f>'Ведом.2017-2018г.'!J803</f>
        <v>12627460</v>
      </c>
    </row>
    <row r="41" spans="1:5" ht="38.25" hidden="1" thickBot="1">
      <c r="A41" s="34" t="s">
        <v>301</v>
      </c>
      <c r="B41" s="212" t="s">
        <v>144</v>
      </c>
      <c r="C41" s="31">
        <v>0</v>
      </c>
      <c r="D41" s="31">
        <v>0</v>
      </c>
      <c r="E41" s="31">
        <v>0</v>
      </c>
    </row>
    <row r="42" spans="1:5" ht="38.25" hidden="1" thickBot="1">
      <c r="A42" s="130" t="s">
        <v>302</v>
      </c>
      <c r="B42" s="36" t="s">
        <v>145</v>
      </c>
      <c r="C42" s="30">
        <v>0</v>
      </c>
      <c r="D42" s="30">
        <v>0</v>
      </c>
      <c r="E42" s="30">
        <v>0</v>
      </c>
    </row>
    <row r="43" spans="1:5" ht="38.25" hidden="1" thickBot="1">
      <c r="A43" s="131" t="s">
        <v>99</v>
      </c>
      <c r="B43" s="37" t="s">
        <v>96</v>
      </c>
      <c r="C43" s="32">
        <f>C44</f>
        <v>0</v>
      </c>
      <c r="D43" s="32">
        <f>D44</f>
        <v>0</v>
      </c>
      <c r="E43" s="32">
        <f>E44</f>
        <v>0</v>
      </c>
    </row>
    <row r="44" spans="1:5" ht="75.75" hidden="1" thickBot="1">
      <c r="A44" s="132" t="s">
        <v>100</v>
      </c>
      <c r="B44" s="38" t="s">
        <v>97</v>
      </c>
      <c r="C44" s="32"/>
      <c r="D44" s="32"/>
      <c r="E44" s="32"/>
    </row>
    <row r="45" spans="1:5" ht="48" customHeight="1" hidden="1">
      <c r="A45" s="130" t="s">
        <v>143</v>
      </c>
      <c r="B45" s="36" t="s">
        <v>146</v>
      </c>
      <c r="C45" s="31">
        <f>C46</f>
        <v>0</v>
      </c>
      <c r="D45" s="31">
        <f>D46</f>
        <v>0</v>
      </c>
      <c r="E45" s="31">
        <f>E46</f>
        <v>0</v>
      </c>
    </row>
    <row r="46" spans="1:5" ht="75.75" hidden="1" thickBot="1">
      <c r="A46" s="133" t="s">
        <v>101</v>
      </c>
      <c r="B46" s="39" t="s">
        <v>98</v>
      </c>
      <c r="C46" s="33"/>
      <c r="D46" s="33"/>
      <c r="E46" s="33"/>
    </row>
    <row r="47" spans="1:5" ht="39" customHeight="1" thickBot="1">
      <c r="A47" s="156"/>
      <c r="B47" s="157" t="s">
        <v>235</v>
      </c>
      <c r="C47" s="158">
        <f>C24+C19+C34+C41</f>
        <v>-799735900</v>
      </c>
      <c r="D47" s="158">
        <f>D24+D19+D34+D41</f>
        <v>0</v>
      </c>
      <c r="E47" s="158">
        <f>E24+E19+E34+E41</f>
        <v>0</v>
      </c>
    </row>
  </sheetData>
  <sheetProtection/>
  <mergeCells count="2">
    <mergeCell ref="B9:E9"/>
    <mergeCell ref="A10:C11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9"/>
  <sheetViews>
    <sheetView view="pageBreakPreview" zoomScale="60" zoomScaleNormal="70" zoomScalePageLayoutView="0" workbookViewId="0" topLeftCell="A1">
      <selection activeCell="B9" sqref="B9:E9"/>
    </sheetView>
  </sheetViews>
  <sheetFormatPr defaultColWidth="9.00390625" defaultRowHeight="12.75"/>
  <cols>
    <col min="1" max="1" width="40.125" style="11" customWidth="1"/>
    <col min="2" max="2" width="107.75390625" style="11" customWidth="1"/>
    <col min="3" max="3" width="22.375" style="196" bestFit="1" customWidth="1"/>
    <col min="4" max="5" width="22.375" style="196" hidden="1" customWidth="1"/>
  </cols>
  <sheetData>
    <row r="1" spans="1:5" ht="24.75" customHeight="1">
      <c r="A1"/>
      <c r="B1" s="730" t="s">
        <v>1226</v>
      </c>
      <c r="C1" s="730"/>
      <c r="D1" s="730"/>
      <c r="E1" s="730"/>
    </row>
    <row r="2" spans="1:5" ht="18" customHeight="1">
      <c r="A2"/>
      <c r="B2" s="730" t="s">
        <v>1239</v>
      </c>
      <c r="C2" s="730"/>
      <c r="D2" s="730"/>
      <c r="E2" s="730"/>
    </row>
    <row r="3" spans="1:5" ht="19.5" customHeight="1">
      <c r="A3"/>
      <c r="B3" s="730" t="s">
        <v>1225</v>
      </c>
      <c r="C3" s="732"/>
      <c r="D3" s="713"/>
      <c r="E3" s="713"/>
    </row>
    <row r="4" spans="1:5" ht="21" customHeight="1">
      <c r="A4"/>
      <c r="B4" s="730" t="s">
        <v>1224</v>
      </c>
      <c r="C4" s="730"/>
      <c r="D4" s="730"/>
      <c r="E4" s="730"/>
    </row>
    <row r="5" spans="1:5" ht="15.75" customHeight="1">
      <c r="A5"/>
      <c r="B5" s="730" t="s">
        <v>1223</v>
      </c>
      <c r="C5" s="730"/>
      <c r="D5" s="730"/>
      <c r="E5" s="730"/>
    </row>
    <row r="6" spans="2:5" ht="25.5" customHeight="1">
      <c r="B6" s="730" t="s">
        <v>1222</v>
      </c>
      <c r="C6" s="730"/>
      <c r="D6" s="730"/>
      <c r="E6" s="730"/>
    </row>
    <row r="7" spans="2:5" ht="20.25" customHeight="1">
      <c r="B7" s="730" t="s">
        <v>1221</v>
      </c>
      <c r="C7" s="732"/>
      <c r="D7" s="713"/>
      <c r="E7" s="713"/>
    </row>
    <row r="8" spans="2:5" ht="22.5" customHeight="1">
      <c r="B8" s="731" t="s">
        <v>1220</v>
      </c>
      <c r="C8" s="731"/>
      <c r="D8" s="731"/>
      <c r="E8" s="731"/>
    </row>
    <row r="9" spans="1:5" ht="21.75" customHeight="1">
      <c r="A9"/>
      <c r="B9" s="731" t="s">
        <v>1285</v>
      </c>
      <c r="C9" s="731"/>
      <c r="D9" s="731"/>
      <c r="E9" s="731"/>
    </row>
    <row r="10" spans="1:5" ht="21.75" customHeight="1">
      <c r="A10"/>
      <c r="B10" s="204"/>
      <c r="C10" s="8"/>
      <c r="D10" s="8"/>
      <c r="E10" s="8"/>
    </row>
    <row r="11" spans="1:5" ht="20.25">
      <c r="A11" s="733" t="s">
        <v>57</v>
      </c>
      <c r="B11" s="733"/>
      <c r="C11" s="733"/>
      <c r="D11" s="733"/>
      <c r="E11" s="733"/>
    </row>
    <row r="12" spans="1:5" ht="20.25">
      <c r="A12" s="733" t="s">
        <v>1068</v>
      </c>
      <c r="B12" s="733"/>
      <c r="C12" s="733"/>
      <c r="D12" s="733"/>
      <c r="E12" s="733"/>
    </row>
    <row r="13" spans="1:5" ht="20.25" customHeight="1">
      <c r="A13" s="734" t="s">
        <v>730</v>
      </c>
      <c r="B13" s="734"/>
      <c r="C13" s="734"/>
      <c r="D13" s="734"/>
      <c r="E13" s="734"/>
    </row>
    <row r="14" spans="1:5" ht="20.25" thickBot="1">
      <c r="A14" s="10"/>
      <c r="B14" s="10"/>
      <c r="C14" s="193"/>
      <c r="D14" s="193"/>
      <c r="E14" s="193"/>
    </row>
    <row r="15" spans="1:5" s="163" customFormat="1" ht="41.25" thickBot="1">
      <c r="A15" s="161" t="s">
        <v>224</v>
      </c>
      <c r="B15" s="162" t="s">
        <v>225</v>
      </c>
      <c r="C15" s="251" t="s">
        <v>609</v>
      </c>
      <c r="D15" s="251" t="s">
        <v>662</v>
      </c>
      <c r="E15" s="251" t="s">
        <v>718</v>
      </c>
    </row>
    <row r="16" spans="1:5" s="163" customFormat="1" ht="20.25" customHeight="1">
      <c r="A16" s="164" t="s">
        <v>226</v>
      </c>
      <c r="B16" s="165" t="s">
        <v>315</v>
      </c>
      <c r="C16" s="265">
        <f>C17+C31+C47+C55+C72+C78+C85+C95+C61+C116+C25</f>
        <v>7199600</v>
      </c>
      <c r="D16" s="265">
        <f>D17+D31+D55+D65+D72+D78+D85+D95+D61+D116+D25</f>
        <v>287802800</v>
      </c>
      <c r="E16" s="265">
        <f>E17+E31+E55+E65+E72+E78+E85+E95+E61+E116+E25</f>
        <v>298778600</v>
      </c>
    </row>
    <row r="17" spans="1:11" s="163" customFormat="1" ht="20.25">
      <c r="A17" s="166" t="s">
        <v>178</v>
      </c>
      <c r="B17" s="167" t="s">
        <v>58</v>
      </c>
      <c r="C17" s="266">
        <f>C18+C21</f>
        <v>1927500</v>
      </c>
      <c r="D17" s="266">
        <f>D18+D21</f>
        <v>225964900</v>
      </c>
      <c r="E17" s="266">
        <f>E18+E21</f>
        <v>241332200</v>
      </c>
      <c r="K17" s="2"/>
    </row>
    <row r="18" spans="1:11" s="163" customFormat="1" ht="20.25" customHeight="1" hidden="1">
      <c r="A18" s="166" t="s">
        <v>160</v>
      </c>
      <c r="B18" s="167" t="s">
        <v>291</v>
      </c>
      <c r="C18" s="266">
        <f aca="true" t="shared" si="0" ref="C18:E19">C19</f>
        <v>0</v>
      </c>
      <c r="D18" s="266">
        <f t="shared" si="0"/>
        <v>0</v>
      </c>
      <c r="E18" s="266">
        <f t="shared" si="0"/>
        <v>0</v>
      </c>
      <c r="K18" s="2" t="s">
        <v>729</v>
      </c>
    </row>
    <row r="19" spans="1:5" s="163" customFormat="1" ht="55.5" customHeight="1" hidden="1">
      <c r="A19" s="168" t="s">
        <v>161</v>
      </c>
      <c r="B19" s="169" t="s">
        <v>64</v>
      </c>
      <c r="C19" s="267">
        <f t="shared" si="0"/>
        <v>0</v>
      </c>
      <c r="D19" s="267">
        <f t="shared" si="0"/>
        <v>0</v>
      </c>
      <c r="E19" s="267">
        <f t="shared" si="0"/>
        <v>0</v>
      </c>
    </row>
    <row r="20" spans="1:5" s="163" customFormat="1" ht="18.75" customHeight="1" hidden="1">
      <c r="A20" s="168" t="s">
        <v>179</v>
      </c>
      <c r="B20" s="169" t="s">
        <v>162</v>
      </c>
      <c r="C20" s="268">
        <v>0</v>
      </c>
      <c r="D20" s="268">
        <v>0</v>
      </c>
      <c r="E20" s="268">
        <v>0</v>
      </c>
    </row>
    <row r="21" spans="1:5" s="163" customFormat="1" ht="20.25">
      <c r="A21" s="166" t="s">
        <v>180</v>
      </c>
      <c r="B21" s="167" t="s">
        <v>292</v>
      </c>
      <c r="C21" s="269">
        <f>C22+C23+C24</f>
        <v>1927500</v>
      </c>
      <c r="D21" s="269">
        <f>D22+D23+D24</f>
        <v>225964900</v>
      </c>
      <c r="E21" s="269">
        <f>E22+E23+E24</f>
        <v>241332200</v>
      </c>
    </row>
    <row r="22" spans="1:5" s="163" customFormat="1" ht="87" customHeight="1">
      <c r="A22" s="168" t="s">
        <v>163</v>
      </c>
      <c r="B22" s="170" t="s">
        <v>406</v>
      </c>
      <c r="C22" s="268">
        <v>1885000</v>
      </c>
      <c r="D22" s="268">
        <v>222798000</v>
      </c>
      <c r="E22" s="268">
        <v>237950000</v>
      </c>
    </row>
    <row r="23" spans="1:5" s="163" customFormat="1" ht="121.5">
      <c r="A23" s="168" t="s">
        <v>168</v>
      </c>
      <c r="B23" s="169" t="s">
        <v>408</v>
      </c>
      <c r="C23" s="267">
        <v>2100</v>
      </c>
      <c r="D23" s="267">
        <v>2262100</v>
      </c>
      <c r="E23" s="267">
        <v>2415900</v>
      </c>
    </row>
    <row r="24" spans="1:5" s="163" customFormat="1" ht="40.5">
      <c r="A24" s="168" t="s">
        <v>428</v>
      </c>
      <c r="B24" s="169" t="s">
        <v>429</v>
      </c>
      <c r="C24" s="267">
        <v>40400</v>
      </c>
      <c r="D24" s="267">
        <v>904800</v>
      </c>
      <c r="E24" s="267">
        <v>966300</v>
      </c>
    </row>
    <row r="25" spans="1:5" s="163" customFormat="1" ht="40.5">
      <c r="A25" s="166" t="s">
        <v>505</v>
      </c>
      <c r="B25" s="167" t="s">
        <v>504</v>
      </c>
      <c r="C25" s="266">
        <f>C26</f>
        <v>2304000</v>
      </c>
      <c r="D25" s="266">
        <f>D26</f>
        <v>12068100</v>
      </c>
      <c r="E25" s="266">
        <f>E26</f>
        <v>12068100</v>
      </c>
    </row>
    <row r="26" spans="1:5" s="163" customFormat="1" ht="40.5">
      <c r="A26" s="168" t="s">
        <v>506</v>
      </c>
      <c r="B26" s="169" t="s">
        <v>507</v>
      </c>
      <c r="C26" s="267">
        <f>C27+C28+C29+C30</f>
        <v>2304000</v>
      </c>
      <c r="D26" s="267">
        <f>D27+D28+D29+D30</f>
        <v>12068100</v>
      </c>
      <c r="E26" s="267">
        <f>E27+E28+E29+E30</f>
        <v>12068100</v>
      </c>
    </row>
    <row r="27" spans="1:5" s="163" customFormat="1" ht="81">
      <c r="A27" s="168" t="s">
        <v>500</v>
      </c>
      <c r="B27" s="169" t="s">
        <v>508</v>
      </c>
      <c r="C27" s="267">
        <v>737280</v>
      </c>
      <c r="D27" s="267">
        <v>3861800</v>
      </c>
      <c r="E27" s="267">
        <v>3861800</v>
      </c>
    </row>
    <row r="28" spans="1:5" s="163" customFormat="1" ht="94.5" customHeight="1">
      <c r="A28" s="168" t="s">
        <v>501</v>
      </c>
      <c r="B28" s="169" t="s">
        <v>509</v>
      </c>
      <c r="C28" s="267">
        <v>23040</v>
      </c>
      <c r="D28" s="267">
        <v>120700</v>
      </c>
      <c r="E28" s="267">
        <v>120700</v>
      </c>
    </row>
    <row r="29" spans="1:5" s="163" customFormat="1" ht="81">
      <c r="A29" s="168" t="s">
        <v>502</v>
      </c>
      <c r="B29" s="169" t="s">
        <v>510</v>
      </c>
      <c r="C29" s="267">
        <v>1497600</v>
      </c>
      <c r="D29" s="267">
        <v>7844300</v>
      </c>
      <c r="E29" s="267">
        <v>7844300</v>
      </c>
    </row>
    <row r="30" spans="1:5" s="163" customFormat="1" ht="81">
      <c r="A30" s="168" t="s">
        <v>503</v>
      </c>
      <c r="B30" s="169" t="s">
        <v>511</v>
      </c>
      <c r="C30" s="267">
        <v>46080</v>
      </c>
      <c r="D30" s="267">
        <v>241300</v>
      </c>
      <c r="E30" s="267">
        <v>241300</v>
      </c>
    </row>
    <row r="31" spans="1:5" s="163" customFormat="1" ht="19.5" customHeight="1">
      <c r="A31" s="166" t="s">
        <v>181</v>
      </c>
      <c r="B31" s="167" t="s">
        <v>59</v>
      </c>
      <c r="C31" s="266">
        <f>C45</f>
        <v>500</v>
      </c>
      <c r="D31" s="266">
        <f>D32+D45+D42+D50</f>
        <v>6618300</v>
      </c>
      <c r="E31" s="266">
        <f>E32+E45+E42+E50</f>
        <v>1960400</v>
      </c>
    </row>
    <row r="32" spans="1:5" s="163" customFormat="1" ht="40.5" customHeight="1" hidden="1">
      <c r="A32" s="168" t="s">
        <v>182</v>
      </c>
      <c r="B32" s="171" t="s">
        <v>390</v>
      </c>
      <c r="C32" s="267">
        <f>C33+C36+C39</f>
        <v>0</v>
      </c>
      <c r="D32" s="267">
        <f>D33+D36+D39</f>
        <v>0</v>
      </c>
      <c r="E32" s="267">
        <f>E33+E36+E39</f>
        <v>0</v>
      </c>
    </row>
    <row r="33" spans="1:5" s="163" customFormat="1" ht="40.5" customHeight="1" hidden="1">
      <c r="A33" s="168" t="s">
        <v>348</v>
      </c>
      <c r="B33" s="172" t="s">
        <v>183</v>
      </c>
      <c r="C33" s="267">
        <f>C34+C35</f>
        <v>0</v>
      </c>
      <c r="D33" s="267">
        <f>D34+D35</f>
        <v>0</v>
      </c>
      <c r="E33" s="267">
        <f>E34+E35</f>
        <v>0</v>
      </c>
    </row>
    <row r="34" spans="1:5" s="163" customFormat="1" ht="40.5" customHeight="1" hidden="1">
      <c r="A34" s="168" t="s">
        <v>349</v>
      </c>
      <c r="B34" s="172" t="s">
        <v>350</v>
      </c>
      <c r="C34" s="267"/>
      <c r="D34" s="267"/>
      <c r="E34" s="267"/>
    </row>
    <row r="35" spans="1:5" s="163" customFormat="1" ht="60.75" customHeight="1" hidden="1">
      <c r="A35" s="168" t="s">
        <v>351</v>
      </c>
      <c r="B35" s="172" t="s">
        <v>352</v>
      </c>
      <c r="C35" s="267"/>
      <c r="D35" s="267"/>
      <c r="E35" s="267"/>
    </row>
    <row r="36" spans="1:5" s="163" customFormat="1" ht="40.5" customHeight="1" hidden="1">
      <c r="A36" s="168" t="s">
        <v>353</v>
      </c>
      <c r="B36" s="172" t="s">
        <v>195</v>
      </c>
      <c r="C36" s="267">
        <f>C37+C38</f>
        <v>0</v>
      </c>
      <c r="D36" s="267">
        <f>D37+D38</f>
        <v>0</v>
      </c>
      <c r="E36" s="267">
        <f>E37+E38</f>
        <v>0</v>
      </c>
    </row>
    <row r="37" spans="1:5" s="163" customFormat="1" ht="40.5" customHeight="1" hidden="1">
      <c r="A37" s="168" t="s">
        <v>354</v>
      </c>
      <c r="B37" s="172" t="s">
        <v>195</v>
      </c>
      <c r="C37" s="267"/>
      <c r="D37" s="267"/>
      <c r="E37" s="267"/>
    </row>
    <row r="38" spans="1:5" s="163" customFormat="1" ht="60.75" customHeight="1" hidden="1">
      <c r="A38" s="168" t="s">
        <v>355</v>
      </c>
      <c r="B38" s="172" t="s">
        <v>356</v>
      </c>
      <c r="C38" s="267"/>
      <c r="D38" s="267"/>
      <c r="E38" s="267"/>
    </row>
    <row r="39" spans="1:5" s="163" customFormat="1" ht="40.5" customHeight="1" hidden="1">
      <c r="A39" s="168" t="s">
        <v>357</v>
      </c>
      <c r="B39" s="173" t="s">
        <v>358</v>
      </c>
      <c r="C39" s="267">
        <f>C40+C41</f>
        <v>0</v>
      </c>
      <c r="D39" s="267">
        <f>D40+D41</f>
        <v>0</v>
      </c>
      <c r="E39" s="267">
        <f>E40+E41</f>
        <v>0</v>
      </c>
    </row>
    <row r="40" spans="1:5" s="163" customFormat="1" ht="40.5" customHeight="1" hidden="1">
      <c r="A40" s="168" t="s">
        <v>359</v>
      </c>
      <c r="B40" s="173" t="s">
        <v>358</v>
      </c>
      <c r="C40" s="267"/>
      <c r="D40" s="267"/>
      <c r="E40" s="267"/>
    </row>
    <row r="41" spans="1:5" s="163" customFormat="1" ht="60.75" customHeight="1" hidden="1">
      <c r="A41" s="168" t="s">
        <v>360</v>
      </c>
      <c r="B41" s="173" t="s">
        <v>361</v>
      </c>
      <c r="C41" s="267"/>
      <c r="D41" s="267"/>
      <c r="E41" s="267"/>
    </row>
    <row r="42" spans="1:5" s="163" customFormat="1" ht="26.25" customHeight="1" hidden="1">
      <c r="A42" s="168" t="s">
        <v>363</v>
      </c>
      <c r="B42" s="172" t="s">
        <v>60</v>
      </c>
      <c r="C42" s="267">
        <f>C43+C44</f>
        <v>0</v>
      </c>
      <c r="D42" s="267">
        <f>D43+D44</f>
        <v>5674000</v>
      </c>
      <c r="E42" s="267">
        <f>E43+E44</f>
        <v>0</v>
      </c>
    </row>
    <row r="43" spans="1:5" s="163" customFormat="1" ht="26.25" customHeight="1" hidden="1">
      <c r="A43" s="168" t="s">
        <v>364</v>
      </c>
      <c r="B43" s="172" t="s">
        <v>60</v>
      </c>
      <c r="C43" s="267"/>
      <c r="D43" s="267">
        <v>5674000</v>
      </c>
      <c r="E43" s="267">
        <v>0</v>
      </c>
    </row>
    <row r="44" spans="1:5" s="163" customFormat="1" ht="33.75" customHeight="1" hidden="1">
      <c r="A44" s="168" t="s">
        <v>365</v>
      </c>
      <c r="B44" s="172" t="s">
        <v>366</v>
      </c>
      <c r="C44" s="267">
        <v>0</v>
      </c>
      <c r="D44" s="267">
        <v>0</v>
      </c>
      <c r="E44" s="267">
        <v>0</v>
      </c>
    </row>
    <row r="45" spans="1:5" s="163" customFormat="1" ht="27" customHeight="1">
      <c r="A45" s="168" t="s">
        <v>196</v>
      </c>
      <c r="B45" s="169" t="s">
        <v>61</v>
      </c>
      <c r="C45" s="267">
        <f>C46</f>
        <v>500</v>
      </c>
      <c r="D45" s="267">
        <f>D46+D49</f>
        <v>609300</v>
      </c>
      <c r="E45" s="267">
        <f>E46+E49</f>
        <v>615400</v>
      </c>
    </row>
    <row r="46" spans="1:5" s="163" customFormat="1" ht="25.5" customHeight="1">
      <c r="A46" s="174" t="s">
        <v>362</v>
      </c>
      <c r="B46" s="175" t="s">
        <v>61</v>
      </c>
      <c r="C46" s="267">
        <v>500</v>
      </c>
      <c r="D46" s="267">
        <v>609300</v>
      </c>
      <c r="E46" s="267">
        <v>615400</v>
      </c>
    </row>
    <row r="47" spans="1:5" s="163" customFormat="1" ht="24" customHeight="1">
      <c r="A47" s="457" t="s">
        <v>1044</v>
      </c>
      <c r="B47" s="458" t="s">
        <v>1045</v>
      </c>
      <c r="C47" s="266">
        <f>C48+C50</f>
        <v>2955100</v>
      </c>
      <c r="D47" s="267"/>
      <c r="E47" s="267"/>
    </row>
    <row r="48" spans="1:5" s="163" customFormat="1" ht="26.25" customHeight="1">
      <c r="A48" s="457" t="s">
        <v>1046</v>
      </c>
      <c r="B48" s="458" t="s">
        <v>1047</v>
      </c>
      <c r="C48" s="266">
        <f>C49</f>
        <v>700000</v>
      </c>
      <c r="D48" s="267"/>
      <c r="E48" s="267"/>
    </row>
    <row r="49" spans="1:5" s="163" customFormat="1" ht="48" customHeight="1">
      <c r="A49" s="174" t="s">
        <v>1048</v>
      </c>
      <c r="B49" s="175" t="s">
        <v>1059</v>
      </c>
      <c r="C49" s="267">
        <v>700000</v>
      </c>
      <c r="D49" s="267">
        <v>0</v>
      </c>
      <c r="E49" s="267">
        <v>0</v>
      </c>
    </row>
    <row r="50" spans="1:5" s="163" customFormat="1" ht="27" customHeight="1">
      <c r="A50" s="457" t="s">
        <v>1049</v>
      </c>
      <c r="B50" s="458" t="s">
        <v>1050</v>
      </c>
      <c r="C50" s="266">
        <f>C51+C53</f>
        <v>2255100</v>
      </c>
      <c r="D50" s="267">
        <f>D52</f>
        <v>335000</v>
      </c>
      <c r="E50" s="267">
        <f>E52</f>
        <v>1345000</v>
      </c>
    </row>
    <row r="51" spans="1:5" s="163" customFormat="1" ht="27" customHeight="1">
      <c r="A51" s="457" t="s">
        <v>1056</v>
      </c>
      <c r="B51" s="458" t="s">
        <v>1055</v>
      </c>
      <c r="C51" s="266">
        <f>C52</f>
        <v>655100</v>
      </c>
      <c r="D51" s="267"/>
      <c r="E51" s="267"/>
    </row>
    <row r="52" spans="1:5" s="163" customFormat="1" ht="59.25" customHeight="1">
      <c r="A52" s="174" t="s">
        <v>1051</v>
      </c>
      <c r="B52" s="175" t="s">
        <v>1052</v>
      </c>
      <c r="C52" s="267">
        <v>655100</v>
      </c>
      <c r="D52" s="267">
        <v>335000</v>
      </c>
      <c r="E52" s="267">
        <v>1345000</v>
      </c>
    </row>
    <row r="53" spans="1:5" s="163" customFormat="1" ht="29.25" customHeight="1">
      <c r="A53" s="457" t="s">
        <v>1058</v>
      </c>
      <c r="B53" s="458" t="s">
        <v>1057</v>
      </c>
      <c r="C53" s="266">
        <f>C54</f>
        <v>1600000</v>
      </c>
      <c r="D53" s="267"/>
      <c r="E53" s="267"/>
    </row>
    <row r="54" spans="1:5" s="163" customFormat="1" ht="59.25" customHeight="1">
      <c r="A54" s="174" t="s">
        <v>1053</v>
      </c>
      <c r="B54" s="175" t="s">
        <v>1054</v>
      </c>
      <c r="C54" s="267">
        <v>1600000</v>
      </c>
      <c r="D54" s="267"/>
      <c r="E54" s="267"/>
    </row>
    <row r="55" spans="1:5" s="163" customFormat="1" ht="31.5" customHeight="1">
      <c r="A55" s="166" t="s">
        <v>197</v>
      </c>
      <c r="B55" s="167" t="s">
        <v>1060</v>
      </c>
      <c r="C55" s="266">
        <f>C56+C58</f>
        <v>12500</v>
      </c>
      <c r="D55" s="266">
        <f>D56+D58</f>
        <v>3940000</v>
      </c>
      <c r="E55" s="266">
        <f>E56+E58</f>
        <v>3979000</v>
      </c>
    </row>
    <row r="56" spans="1:5" s="163" customFormat="1" ht="57" customHeight="1">
      <c r="A56" s="168" t="s">
        <v>1040</v>
      </c>
      <c r="B56" s="169" t="s">
        <v>1061</v>
      </c>
      <c r="C56" s="267">
        <f>C57</f>
        <v>12500</v>
      </c>
      <c r="D56" s="267">
        <f>D57</f>
        <v>3940000</v>
      </c>
      <c r="E56" s="267">
        <f>E57</f>
        <v>3979000</v>
      </c>
    </row>
    <row r="57" spans="1:5" s="163" customFormat="1" ht="90" customHeight="1">
      <c r="A57" s="168" t="s">
        <v>1041</v>
      </c>
      <c r="B57" s="169" t="s">
        <v>1042</v>
      </c>
      <c r="C57" s="267">
        <v>12500</v>
      </c>
      <c r="D57" s="267">
        <v>3940000</v>
      </c>
      <c r="E57" s="267">
        <v>3979000</v>
      </c>
    </row>
    <row r="58" spans="1:5" s="163" customFormat="1" ht="32.25" customHeight="1" hidden="1">
      <c r="A58" s="168" t="s">
        <v>227</v>
      </c>
      <c r="B58" s="169" t="s">
        <v>85</v>
      </c>
      <c r="C58" s="267">
        <f>C60+C59</f>
        <v>0</v>
      </c>
      <c r="D58" s="267">
        <f>D60+D59</f>
        <v>0</v>
      </c>
      <c r="E58" s="267">
        <f>E60+E59</f>
        <v>0</v>
      </c>
    </row>
    <row r="59" spans="1:5" s="163" customFormat="1" ht="28.5" customHeight="1" hidden="1">
      <c r="A59" s="168" t="s">
        <v>63</v>
      </c>
      <c r="B59" s="169" t="s">
        <v>398</v>
      </c>
      <c r="C59" s="267">
        <f>1800000-1800000</f>
        <v>0</v>
      </c>
      <c r="D59" s="267">
        <f>1800000-1800000</f>
        <v>0</v>
      </c>
      <c r="E59" s="267">
        <f>1800000-1800000</f>
        <v>0</v>
      </c>
    </row>
    <row r="60" spans="1:5" s="163" customFormat="1" ht="30" customHeight="1" hidden="1">
      <c r="A60" s="168" t="s">
        <v>278</v>
      </c>
      <c r="B60" s="169" t="s">
        <v>279</v>
      </c>
      <c r="C60" s="267"/>
      <c r="D60" s="267"/>
      <c r="E60" s="267"/>
    </row>
    <row r="61" spans="1:5" s="163" customFormat="1" ht="30" customHeight="1" hidden="1">
      <c r="A61" s="166" t="s">
        <v>184</v>
      </c>
      <c r="B61" s="167" t="s">
        <v>188</v>
      </c>
      <c r="C61" s="266"/>
      <c r="D61" s="266"/>
      <c r="E61" s="266"/>
    </row>
    <row r="62" spans="1:5" s="163" customFormat="1" ht="39.75" customHeight="1" hidden="1">
      <c r="A62" s="168" t="s">
        <v>185</v>
      </c>
      <c r="B62" s="169" t="s">
        <v>189</v>
      </c>
      <c r="C62" s="267"/>
      <c r="D62" s="267"/>
      <c r="E62" s="267"/>
    </row>
    <row r="63" spans="1:5" s="163" customFormat="1" ht="41.25" customHeight="1" hidden="1">
      <c r="A63" s="168" t="s">
        <v>186</v>
      </c>
      <c r="B63" s="169" t="s">
        <v>190</v>
      </c>
      <c r="C63" s="267"/>
      <c r="D63" s="267"/>
      <c r="E63" s="267"/>
    </row>
    <row r="64" spans="1:5" s="163" customFormat="1" ht="54.75" customHeight="1" hidden="1">
      <c r="A64" s="168" t="s">
        <v>187</v>
      </c>
      <c r="B64" s="169" t="s">
        <v>191</v>
      </c>
      <c r="C64" s="267"/>
      <c r="D64" s="267"/>
      <c r="E64" s="267"/>
    </row>
    <row r="65" spans="1:5" s="163" customFormat="1" ht="40.5" hidden="1">
      <c r="A65" s="166" t="s">
        <v>198</v>
      </c>
      <c r="B65" s="167" t="s">
        <v>86</v>
      </c>
      <c r="C65" s="266">
        <f>C66</f>
        <v>0</v>
      </c>
      <c r="D65" s="266">
        <f>D66</f>
        <v>18875000</v>
      </c>
      <c r="E65" s="266">
        <f>E66</f>
        <v>18875000</v>
      </c>
    </row>
    <row r="66" spans="1:5" s="163" customFormat="1" ht="92.25" customHeight="1" hidden="1">
      <c r="A66" s="168" t="s">
        <v>199</v>
      </c>
      <c r="B66" s="169" t="s">
        <v>399</v>
      </c>
      <c r="C66" s="267">
        <f>C67+C70</f>
        <v>0</v>
      </c>
      <c r="D66" s="267">
        <f>D67+D70</f>
        <v>18875000</v>
      </c>
      <c r="E66" s="267">
        <f>E67+E70</f>
        <v>18875000</v>
      </c>
    </row>
    <row r="67" spans="1:5" s="163" customFormat="1" ht="69.75" customHeight="1" hidden="1">
      <c r="A67" s="168" t="s">
        <v>200</v>
      </c>
      <c r="B67" s="169" t="s">
        <v>65</v>
      </c>
      <c r="C67" s="267">
        <f>C68+C69</f>
        <v>0</v>
      </c>
      <c r="D67" s="267">
        <f>D68+D69</f>
        <v>18775000</v>
      </c>
      <c r="E67" s="267">
        <f>E68+E69</f>
        <v>18775000</v>
      </c>
    </row>
    <row r="68" spans="1:5" s="163" customFormat="1" ht="88.5" customHeight="1" hidden="1">
      <c r="A68" s="168" t="s">
        <v>400</v>
      </c>
      <c r="B68" s="169" t="s">
        <v>66</v>
      </c>
      <c r="C68" s="267"/>
      <c r="D68" s="267">
        <v>17225000</v>
      </c>
      <c r="E68" s="267">
        <v>17225000</v>
      </c>
    </row>
    <row r="69" spans="1:5" s="163" customFormat="1" ht="88.5" customHeight="1" hidden="1">
      <c r="A69" s="168" t="s">
        <v>674</v>
      </c>
      <c r="B69" s="277" t="s">
        <v>676</v>
      </c>
      <c r="C69" s="267"/>
      <c r="D69" s="267">
        <v>1550000</v>
      </c>
      <c r="E69" s="267">
        <v>1550000</v>
      </c>
    </row>
    <row r="70" spans="1:5" s="178" customFormat="1" ht="87" customHeight="1" hidden="1">
      <c r="A70" s="176" t="s">
        <v>201</v>
      </c>
      <c r="B70" s="177" t="s">
        <v>401</v>
      </c>
      <c r="C70" s="267">
        <f>C71</f>
        <v>0</v>
      </c>
      <c r="D70" s="267">
        <f>D71</f>
        <v>100000</v>
      </c>
      <c r="E70" s="267">
        <f>E71</f>
        <v>100000</v>
      </c>
    </row>
    <row r="71" spans="1:5" s="178" customFormat="1" ht="72" customHeight="1" hidden="1">
      <c r="A71" s="176" t="s">
        <v>202</v>
      </c>
      <c r="B71" s="177" t="s">
        <v>402</v>
      </c>
      <c r="C71" s="267"/>
      <c r="D71" s="267">
        <v>100000</v>
      </c>
      <c r="E71" s="267">
        <v>100000</v>
      </c>
    </row>
    <row r="72" spans="1:5" s="163" customFormat="1" ht="1.5" customHeight="1" hidden="1">
      <c r="A72" s="166" t="s">
        <v>228</v>
      </c>
      <c r="B72" s="167" t="s">
        <v>87</v>
      </c>
      <c r="C72" s="266">
        <f>C73</f>
        <v>0</v>
      </c>
      <c r="D72" s="266">
        <f>D73</f>
        <v>17002500</v>
      </c>
      <c r="E72" s="266">
        <f>E73</f>
        <v>17229900</v>
      </c>
    </row>
    <row r="73" spans="1:5" s="163" customFormat="1" ht="20.25" hidden="1">
      <c r="A73" s="168" t="s">
        <v>229</v>
      </c>
      <c r="B73" s="169" t="s">
        <v>88</v>
      </c>
      <c r="C73" s="267">
        <f>C74+C76+C77+C75</f>
        <v>0</v>
      </c>
      <c r="D73" s="267">
        <f>D74+D76+D77+D75</f>
        <v>17002500</v>
      </c>
      <c r="E73" s="267">
        <f>E74+E76+E77+E75</f>
        <v>17229900</v>
      </c>
    </row>
    <row r="74" spans="1:5" s="163" customFormat="1" ht="40.5" hidden="1">
      <c r="A74" s="168" t="s">
        <v>407</v>
      </c>
      <c r="B74" s="197" t="s">
        <v>437</v>
      </c>
      <c r="C74" s="267"/>
      <c r="D74" s="267">
        <v>693000</v>
      </c>
      <c r="E74" s="267">
        <v>726000</v>
      </c>
    </row>
    <row r="75" spans="1:5" s="163" customFormat="1" ht="40.5" hidden="1">
      <c r="A75" s="168" t="s">
        <v>430</v>
      </c>
      <c r="B75" s="197" t="s">
        <v>438</v>
      </c>
      <c r="C75" s="267">
        <v>0</v>
      </c>
      <c r="D75" s="267">
        <v>0</v>
      </c>
      <c r="E75" s="267">
        <v>0</v>
      </c>
    </row>
    <row r="76" spans="1:5" s="163" customFormat="1" ht="20.25" hidden="1">
      <c r="A76" s="168" t="s">
        <v>416</v>
      </c>
      <c r="B76" s="197" t="s">
        <v>418</v>
      </c>
      <c r="C76" s="267"/>
      <c r="D76" s="267">
        <v>167000</v>
      </c>
      <c r="E76" s="267">
        <v>168900</v>
      </c>
    </row>
    <row r="77" spans="1:5" s="163" customFormat="1" ht="20.25" hidden="1">
      <c r="A77" s="168" t="s">
        <v>417</v>
      </c>
      <c r="B77" s="197" t="s">
        <v>419</v>
      </c>
      <c r="C77" s="267"/>
      <c r="D77" s="267">
        <v>16142500</v>
      </c>
      <c r="E77" s="267">
        <v>16335000</v>
      </c>
    </row>
    <row r="78" spans="1:5" s="163" customFormat="1" ht="40.5" hidden="1">
      <c r="A78" s="166" t="s">
        <v>471</v>
      </c>
      <c r="B78" s="228" t="s">
        <v>472</v>
      </c>
      <c r="C78" s="266">
        <f>C79+C82</f>
        <v>0</v>
      </c>
      <c r="D78" s="266">
        <f>D79+D82</f>
        <v>50000</v>
      </c>
      <c r="E78" s="266">
        <f>E79+E82</f>
        <v>50000</v>
      </c>
    </row>
    <row r="79" spans="1:5" s="163" customFormat="1" ht="20.25" hidden="1">
      <c r="A79" s="168" t="s">
        <v>473</v>
      </c>
      <c r="B79" s="197" t="s">
        <v>474</v>
      </c>
      <c r="C79" s="267">
        <f aca="true" t="shared" si="1" ref="C79:E80">C80</f>
        <v>0</v>
      </c>
      <c r="D79" s="267">
        <f t="shared" si="1"/>
        <v>50000</v>
      </c>
      <c r="E79" s="267">
        <f t="shared" si="1"/>
        <v>50000</v>
      </c>
    </row>
    <row r="80" spans="1:5" s="163" customFormat="1" ht="20.25" hidden="1">
      <c r="A80" s="168" t="s">
        <v>475</v>
      </c>
      <c r="B80" s="197" t="s">
        <v>476</v>
      </c>
      <c r="C80" s="267">
        <f t="shared" si="1"/>
        <v>0</v>
      </c>
      <c r="D80" s="267">
        <f t="shared" si="1"/>
        <v>50000</v>
      </c>
      <c r="E80" s="267">
        <f t="shared" si="1"/>
        <v>50000</v>
      </c>
    </row>
    <row r="81" spans="1:5" s="163" customFormat="1" ht="40.5" hidden="1">
      <c r="A81" s="168" t="s">
        <v>477</v>
      </c>
      <c r="B81" s="197" t="s">
        <v>478</v>
      </c>
      <c r="C81" s="267"/>
      <c r="D81" s="267">
        <v>50000</v>
      </c>
      <c r="E81" s="267">
        <v>50000</v>
      </c>
    </row>
    <row r="82" spans="1:5" s="163" customFormat="1" ht="20.25" hidden="1">
      <c r="A82" s="168" t="s">
        <v>479</v>
      </c>
      <c r="B82" s="197" t="s">
        <v>480</v>
      </c>
      <c r="C82" s="267">
        <f aca="true" t="shared" si="2" ref="C82:E83">C83</f>
        <v>0</v>
      </c>
      <c r="D82" s="267">
        <f t="shared" si="2"/>
        <v>0</v>
      </c>
      <c r="E82" s="267">
        <f t="shared" si="2"/>
        <v>0</v>
      </c>
    </row>
    <row r="83" spans="1:5" s="163" customFormat="1" ht="20.25" hidden="1">
      <c r="A83" s="168" t="s">
        <v>481</v>
      </c>
      <c r="B83" s="197" t="s">
        <v>482</v>
      </c>
      <c r="C83" s="267">
        <f t="shared" si="2"/>
        <v>0</v>
      </c>
      <c r="D83" s="267">
        <f t="shared" si="2"/>
        <v>0</v>
      </c>
      <c r="E83" s="267">
        <f t="shared" si="2"/>
        <v>0</v>
      </c>
    </row>
    <row r="84" spans="1:5" s="163" customFormat="1" ht="20.25" hidden="1">
      <c r="A84" s="168" t="s">
        <v>483</v>
      </c>
      <c r="B84" s="197" t="s">
        <v>484</v>
      </c>
      <c r="C84" s="267"/>
      <c r="D84" s="267"/>
      <c r="E84" s="267"/>
    </row>
    <row r="85" spans="1:5" s="163" customFormat="1" ht="0.75" customHeight="1" hidden="1">
      <c r="A85" s="166" t="s">
        <v>250</v>
      </c>
      <c r="B85" s="167" t="s">
        <v>223</v>
      </c>
      <c r="C85" s="266">
        <f>C86+C89</f>
        <v>0</v>
      </c>
      <c r="D85" s="266">
        <f>D86+D89</f>
        <v>2303000</v>
      </c>
      <c r="E85" s="266">
        <f>E86+E89</f>
        <v>2303000</v>
      </c>
    </row>
    <row r="86" spans="1:5" s="163" customFormat="1" ht="86.25" customHeight="1" hidden="1">
      <c r="A86" s="168" t="s">
        <v>280</v>
      </c>
      <c r="B86" s="169" t="s">
        <v>439</v>
      </c>
      <c r="C86" s="266">
        <f aca="true" t="shared" si="3" ref="C86:E87">C87</f>
        <v>0</v>
      </c>
      <c r="D86" s="266">
        <f t="shared" si="3"/>
        <v>0</v>
      </c>
      <c r="E86" s="266">
        <f t="shared" si="3"/>
        <v>0</v>
      </c>
    </row>
    <row r="87" spans="1:5" s="163" customFormat="1" ht="92.25" customHeight="1" hidden="1">
      <c r="A87" s="168" t="s">
        <v>403</v>
      </c>
      <c r="B87" s="169" t="s">
        <v>440</v>
      </c>
      <c r="C87" s="266">
        <f t="shared" si="3"/>
        <v>0</v>
      </c>
      <c r="D87" s="266">
        <f t="shared" si="3"/>
        <v>0</v>
      </c>
      <c r="E87" s="266">
        <f t="shared" si="3"/>
        <v>0</v>
      </c>
    </row>
    <row r="88" spans="1:5" s="163" customFormat="1" ht="111" customHeight="1" hidden="1">
      <c r="A88" s="168" t="s">
        <v>404</v>
      </c>
      <c r="B88" s="169" t="s">
        <v>441</v>
      </c>
      <c r="C88" s="267"/>
      <c r="D88" s="267"/>
      <c r="E88" s="267"/>
    </row>
    <row r="89" spans="1:5" s="163" customFormat="1" ht="48" customHeight="1" hidden="1">
      <c r="A89" s="168" t="s">
        <v>221</v>
      </c>
      <c r="B89" s="169" t="s">
        <v>671</v>
      </c>
      <c r="C89" s="267">
        <f>C90</f>
        <v>0</v>
      </c>
      <c r="D89" s="267">
        <f>D90</f>
        <v>2303000</v>
      </c>
      <c r="E89" s="267">
        <f>E90</f>
        <v>2303000</v>
      </c>
    </row>
    <row r="90" spans="1:5" s="163" customFormat="1" ht="39" customHeight="1" hidden="1">
      <c r="A90" s="168" t="s">
        <v>222</v>
      </c>
      <c r="B90" s="169" t="s">
        <v>409</v>
      </c>
      <c r="C90" s="267">
        <f>C91+C92</f>
        <v>0</v>
      </c>
      <c r="D90" s="267">
        <f>D91+D92</f>
        <v>2303000</v>
      </c>
      <c r="E90" s="267">
        <f>E91+E92</f>
        <v>2303000</v>
      </c>
    </row>
    <row r="91" spans="1:5" s="163" customFormat="1" ht="40.5" hidden="1">
      <c r="A91" s="168" t="s">
        <v>405</v>
      </c>
      <c r="B91" s="169" t="s">
        <v>410</v>
      </c>
      <c r="C91" s="267"/>
      <c r="D91" s="267">
        <v>1923000</v>
      </c>
      <c r="E91" s="267">
        <v>1923000</v>
      </c>
    </row>
    <row r="92" spans="1:5" s="163" customFormat="1" ht="42.75" customHeight="1" hidden="1">
      <c r="A92" s="168" t="s">
        <v>675</v>
      </c>
      <c r="B92" s="277" t="s">
        <v>677</v>
      </c>
      <c r="C92" s="267"/>
      <c r="D92" s="267">
        <v>380000</v>
      </c>
      <c r="E92" s="267">
        <v>380000</v>
      </c>
    </row>
    <row r="93" spans="1:5" s="163" customFormat="1" ht="60.75" hidden="1">
      <c r="A93" s="168" t="s">
        <v>313</v>
      </c>
      <c r="B93" s="169" t="s">
        <v>314</v>
      </c>
      <c r="C93" s="267"/>
      <c r="D93" s="267"/>
      <c r="E93" s="267"/>
    </row>
    <row r="94" spans="1:5" s="163" customFormat="1" ht="60.75" hidden="1">
      <c r="A94" s="168" t="s">
        <v>238</v>
      </c>
      <c r="B94" s="169" t="s">
        <v>239</v>
      </c>
      <c r="C94" s="267"/>
      <c r="D94" s="267"/>
      <c r="E94" s="267"/>
    </row>
    <row r="95" spans="1:5" s="163" customFormat="1" ht="20.25" hidden="1">
      <c r="A95" s="166" t="s">
        <v>158</v>
      </c>
      <c r="B95" s="167" t="s">
        <v>89</v>
      </c>
      <c r="C95" s="266">
        <f>C96+C99+C102+C104+C106+C110+C114+C111+C113+C107</f>
        <v>0</v>
      </c>
      <c r="D95" s="266">
        <f>D96+D99+D102+D104+D106+D110+D114+D111+D113+D107</f>
        <v>981000</v>
      </c>
      <c r="E95" s="266">
        <f>E96+E99+E102+E104+E106+E110+E114+E111+E113+E107</f>
        <v>981000</v>
      </c>
    </row>
    <row r="96" spans="1:5" s="163" customFormat="1" ht="60.75" hidden="1">
      <c r="A96" s="168" t="s">
        <v>664</v>
      </c>
      <c r="B96" s="169" t="s">
        <v>666</v>
      </c>
      <c r="C96" s="267">
        <f>C97</f>
        <v>0</v>
      </c>
      <c r="D96" s="267">
        <f>D97</f>
        <v>25000</v>
      </c>
      <c r="E96" s="267">
        <f>E97</f>
        <v>25000</v>
      </c>
    </row>
    <row r="97" spans="1:5" s="163" customFormat="1" ht="60.75" hidden="1">
      <c r="A97" s="285" t="s">
        <v>665</v>
      </c>
      <c r="B97" s="169" t="s">
        <v>667</v>
      </c>
      <c r="C97" s="267"/>
      <c r="D97" s="267">
        <v>25000</v>
      </c>
      <c r="E97" s="267">
        <v>25000</v>
      </c>
    </row>
    <row r="98" spans="1:5" s="163" customFormat="1" ht="60.75" hidden="1">
      <c r="A98" s="168" t="s">
        <v>244</v>
      </c>
      <c r="B98" s="169" t="s">
        <v>245</v>
      </c>
      <c r="C98" s="267"/>
      <c r="D98" s="267"/>
      <c r="E98" s="267"/>
    </row>
    <row r="99" spans="1:5" s="163" customFormat="1" ht="60.75" hidden="1">
      <c r="A99" s="168" t="s">
        <v>299</v>
      </c>
      <c r="B99" s="169" t="s">
        <v>300</v>
      </c>
      <c r="C99" s="267"/>
      <c r="D99" s="267"/>
      <c r="E99" s="267"/>
    </row>
    <row r="100" spans="1:5" s="163" customFormat="1" ht="20.25" hidden="1">
      <c r="A100" s="168"/>
      <c r="B100" s="169"/>
      <c r="C100" s="266"/>
      <c r="D100" s="266"/>
      <c r="E100" s="266"/>
    </row>
    <row r="101" spans="1:5" s="163" customFormat="1" ht="20.25" hidden="1">
      <c r="A101" s="168"/>
      <c r="B101" s="169"/>
      <c r="C101" s="266"/>
      <c r="D101" s="266"/>
      <c r="E101" s="266"/>
    </row>
    <row r="102" spans="1:5" s="163" customFormat="1" ht="40.5" hidden="1">
      <c r="A102" s="168" t="s">
        <v>246</v>
      </c>
      <c r="B102" s="169" t="s">
        <v>247</v>
      </c>
      <c r="C102" s="266"/>
      <c r="D102" s="266"/>
      <c r="E102" s="266"/>
    </row>
    <row r="103" spans="1:5" s="163" customFormat="1" ht="60.75" hidden="1">
      <c r="A103" s="168" t="s">
        <v>248</v>
      </c>
      <c r="B103" s="169" t="s">
        <v>128</v>
      </c>
      <c r="C103" s="267"/>
      <c r="D103" s="267"/>
      <c r="E103" s="267"/>
    </row>
    <row r="104" spans="1:5" s="163" customFormat="1" ht="121.5" hidden="1">
      <c r="A104" s="168" t="s">
        <v>194</v>
      </c>
      <c r="B104" s="169" t="s">
        <v>672</v>
      </c>
      <c r="C104" s="267">
        <f>C105</f>
        <v>0</v>
      </c>
      <c r="D104" s="267">
        <f>D105</f>
        <v>20000</v>
      </c>
      <c r="E104" s="267">
        <f>E105</f>
        <v>20000</v>
      </c>
    </row>
    <row r="105" spans="1:5" s="163" customFormat="1" ht="20.25" hidden="1">
      <c r="A105" s="168" t="s">
        <v>192</v>
      </c>
      <c r="B105" s="169" t="s">
        <v>193</v>
      </c>
      <c r="C105" s="267"/>
      <c r="D105" s="267">
        <v>20000</v>
      </c>
      <c r="E105" s="267">
        <v>20000</v>
      </c>
    </row>
    <row r="106" spans="1:5" s="163" customFormat="1" ht="60.75" hidden="1">
      <c r="A106" s="168" t="s">
        <v>668</v>
      </c>
      <c r="B106" s="169" t="s">
        <v>0</v>
      </c>
      <c r="C106" s="267"/>
      <c r="D106" s="267">
        <v>11000</v>
      </c>
      <c r="E106" s="267">
        <v>11000</v>
      </c>
    </row>
    <row r="107" spans="1:5" s="163" customFormat="1" ht="40.5" hidden="1">
      <c r="A107" s="168" t="s">
        <v>129</v>
      </c>
      <c r="B107" s="169" t="s">
        <v>442</v>
      </c>
      <c r="C107" s="267">
        <f>C108+C109</f>
        <v>0</v>
      </c>
      <c r="D107" s="267">
        <f>D108+D109</f>
        <v>75000</v>
      </c>
      <c r="E107" s="267">
        <f>E108+E109</f>
        <v>75000</v>
      </c>
    </row>
    <row r="108" spans="1:5" s="163" customFormat="1" ht="63" customHeight="1" hidden="1">
      <c r="A108" s="379" t="s">
        <v>997</v>
      </c>
      <c r="B108" s="380" t="s">
        <v>998</v>
      </c>
      <c r="C108" s="267"/>
      <c r="D108" s="267">
        <v>15000</v>
      </c>
      <c r="E108" s="267">
        <v>15000</v>
      </c>
    </row>
    <row r="109" spans="1:5" s="163" customFormat="1" ht="40.5" hidden="1">
      <c r="A109" s="168" t="s">
        <v>443</v>
      </c>
      <c r="B109" s="169" t="s">
        <v>444</v>
      </c>
      <c r="C109" s="267"/>
      <c r="D109" s="267">
        <v>60000</v>
      </c>
      <c r="E109" s="267">
        <v>60000</v>
      </c>
    </row>
    <row r="110" spans="1:5" s="163" customFormat="1" ht="60.75" hidden="1">
      <c r="A110" s="179" t="s">
        <v>159</v>
      </c>
      <c r="B110" s="169" t="s">
        <v>0</v>
      </c>
      <c r="C110" s="267">
        <v>0</v>
      </c>
      <c r="D110" s="267">
        <v>0</v>
      </c>
      <c r="E110" s="267">
        <v>0</v>
      </c>
    </row>
    <row r="111" spans="1:5" s="180" customFormat="1" ht="60.75" hidden="1">
      <c r="A111" s="270" t="s">
        <v>431</v>
      </c>
      <c r="B111" s="203" t="s">
        <v>434</v>
      </c>
      <c r="C111" s="267">
        <f>C112</f>
        <v>0</v>
      </c>
      <c r="D111" s="267">
        <f>D112</f>
        <v>50000</v>
      </c>
      <c r="E111" s="267">
        <f>E112</f>
        <v>50000</v>
      </c>
    </row>
    <row r="112" spans="1:5" s="180" customFormat="1" ht="60.75" hidden="1">
      <c r="A112" s="270" t="s">
        <v>432</v>
      </c>
      <c r="B112" s="203" t="s">
        <v>435</v>
      </c>
      <c r="C112" s="267"/>
      <c r="D112" s="267">
        <v>50000</v>
      </c>
      <c r="E112" s="267">
        <v>50000</v>
      </c>
    </row>
    <row r="113" spans="1:5" s="180" customFormat="1" ht="60.75" hidden="1">
      <c r="A113" s="270" t="s">
        <v>433</v>
      </c>
      <c r="B113" s="203" t="s">
        <v>445</v>
      </c>
      <c r="C113" s="267"/>
      <c r="D113" s="267">
        <v>120000</v>
      </c>
      <c r="E113" s="267">
        <v>120000</v>
      </c>
    </row>
    <row r="114" spans="1:5" s="163" customFormat="1" ht="40.5" hidden="1">
      <c r="A114" s="179" t="s">
        <v>130</v>
      </c>
      <c r="B114" s="169" t="s">
        <v>131</v>
      </c>
      <c r="C114" s="267">
        <f>C115</f>
        <v>0</v>
      </c>
      <c r="D114" s="267">
        <f>D115</f>
        <v>680000</v>
      </c>
      <c r="E114" s="267">
        <f>E115</f>
        <v>680000</v>
      </c>
    </row>
    <row r="115" spans="1:5" s="163" customFormat="1" ht="51.75" customHeight="1" hidden="1">
      <c r="A115" s="179" t="s">
        <v>132</v>
      </c>
      <c r="B115" s="170" t="s">
        <v>79</v>
      </c>
      <c r="C115" s="267"/>
      <c r="D115" s="267">
        <v>680000</v>
      </c>
      <c r="E115" s="267">
        <v>680000</v>
      </c>
    </row>
    <row r="116" spans="1:5" s="183" customFormat="1" ht="81" customHeight="1" hidden="1">
      <c r="A116" s="181" t="s">
        <v>83</v>
      </c>
      <c r="B116" s="182" t="s">
        <v>213</v>
      </c>
      <c r="C116" s="266"/>
      <c r="D116" s="266"/>
      <c r="E116" s="266"/>
    </row>
    <row r="117" spans="1:5" s="183" customFormat="1" ht="60.75" customHeight="1" hidden="1">
      <c r="A117" s="184" t="s">
        <v>82</v>
      </c>
      <c r="B117" s="185" t="s">
        <v>265</v>
      </c>
      <c r="C117" s="266"/>
      <c r="D117" s="266"/>
      <c r="E117" s="266"/>
    </row>
    <row r="118" spans="1:5" s="183" customFormat="1" ht="60.75" hidden="1">
      <c r="A118" s="184" t="s">
        <v>84</v>
      </c>
      <c r="B118" s="185" t="s">
        <v>264</v>
      </c>
      <c r="C118" s="267"/>
      <c r="D118" s="267"/>
      <c r="E118" s="267"/>
    </row>
    <row r="119" spans="1:5" s="163" customFormat="1" ht="21.75" customHeight="1">
      <c r="A119" s="166" t="s">
        <v>266</v>
      </c>
      <c r="B119" s="167" t="s">
        <v>90</v>
      </c>
      <c r="C119" s="266">
        <f>C120+C215</f>
        <v>5555100</v>
      </c>
      <c r="D119" s="266">
        <f>D120+D215</f>
        <v>535025000</v>
      </c>
      <c r="E119" s="266">
        <f>E120+E215</f>
        <v>534914000</v>
      </c>
    </row>
    <row r="120" spans="1:5" s="163" customFormat="1" ht="44.25" customHeight="1">
      <c r="A120" s="168" t="s">
        <v>267</v>
      </c>
      <c r="B120" s="169" t="s">
        <v>290</v>
      </c>
      <c r="C120" s="267">
        <f>C121+C126+C179+C196+C203</f>
        <v>5555100</v>
      </c>
      <c r="D120" s="267">
        <f>D121+D126+D179+D196+D203</f>
        <v>535025000</v>
      </c>
      <c r="E120" s="267">
        <f>E121+E126+E179+E196+E203</f>
        <v>534914000</v>
      </c>
    </row>
    <row r="121" spans="1:5" s="163" customFormat="1" ht="42.75" customHeight="1">
      <c r="A121" s="166" t="s">
        <v>43</v>
      </c>
      <c r="B121" s="167" t="s">
        <v>44</v>
      </c>
      <c r="C121" s="266">
        <f>C122+C124</f>
        <v>5368000</v>
      </c>
      <c r="D121" s="266">
        <f>D122+D124</f>
        <v>9984000</v>
      </c>
      <c r="E121" s="266">
        <f>E122+E124</f>
        <v>9873000</v>
      </c>
    </row>
    <row r="122" spans="1:5" s="163" customFormat="1" ht="27.75" customHeight="1">
      <c r="A122" s="168" t="s">
        <v>298</v>
      </c>
      <c r="B122" s="169" t="s">
        <v>203</v>
      </c>
      <c r="C122" s="266">
        <f>C123</f>
        <v>5368000</v>
      </c>
      <c r="D122" s="266">
        <f>D123</f>
        <v>9984000</v>
      </c>
      <c r="E122" s="266">
        <f>E123</f>
        <v>9873000</v>
      </c>
    </row>
    <row r="123" spans="1:8" s="163" customFormat="1" ht="20.25">
      <c r="A123" s="168" t="s">
        <v>1064</v>
      </c>
      <c r="B123" s="169" t="s">
        <v>1043</v>
      </c>
      <c r="C123" s="267">
        <v>5368000</v>
      </c>
      <c r="D123" s="267">
        <v>9984000</v>
      </c>
      <c r="E123" s="267">
        <v>9873000</v>
      </c>
      <c r="G123" s="289"/>
      <c r="H123" s="289"/>
    </row>
    <row r="124" spans="1:5" s="163" customFormat="1" ht="40.5" hidden="1">
      <c r="A124" s="168" t="s">
        <v>219</v>
      </c>
      <c r="B124" s="169" t="s">
        <v>220</v>
      </c>
      <c r="C124" s="266">
        <f>C125</f>
        <v>0</v>
      </c>
      <c r="D124" s="266">
        <f>D125</f>
        <v>0</v>
      </c>
      <c r="E124" s="266">
        <f>E125</f>
        <v>0</v>
      </c>
    </row>
    <row r="125" spans="1:5" s="163" customFormat="1" ht="40.5" hidden="1">
      <c r="A125" s="168" t="s">
        <v>77</v>
      </c>
      <c r="B125" s="169" t="s">
        <v>78</v>
      </c>
      <c r="C125" s="267"/>
      <c r="D125" s="267"/>
      <c r="E125" s="267"/>
    </row>
    <row r="126" spans="1:5" s="163" customFormat="1" ht="60.75" hidden="1">
      <c r="A126" s="166" t="s">
        <v>55</v>
      </c>
      <c r="B126" s="167" t="s">
        <v>204</v>
      </c>
      <c r="C126" s="266">
        <f>C127+C129+C131+C133+C135+C137+C139+C141+C143+C145+C147+C149+C151+C153+C158+C163+C165+C167+C173+C177+C169+C175+C171</f>
        <v>0</v>
      </c>
      <c r="D126" s="266">
        <f>D127+D129+D131+D133+D135+D137+D139+D141+D143+D145+D147+D149+D151+D153+D158+D163+D165+D167+D173+D177+D169+D175+D171</f>
        <v>0</v>
      </c>
      <c r="E126" s="266">
        <f>E127+E129+E131+E133+E135+E137+E139+E141+E143+E145+E147+E149+E151+E153+E158+E163+E165+E167+E173+E177+E169+E175+E171</f>
        <v>0</v>
      </c>
    </row>
    <row r="127" spans="1:5" s="163" customFormat="1" ht="40.5" hidden="1">
      <c r="A127" s="168" t="s">
        <v>272</v>
      </c>
      <c r="B127" s="169" t="s">
        <v>274</v>
      </c>
      <c r="C127" s="266"/>
      <c r="D127" s="266"/>
      <c r="E127" s="266"/>
    </row>
    <row r="128" spans="1:5" s="163" customFormat="1" ht="40.5" hidden="1">
      <c r="A128" s="168" t="s">
        <v>273</v>
      </c>
      <c r="B128" s="169" t="s">
        <v>1</v>
      </c>
      <c r="C128" s="267"/>
      <c r="D128" s="267"/>
      <c r="E128" s="267"/>
    </row>
    <row r="129" spans="1:5" s="163" customFormat="1" ht="20.25" hidden="1">
      <c r="A129" s="168" t="s">
        <v>45</v>
      </c>
      <c r="B129" s="169" t="s">
        <v>46</v>
      </c>
      <c r="C129" s="266">
        <f>C130</f>
        <v>0</v>
      </c>
      <c r="D129" s="266">
        <f>D130</f>
        <v>0</v>
      </c>
      <c r="E129" s="266">
        <f>E130</f>
        <v>0</v>
      </c>
    </row>
    <row r="130" spans="1:5" s="163" customFormat="1" ht="40.5" hidden="1">
      <c r="A130" s="168" t="s">
        <v>50</v>
      </c>
      <c r="B130" s="172" t="s">
        <v>47</v>
      </c>
      <c r="C130" s="267"/>
      <c r="D130" s="267"/>
      <c r="E130" s="267"/>
    </row>
    <row r="131" spans="1:5" s="163" customFormat="1" ht="40.5" hidden="1">
      <c r="A131" s="168" t="s">
        <v>115</v>
      </c>
      <c r="B131" s="232" t="s">
        <v>118</v>
      </c>
      <c r="C131" s="266">
        <f>C132</f>
        <v>0</v>
      </c>
      <c r="D131" s="266">
        <f>D132</f>
        <v>0</v>
      </c>
      <c r="E131" s="266">
        <f>E132</f>
        <v>0</v>
      </c>
    </row>
    <row r="132" spans="1:5" s="163" customFormat="1" ht="60.75" hidden="1">
      <c r="A132" s="168" t="s">
        <v>116</v>
      </c>
      <c r="B132" s="232" t="s">
        <v>117</v>
      </c>
      <c r="C132" s="267"/>
      <c r="D132" s="267"/>
      <c r="E132" s="267"/>
    </row>
    <row r="133" spans="1:5" s="163" customFormat="1" ht="20.25" hidden="1">
      <c r="A133" s="168" t="s">
        <v>251</v>
      </c>
      <c r="B133" s="169" t="s">
        <v>113</v>
      </c>
      <c r="C133" s="266"/>
      <c r="D133" s="266"/>
      <c r="E133" s="266"/>
    </row>
    <row r="134" spans="1:5" s="163" customFormat="1" ht="40.5" hidden="1">
      <c r="A134" s="168" t="s">
        <v>252</v>
      </c>
      <c r="B134" s="169" t="s">
        <v>114</v>
      </c>
      <c r="C134" s="267"/>
      <c r="D134" s="267"/>
      <c r="E134" s="267"/>
    </row>
    <row r="135" spans="1:5" s="163" customFormat="1" ht="60.75" hidden="1">
      <c r="A135" s="168" t="s">
        <v>147</v>
      </c>
      <c r="B135" s="169" t="s">
        <v>102</v>
      </c>
      <c r="C135" s="266">
        <f>C136</f>
        <v>0</v>
      </c>
      <c r="D135" s="266">
        <f>D136</f>
        <v>0</v>
      </c>
      <c r="E135" s="266">
        <f>E136</f>
        <v>0</v>
      </c>
    </row>
    <row r="136" spans="1:5" s="163" customFormat="1" ht="60.75" hidden="1">
      <c r="A136" s="168" t="s">
        <v>148</v>
      </c>
      <c r="B136" s="169" t="s">
        <v>149</v>
      </c>
      <c r="C136" s="267"/>
      <c r="D136" s="267"/>
      <c r="E136" s="267"/>
    </row>
    <row r="137" spans="1:5" s="163" customFormat="1" ht="40.5" hidden="1">
      <c r="A137" s="168" t="s">
        <v>48</v>
      </c>
      <c r="B137" s="169" t="s">
        <v>67</v>
      </c>
      <c r="C137" s="266"/>
      <c r="D137" s="266"/>
      <c r="E137" s="266"/>
    </row>
    <row r="138" spans="1:5" s="163" customFormat="1" ht="60.75" hidden="1">
      <c r="A138" s="168" t="s">
        <v>49</v>
      </c>
      <c r="B138" s="169" t="s">
        <v>68</v>
      </c>
      <c r="C138" s="267"/>
      <c r="D138" s="267"/>
      <c r="E138" s="267"/>
    </row>
    <row r="139" spans="1:5" s="163" customFormat="1" ht="60.75" hidden="1">
      <c r="A139" s="168" t="s">
        <v>230</v>
      </c>
      <c r="B139" s="172" t="s">
        <v>231</v>
      </c>
      <c r="C139" s="266">
        <f>C140</f>
        <v>0</v>
      </c>
      <c r="D139" s="266">
        <f>D140</f>
        <v>0</v>
      </c>
      <c r="E139" s="266">
        <f>E140</f>
        <v>0</v>
      </c>
    </row>
    <row r="140" spans="1:5" s="163" customFormat="1" ht="60.75" hidden="1">
      <c r="A140" s="168" t="s">
        <v>232</v>
      </c>
      <c r="B140" s="172" t="s">
        <v>678</v>
      </c>
      <c r="C140" s="267"/>
      <c r="D140" s="267"/>
      <c r="E140" s="267"/>
    </row>
    <row r="141" spans="1:5" s="163" customFormat="1" ht="20.25" hidden="1">
      <c r="A141" s="168" t="s">
        <v>632</v>
      </c>
      <c r="B141" s="276" t="s">
        <v>635</v>
      </c>
      <c r="C141" s="266">
        <f>C142</f>
        <v>0</v>
      </c>
      <c r="D141" s="266">
        <f>D142</f>
        <v>0</v>
      </c>
      <c r="E141" s="266">
        <f>E142</f>
        <v>0</v>
      </c>
    </row>
    <row r="142" spans="1:5" s="163" customFormat="1" ht="40.5" hidden="1">
      <c r="A142" s="168" t="s">
        <v>633</v>
      </c>
      <c r="B142" s="275" t="s">
        <v>634</v>
      </c>
      <c r="C142" s="267"/>
      <c r="D142" s="267"/>
      <c r="E142" s="267"/>
    </row>
    <row r="143" spans="1:5" s="163" customFormat="1" ht="40.5" hidden="1">
      <c r="A143" s="168" t="s">
        <v>177</v>
      </c>
      <c r="B143" s="169" t="s">
        <v>257</v>
      </c>
      <c r="C143" s="266">
        <f>C144</f>
        <v>0</v>
      </c>
      <c r="D143" s="266">
        <f>D144</f>
        <v>0</v>
      </c>
      <c r="E143" s="266">
        <f>E144</f>
        <v>0</v>
      </c>
    </row>
    <row r="144" spans="1:5" s="163" customFormat="1" ht="40.5" hidden="1">
      <c r="A144" s="168" t="s">
        <v>256</v>
      </c>
      <c r="B144" s="169" t="s">
        <v>258</v>
      </c>
      <c r="C144" s="267">
        <f>3038000-3038000</f>
        <v>0</v>
      </c>
      <c r="D144" s="267">
        <f>3038000-3038000</f>
        <v>0</v>
      </c>
      <c r="E144" s="267">
        <f>3038000-3038000</f>
        <v>0</v>
      </c>
    </row>
    <row r="145" spans="1:5" s="163" customFormat="1" ht="81" hidden="1">
      <c r="A145" s="168" t="s">
        <v>343</v>
      </c>
      <c r="B145" s="186" t="s">
        <v>345</v>
      </c>
      <c r="C145" s="266">
        <f>C146</f>
        <v>0</v>
      </c>
      <c r="D145" s="266">
        <f>D146</f>
        <v>0</v>
      </c>
      <c r="E145" s="266">
        <f>E146</f>
        <v>0</v>
      </c>
    </row>
    <row r="146" spans="1:5" s="163" customFormat="1" ht="60.75" hidden="1">
      <c r="A146" s="168" t="s">
        <v>344</v>
      </c>
      <c r="B146" s="186" t="s">
        <v>346</v>
      </c>
      <c r="C146" s="267"/>
      <c r="D146" s="267"/>
      <c r="E146" s="267"/>
    </row>
    <row r="147" spans="1:5" s="163" customFormat="1" ht="40.5" hidden="1">
      <c r="A147" s="168" t="s">
        <v>260</v>
      </c>
      <c r="B147" s="172" t="s">
        <v>261</v>
      </c>
      <c r="C147" s="266">
        <f>C148</f>
        <v>0</v>
      </c>
      <c r="D147" s="266">
        <f>D148</f>
        <v>0</v>
      </c>
      <c r="E147" s="266">
        <f>E148</f>
        <v>0</v>
      </c>
    </row>
    <row r="148" spans="1:5" s="163" customFormat="1" ht="40.5" hidden="1">
      <c r="A148" s="168" t="s">
        <v>262</v>
      </c>
      <c r="B148" s="172" t="s">
        <v>263</v>
      </c>
      <c r="C148" s="267"/>
      <c r="D148" s="267"/>
      <c r="E148" s="267"/>
    </row>
    <row r="149" spans="1:5" s="163" customFormat="1" ht="40.5" hidden="1">
      <c r="A149" s="168" t="s">
        <v>119</v>
      </c>
      <c r="B149" s="186" t="s">
        <v>121</v>
      </c>
      <c r="C149" s="266">
        <f>C150</f>
        <v>0</v>
      </c>
      <c r="D149" s="266">
        <f>D150</f>
        <v>0</v>
      </c>
      <c r="E149" s="266">
        <f>E150</f>
        <v>0</v>
      </c>
    </row>
    <row r="150" spans="1:5" s="163" customFormat="1" ht="40.5" hidden="1">
      <c r="A150" s="168" t="s">
        <v>120</v>
      </c>
      <c r="B150" s="186" t="s">
        <v>122</v>
      </c>
      <c r="C150" s="267"/>
      <c r="D150" s="267"/>
      <c r="E150" s="267"/>
    </row>
    <row r="151" spans="1:5" s="163" customFormat="1" ht="40.5" hidden="1">
      <c r="A151" s="168" t="s">
        <v>253</v>
      </c>
      <c r="B151" s="169" t="s">
        <v>6</v>
      </c>
      <c r="C151" s="266">
        <f>C152</f>
        <v>0</v>
      </c>
      <c r="D151" s="266">
        <f>D152</f>
        <v>0</v>
      </c>
      <c r="E151" s="266">
        <f>E152</f>
        <v>0</v>
      </c>
    </row>
    <row r="152" spans="1:5" s="163" customFormat="1" ht="60.75" hidden="1">
      <c r="A152" s="168" t="s">
        <v>254</v>
      </c>
      <c r="B152" s="169" t="s">
        <v>7</v>
      </c>
      <c r="C152" s="267">
        <f>9732000-166000-9566000</f>
        <v>0</v>
      </c>
      <c r="D152" s="267">
        <f>9732000-166000-9566000</f>
        <v>0</v>
      </c>
      <c r="E152" s="267">
        <f>9732000-166000-9566000</f>
        <v>0</v>
      </c>
    </row>
    <row r="153" spans="1:5" s="163" customFormat="1" ht="101.25" hidden="1">
      <c r="A153" s="168" t="s">
        <v>285</v>
      </c>
      <c r="B153" s="169" t="s">
        <v>308</v>
      </c>
      <c r="C153" s="266">
        <f>C154</f>
        <v>0</v>
      </c>
      <c r="D153" s="266">
        <f>D154</f>
        <v>0</v>
      </c>
      <c r="E153" s="266">
        <f>E154</f>
        <v>0</v>
      </c>
    </row>
    <row r="154" spans="1:5" s="163" customFormat="1" ht="101.25" hidden="1">
      <c r="A154" s="168" t="s">
        <v>284</v>
      </c>
      <c r="B154" s="169" t="s">
        <v>309</v>
      </c>
      <c r="C154" s="267">
        <f>C155+C156+C157</f>
        <v>0</v>
      </c>
      <c r="D154" s="267">
        <f>D155+D156+D157</f>
        <v>0</v>
      </c>
      <c r="E154" s="267">
        <f>E155+E156+E157</f>
        <v>0</v>
      </c>
    </row>
    <row r="155" spans="1:5" s="163" customFormat="1" ht="81" hidden="1">
      <c r="A155" s="168" t="s">
        <v>282</v>
      </c>
      <c r="B155" s="169" t="s">
        <v>310</v>
      </c>
      <c r="C155" s="267"/>
      <c r="D155" s="267"/>
      <c r="E155" s="267"/>
    </row>
    <row r="156" spans="1:5" s="163" customFormat="1" ht="81" hidden="1">
      <c r="A156" s="168" t="s">
        <v>283</v>
      </c>
      <c r="B156" s="169" t="s">
        <v>311</v>
      </c>
      <c r="C156" s="267"/>
      <c r="D156" s="267"/>
      <c r="E156" s="267"/>
    </row>
    <row r="157" spans="1:5" s="163" customFormat="1" ht="101.25" hidden="1">
      <c r="A157" s="168" t="s">
        <v>412</v>
      </c>
      <c r="B157" s="169" t="s">
        <v>413</v>
      </c>
      <c r="C157" s="271"/>
      <c r="D157" s="271"/>
      <c r="E157" s="271"/>
    </row>
    <row r="158" spans="1:5" s="163" customFormat="1" ht="60.75" hidden="1">
      <c r="A158" s="168" t="s">
        <v>150</v>
      </c>
      <c r="B158" s="169" t="s">
        <v>152</v>
      </c>
      <c r="C158" s="266">
        <f>C159</f>
        <v>0</v>
      </c>
      <c r="D158" s="266">
        <f>D159</f>
        <v>0</v>
      </c>
      <c r="E158" s="266">
        <f>E159</f>
        <v>0</v>
      </c>
    </row>
    <row r="159" spans="1:5" s="163" customFormat="1" ht="60.75" hidden="1">
      <c r="A159" s="168" t="s">
        <v>151</v>
      </c>
      <c r="B159" s="169" t="s">
        <v>153</v>
      </c>
      <c r="C159" s="267">
        <f>C160+C161+C162</f>
        <v>0</v>
      </c>
      <c r="D159" s="267">
        <f>D160+D161+D162</f>
        <v>0</v>
      </c>
      <c r="E159" s="267">
        <f>E160+E161+E162</f>
        <v>0</v>
      </c>
    </row>
    <row r="160" spans="1:5" s="163" customFormat="1" ht="40.5" hidden="1">
      <c r="A160" s="168" t="s">
        <v>154</v>
      </c>
      <c r="B160" s="169" t="s">
        <v>155</v>
      </c>
      <c r="C160" s="267"/>
      <c r="D160" s="267"/>
      <c r="E160" s="267"/>
    </row>
    <row r="161" spans="1:5" s="163" customFormat="1" ht="60.75" hidden="1">
      <c r="A161" s="168" t="s">
        <v>269</v>
      </c>
      <c r="B161" s="169" t="s">
        <v>268</v>
      </c>
      <c r="C161" s="267"/>
      <c r="D161" s="267"/>
      <c r="E161" s="267"/>
    </row>
    <row r="162" spans="1:5" s="163" customFormat="1" ht="60.75" hidden="1">
      <c r="A162" s="168" t="s">
        <v>414</v>
      </c>
      <c r="B162" s="169" t="s">
        <v>415</v>
      </c>
      <c r="C162" s="271"/>
      <c r="D162" s="271"/>
      <c r="E162" s="271"/>
    </row>
    <row r="163" spans="1:5" s="163" customFormat="1" ht="40.5" hidden="1">
      <c r="A163" s="168" t="s">
        <v>123</v>
      </c>
      <c r="B163" s="186" t="s">
        <v>124</v>
      </c>
      <c r="C163" s="267"/>
      <c r="D163" s="267"/>
      <c r="E163" s="267"/>
    </row>
    <row r="164" spans="1:5" s="163" customFormat="1" ht="40.5" hidden="1">
      <c r="A164" s="168" t="s">
        <v>125</v>
      </c>
      <c r="B164" s="186" t="s">
        <v>126</v>
      </c>
      <c r="C164" s="267"/>
      <c r="D164" s="267"/>
      <c r="E164" s="267"/>
    </row>
    <row r="165" spans="1:5" s="163" customFormat="1" ht="40.5" hidden="1">
      <c r="A165" s="176" t="s">
        <v>240</v>
      </c>
      <c r="B165" s="177" t="s">
        <v>218</v>
      </c>
      <c r="C165" s="266">
        <f>C166</f>
        <v>0</v>
      </c>
      <c r="D165" s="266">
        <f>D166</f>
        <v>0</v>
      </c>
      <c r="E165" s="266">
        <f>E166</f>
        <v>0</v>
      </c>
    </row>
    <row r="166" spans="1:5" s="163" customFormat="1" ht="60.75" hidden="1">
      <c r="A166" s="176" t="s">
        <v>217</v>
      </c>
      <c r="B166" s="177" t="s">
        <v>216</v>
      </c>
      <c r="C166" s="267"/>
      <c r="D166" s="267"/>
      <c r="E166" s="267"/>
    </row>
    <row r="167" spans="1:5" s="163" customFormat="1" ht="40.5" hidden="1">
      <c r="A167" s="168" t="s">
        <v>420</v>
      </c>
      <c r="B167" s="199" t="s">
        <v>423</v>
      </c>
      <c r="C167" s="267">
        <f>C168</f>
        <v>0</v>
      </c>
      <c r="D167" s="267">
        <f>D168</f>
        <v>0</v>
      </c>
      <c r="E167" s="267">
        <f>E168</f>
        <v>0</v>
      </c>
    </row>
    <row r="168" spans="1:5" s="163" customFormat="1" ht="40.5" hidden="1">
      <c r="A168" s="168" t="s">
        <v>421</v>
      </c>
      <c r="B168" s="230" t="s">
        <v>422</v>
      </c>
      <c r="C168" s="267"/>
      <c r="D168" s="267"/>
      <c r="E168" s="267"/>
    </row>
    <row r="169" spans="1:5" s="163" customFormat="1" ht="40.5" hidden="1">
      <c r="A169" s="168" t="s">
        <v>644</v>
      </c>
      <c r="B169" s="230" t="s">
        <v>646</v>
      </c>
      <c r="C169" s="266">
        <f>C170</f>
        <v>0</v>
      </c>
      <c r="D169" s="266">
        <f>D170</f>
        <v>0</v>
      </c>
      <c r="E169" s="266">
        <f>E170</f>
        <v>0</v>
      </c>
    </row>
    <row r="170" spans="1:5" s="163" customFormat="1" ht="40.5" hidden="1">
      <c r="A170" s="168" t="s">
        <v>643</v>
      </c>
      <c r="B170" s="277" t="s">
        <v>645</v>
      </c>
      <c r="C170" s="267"/>
      <c r="D170" s="267"/>
      <c r="E170" s="267"/>
    </row>
    <row r="171" spans="1:5" s="163" customFormat="1" ht="40.5" hidden="1">
      <c r="A171" s="168" t="s">
        <v>639</v>
      </c>
      <c r="B171" s="230" t="s">
        <v>641</v>
      </c>
      <c r="C171" s="266">
        <f>C172</f>
        <v>0</v>
      </c>
      <c r="D171" s="266">
        <f>D172</f>
        <v>0</v>
      </c>
      <c r="E171" s="266">
        <f>E172</f>
        <v>0</v>
      </c>
    </row>
    <row r="172" spans="1:5" s="163" customFormat="1" ht="60.75" hidden="1">
      <c r="A172" s="168" t="s">
        <v>640</v>
      </c>
      <c r="B172" s="230" t="s">
        <v>642</v>
      </c>
      <c r="C172" s="267"/>
      <c r="D172" s="267"/>
      <c r="E172" s="267"/>
    </row>
    <row r="173" spans="1:5" s="163" customFormat="1" ht="40.5" hidden="1">
      <c r="A173" s="168" t="s">
        <v>485</v>
      </c>
      <c r="B173" s="231" t="s">
        <v>488</v>
      </c>
      <c r="C173" s="266">
        <f>C174</f>
        <v>0</v>
      </c>
      <c r="D173" s="266">
        <f>D174</f>
        <v>0</v>
      </c>
      <c r="E173" s="266">
        <f>E174</f>
        <v>0</v>
      </c>
    </row>
    <row r="174" spans="1:5" s="163" customFormat="1" ht="40.5" hidden="1">
      <c r="A174" s="229" t="s">
        <v>486</v>
      </c>
      <c r="B174" s="231" t="s">
        <v>487</v>
      </c>
      <c r="C174" s="272"/>
      <c r="D174" s="272"/>
      <c r="E174" s="272"/>
    </row>
    <row r="175" spans="1:5" s="163" customFormat="1" ht="60.75" hidden="1">
      <c r="A175" s="168" t="s">
        <v>647</v>
      </c>
      <c r="B175" s="278" t="s">
        <v>649</v>
      </c>
      <c r="C175" s="265">
        <f>C176</f>
        <v>0</v>
      </c>
      <c r="D175" s="265">
        <f>D176</f>
        <v>0</v>
      </c>
      <c r="E175" s="265">
        <f>E176</f>
        <v>0</v>
      </c>
    </row>
    <row r="176" spans="1:5" s="163" customFormat="1" ht="60.75" hidden="1">
      <c r="A176" s="168" t="s">
        <v>648</v>
      </c>
      <c r="B176" s="278" t="s">
        <v>650</v>
      </c>
      <c r="C176" s="272"/>
      <c r="D176" s="272"/>
      <c r="E176" s="272"/>
    </row>
    <row r="177" spans="1:5" s="163" customFormat="1" ht="20.25" hidden="1">
      <c r="A177" s="168" t="s">
        <v>52</v>
      </c>
      <c r="B177" s="169" t="s">
        <v>171</v>
      </c>
      <c r="C177" s="266">
        <f>C178</f>
        <v>0</v>
      </c>
      <c r="D177" s="266">
        <f>D178</f>
        <v>0</v>
      </c>
      <c r="E177" s="266">
        <f>E178</f>
        <v>0</v>
      </c>
    </row>
    <row r="178" spans="1:5" s="163" customFormat="1" ht="20.25" hidden="1">
      <c r="A178" s="168" t="s">
        <v>51</v>
      </c>
      <c r="B178" s="169" t="s">
        <v>172</v>
      </c>
      <c r="C178" s="267"/>
      <c r="D178" s="267"/>
      <c r="E178" s="267"/>
    </row>
    <row r="179" spans="1:5" s="163" customFormat="1" ht="40.5">
      <c r="A179" s="166" t="s">
        <v>10</v>
      </c>
      <c r="B179" s="167" t="s">
        <v>275</v>
      </c>
      <c r="C179" s="266">
        <f>C180+C184+C182+C186+C188+C190+C192+C194</f>
        <v>187100</v>
      </c>
      <c r="D179" s="266">
        <f>D180+D184+D182+D186+D188+D190+D192+D194</f>
        <v>525041000</v>
      </c>
      <c r="E179" s="266">
        <f>E180+E184+E182+E186+E188+E190+E192+E194</f>
        <v>525041000</v>
      </c>
    </row>
    <row r="180" spans="1:5" s="163" customFormat="1" ht="60.75" customHeight="1" hidden="1">
      <c r="A180" s="168" t="s">
        <v>296</v>
      </c>
      <c r="B180" s="169" t="s">
        <v>297</v>
      </c>
      <c r="C180" s="266"/>
      <c r="D180" s="266"/>
      <c r="E180" s="266"/>
    </row>
    <row r="181" spans="1:5" s="163" customFormat="1" ht="60.75" customHeight="1" hidden="1">
      <c r="A181" s="168" t="s">
        <v>295</v>
      </c>
      <c r="B181" s="169" t="s">
        <v>323</v>
      </c>
      <c r="C181" s="267"/>
      <c r="D181" s="267"/>
      <c r="E181" s="267"/>
    </row>
    <row r="182" spans="1:5" s="163" customFormat="1" ht="40.5" hidden="1">
      <c r="A182" s="168" t="s">
        <v>304</v>
      </c>
      <c r="B182" s="172" t="s">
        <v>305</v>
      </c>
      <c r="C182" s="267">
        <f>C183</f>
        <v>0</v>
      </c>
      <c r="D182" s="267">
        <f>D183</f>
        <v>0</v>
      </c>
      <c r="E182" s="267">
        <f>E183</f>
        <v>0</v>
      </c>
    </row>
    <row r="183" spans="1:5" s="163" customFormat="1" ht="40.5" hidden="1">
      <c r="A183" s="168" t="s">
        <v>306</v>
      </c>
      <c r="B183" s="172" t="s">
        <v>307</v>
      </c>
      <c r="C183" s="267"/>
      <c r="D183" s="267"/>
      <c r="E183" s="267"/>
    </row>
    <row r="184" spans="1:5" s="163" customFormat="1" ht="42" customHeight="1">
      <c r="A184" s="168" t="s">
        <v>11</v>
      </c>
      <c r="B184" s="169" t="s">
        <v>241</v>
      </c>
      <c r="C184" s="266">
        <f>C185</f>
        <v>187100</v>
      </c>
      <c r="D184" s="266">
        <f>D185</f>
        <v>0</v>
      </c>
      <c r="E184" s="266">
        <f>E185</f>
        <v>0</v>
      </c>
    </row>
    <row r="185" spans="1:5" s="163" customFormat="1" ht="40.5">
      <c r="A185" s="168" t="s">
        <v>1065</v>
      </c>
      <c r="B185" s="169" t="s">
        <v>1066</v>
      </c>
      <c r="C185" s="267">
        <v>187100</v>
      </c>
      <c r="D185" s="267">
        <v>0</v>
      </c>
      <c r="E185" s="267">
        <v>0</v>
      </c>
    </row>
    <row r="186" spans="1:5" s="163" customFormat="1" ht="40.5" hidden="1">
      <c r="A186" s="168" t="s">
        <v>12</v>
      </c>
      <c r="B186" s="169" t="s">
        <v>242</v>
      </c>
      <c r="C186" s="266">
        <f>C187</f>
        <v>0</v>
      </c>
      <c r="D186" s="266">
        <f>D187</f>
        <v>0</v>
      </c>
      <c r="E186" s="266">
        <f>E187</f>
        <v>0</v>
      </c>
    </row>
    <row r="187" spans="1:5" s="163" customFormat="1" ht="40.5" hidden="1">
      <c r="A187" s="168" t="s">
        <v>13</v>
      </c>
      <c r="B187" s="169" t="s">
        <v>91</v>
      </c>
      <c r="C187" s="267"/>
      <c r="D187" s="267"/>
      <c r="E187" s="267"/>
    </row>
    <row r="188" spans="1:5" s="163" customFormat="1" ht="39.75" customHeight="1" hidden="1">
      <c r="A188" s="168" t="s">
        <v>14</v>
      </c>
      <c r="B188" s="187" t="s">
        <v>316</v>
      </c>
      <c r="C188" s="266">
        <f>C189</f>
        <v>0</v>
      </c>
      <c r="D188" s="266">
        <f>D189</f>
        <v>466805000</v>
      </c>
      <c r="E188" s="266">
        <f>E189</f>
        <v>466805000</v>
      </c>
    </row>
    <row r="189" spans="1:5" s="163" customFormat="1" ht="41.25" customHeight="1" hidden="1">
      <c r="A189" s="168" t="s">
        <v>15</v>
      </c>
      <c r="B189" s="187" t="s">
        <v>317</v>
      </c>
      <c r="C189" s="267"/>
      <c r="D189" s="267">
        <v>466805000</v>
      </c>
      <c r="E189" s="267">
        <v>466805000</v>
      </c>
    </row>
    <row r="190" spans="1:5" s="163" customFormat="1" ht="88.5" customHeight="1" hidden="1">
      <c r="A190" s="168" t="s">
        <v>16</v>
      </c>
      <c r="B190" s="169" t="s">
        <v>243</v>
      </c>
      <c r="C190" s="266">
        <f>C191</f>
        <v>0</v>
      </c>
      <c r="D190" s="266">
        <f>D191</f>
        <v>12537000</v>
      </c>
      <c r="E190" s="266">
        <f>E191</f>
        <v>12537000</v>
      </c>
    </row>
    <row r="191" spans="1:5" s="163" customFormat="1" ht="81" hidden="1">
      <c r="A191" s="168" t="s">
        <v>17</v>
      </c>
      <c r="B191" s="169" t="s">
        <v>276</v>
      </c>
      <c r="C191" s="267"/>
      <c r="D191" s="267">
        <v>12537000</v>
      </c>
      <c r="E191" s="267">
        <v>12537000</v>
      </c>
    </row>
    <row r="192" spans="1:5" s="163" customFormat="1" ht="60.75" hidden="1">
      <c r="A192" s="168" t="s">
        <v>18</v>
      </c>
      <c r="B192" s="169" t="s">
        <v>25</v>
      </c>
      <c r="C192" s="266">
        <f>C193</f>
        <v>0</v>
      </c>
      <c r="D192" s="266">
        <f>D193</f>
        <v>36748000</v>
      </c>
      <c r="E192" s="266">
        <f>E193</f>
        <v>36748000</v>
      </c>
    </row>
    <row r="193" spans="1:5" s="163" customFormat="1" ht="60.75" hidden="1">
      <c r="A193" s="168" t="s">
        <v>19</v>
      </c>
      <c r="B193" s="170" t="s">
        <v>26</v>
      </c>
      <c r="C193" s="267"/>
      <c r="D193" s="267">
        <v>36748000</v>
      </c>
      <c r="E193" s="267">
        <v>36748000</v>
      </c>
    </row>
    <row r="194" spans="1:5" s="163" customFormat="1" ht="81" hidden="1">
      <c r="A194" s="168" t="s">
        <v>20</v>
      </c>
      <c r="B194" s="170" t="s">
        <v>342</v>
      </c>
      <c r="C194" s="266">
        <f>C195</f>
        <v>0</v>
      </c>
      <c r="D194" s="266">
        <f>D195</f>
        <v>8951000</v>
      </c>
      <c r="E194" s="266">
        <f>E195</f>
        <v>8951000</v>
      </c>
    </row>
    <row r="195" spans="1:5" s="163" customFormat="1" ht="81" hidden="1">
      <c r="A195" s="168" t="s">
        <v>21</v>
      </c>
      <c r="B195" s="170" t="s">
        <v>341</v>
      </c>
      <c r="C195" s="267"/>
      <c r="D195" s="267">
        <v>8951000</v>
      </c>
      <c r="E195" s="267">
        <v>8951000</v>
      </c>
    </row>
    <row r="196" spans="1:5" s="163" customFormat="1" ht="20.25" customHeight="1" thickBot="1">
      <c r="A196" s="166" t="s">
        <v>277</v>
      </c>
      <c r="B196" s="167" t="s">
        <v>8</v>
      </c>
      <c r="C196" s="266">
        <f>C197+C199+C205+C207+C209+C211+C213</f>
        <v>0</v>
      </c>
      <c r="D196" s="266">
        <f>D197+D199+D205+D207+D209+D211+D213</f>
        <v>0</v>
      </c>
      <c r="E196" s="266">
        <f>E197+E199+E205+E207+E209+E211+E213</f>
        <v>0</v>
      </c>
    </row>
    <row r="197" spans="1:5" s="163" customFormat="1" ht="60.75" hidden="1">
      <c r="A197" s="168" t="s">
        <v>270</v>
      </c>
      <c r="B197" s="169" t="s">
        <v>103</v>
      </c>
      <c r="C197" s="266">
        <f>C198</f>
        <v>0</v>
      </c>
      <c r="D197" s="266">
        <f>D198</f>
        <v>0</v>
      </c>
      <c r="E197" s="266">
        <f>E198</f>
        <v>0</v>
      </c>
    </row>
    <row r="198" spans="1:5" s="163" customFormat="1" ht="60.75" hidden="1">
      <c r="A198" s="168" t="s">
        <v>271</v>
      </c>
      <c r="B198" s="169" t="s">
        <v>53</v>
      </c>
      <c r="C198" s="267"/>
      <c r="D198" s="267"/>
      <c r="E198" s="267"/>
    </row>
    <row r="199" spans="1:5" s="163" customFormat="1" ht="60.75" hidden="1">
      <c r="A199" s="168" t="s">
        <v>22</v>
      </c>
      <c r="B199" s="187" t="s">
        <v>54</v>
      </c>
      <c r="C199" s="266">
        <f>C200</f>
        <v>0</v>
      </c>
      <c r="D199" s="266">
        <f>D200</f>
        <v>0</v>
      </c>
      <c r="E199" s="266">
        <f>E200</f>
        <v>0</v>
      </c>
    </row>
    <row r="200" spans="1:5" s="163" customFormat="1" ht="60.75" hidden="1">
      <c r="A200" s="168" t="s">
        <v>23</v>
      </c>
      <c r="B200" s="187" t="s">
        <v>127</v>
      </c>
      <c r="C200" s="267"/>
      <c r="D200" s="267"/>
      <c r="E200" s="267"/>
    </row>
    <row r="201" spans="1:5" s="163" customFormat="1" ht="20.25" hidden="1">
      <c r="A201" s="168" t="s">
        <v>169</v>
      </c>
      <c r="B201" s="169" t="s">
        <v>294</v>
      </c>
      <c r="C201" s="266"/>
      <c r="D201" s="266"/>
      <c r="E201" s="266"/>
    </row>
    <row r="202" spans="1:5" s="163" customFormat="1" ht="40.5" hidden="1">
      <c r="A202" s="168" t="s">
        <v>170</v>
      </c>
      <c r="B202" s="169" t="s">
        <v>9</v>
      </c>
      <c r="C202" s="267"/>
      <c r="D202" s="267"/>
      <c r="E202" s="267"/>
    </row>
    <row r="203" spans="1:5" s="163" customFormat="1" ht="20.25" hidden="1">
      <c r="A203" s="168" t="s">
        <v>319</v>
      </c>
      <c r="B203" s="169" t="s">
        <v>320</v>
      </c>
      <c r="C203" s="266"/>
      <c r="D203" s="266"/>
      <c r="E203" s="266"/>
    </row>
    <row r="204" spans="1:5" s="163" customFormat="1" ht="40.5" hidden="1">
      <c r="A204" s="168" t="s">
        <v>324</v>
      </c>
      <c r="B204" s="169" t="s">
        <v>255</v>
      </c>
      <c r="C204" s="267"/>
      <c r="D204" s="267"/>
      <c r="E204" s="267"/>
    </row>
    <row r="205" spans="1:5" s="178" customFormat="1" ht="61.5" hidden="1" thickBot="1">
      <c r="A205" s="176" t="s">
        <v>214</v>
      </c>
      <c r="B205" s="177" t="s">
        <v>215</v>
      </c>
      <c r="C205" s="266">
        <f>C206</f>
        <v>0</v>
      </c>
      <c r="D205" s="266">
        <f>D206</f>
        <v>0</v>
      </c>
      <c r="E205" s="266">
        <f>E206</f>
        <v>0</v>
      </c>
    </row>
    <row r="206" spans="1:5" s="178" customFormat="1" ht="41.25" hidden="1" thickBot="1">
      <c r="A206" s="176" t="s">
        <v>234</v>
      </c>
      <c r="B206" s="177" t="s">
        <v>233</v>
      </c>
      <c r="C206" s="267"/>
      <c r="D206" s="267">
        <v>0</v>
      </c>
      <c r="E206" s="267">
        <v>0</v>
      </c>
    </row>
    <row r="207" spans="1:5" s="178" customFormat="1" ht="81.75" hidden="1" thickBot="1">
      <c r="A207" s="168" t="s">
        <v>490</v>
      </c>
      <c r="B207" s="188" t="s">
        <v>489</v>
      </c>
      <c r="C207" s="266">
        <f>C208</f>
        <v>0</v>
      </c>
      <c r="D207" s="266">
        <f>D208</f>
        <v>0</v>
      </c>
      <c r="E207" s="266">
        <f>E208</f>
        <v>0</v>
      </c>
    </row>
    <row r="208" spans="1:5" s="178" customFormat="1" ht="102" hidden="1" thickBot="1">
      <c r="A208" s="168" t="s">
        <v>491</v>
      </c>
      <c r="B208" s="188" t="s">
        <v>492</v>
      </c>
      <c r="C208" s="267"/>
      <c r="D208" s="267"/>
      <c r="E208" s="267"/>
    </row>
    <row r="209" spans="1:5" s="163" customFormat="1" ht="61.5" hidden="1" thickBot="1">
      <c r="A209" s="168" t="s">
        <v>653</v>
      </c>
      <c r="B209" s="172" t="s">
        <v>654</v>
      </c>
      <c r="C209" s="266">
        <f>C210</f>
        <v>0</v>
      </c>
      <c r="D209" s="266">
        <f>D210</f>
        <v>0</v>
      </c>
      <c r="E209" s="266">
        <f>E210</f>
        <v>0</v>
      </c>
    </row>
    <row r="210" spans="1:5" s="163" customFormat="1" ht="61.5" hidden="1" thickBot="1">
      <c r="A210" s="168" t="s">
        <v>652</v>
      </c>
      <c r="B210" s="172" t="s">
        <v>651</v>
      </c>
      <c r="C210" s="267"/>
      <c r="D210" s="267"/>
      <c r="E210" s="267"/>
    </row>
    <row r="211" spans="1:5" s="163" customFormat="1" ht="102" hidden="1" thickBot="1">
      <c r="A211" s="168" t="s">
        <v>680</v>
      </c>
      <c r="B211" s="172" t="s">
        <v>682</v>
      </c>
      <c r="C211" s="266">
        <f>C212</f>
        <v>0</v>
      </c>
      <c r="D211" s="266">
        <f>D212</f>
        <v>0</v>
      </c>
      <c r="E211" s="266">
        <f>E212</f>
        <v>0</v>
      </c>
    </row>
    <row r="212" spans="1:5" s="163" customFormat="1" ht="122.25" hidden="1" thickBot="1">
      <c r="A212" s="168" t="s">
        <v>679</v>
      </c>
      <c r="B212" s="172" t="s">
        <v>681</v>
      </c>
      <c r="C212" s="267"/>
      <c r="D212" s="267"/>
      <c r="E212" s="267"/>
    </row>
    <row r="213" spans="1:5" s="163" customFormat="1" ht="41.25" hidden="1" thickBot="1">
      <c r="A213" s="168" t="s">
        <v>169</v>
      </c>
      <c r="B213" s="172" t="s">
        <v>683</v>
      </c>
      <c r="C213" s="266">
        <f>C214</f>
        <v>0</v>
      </c>
      <c r="D213" s="266">
        <f>D214</f>
        <v>0</v>
      </c>
      <c r="E213" s="266">
        <f>E214</f>
        <v>0</v>
      </c>
    </row>
    <row r="214" spans="1:5" s="163" customFormat="1" ht="61.5" hidden="1" thickBot="1">
      <c r="A214" s="168" t="s">
        <v>170</v>
      </c>
      <c r="B214" s="172" t="s">
        <v>684</v>
      </c>
      <c r="C214" s="267"/>
      <c r="D214" s="267"/>
      <c r="E214" s="267"/>
    </row>
    <row r="215" spans="1:5" s="163" customFormat="1" ht="21" hidden="1" thickBot="1">
      <c r="A215" s="166" t="s">
        <v>164</v>
      </c>
      <c r="B215" s="167" t="s">
        <v>166</v>
      </c>
      <c r="C215" s="266">
        <f aca="true" t="shared" si="4" ref="C215:E216">C216</f>
        <v>0</v>
      </c>
      <c r="D215" s="266">
        <f t="shared" si="4"/>
        <v>0</v>
      </c>
      <c r="E215" s="266">
        <f t="shared" si="4"/>
        <v>0</v>
      </c>
    </row>
    <row r="216" spans="1:5" s="163" customFormat="1" ht="21" hidden="1" thickBot="1">
      <c r="A216" s="168" t="s">
        <v>165</v>
      </c>
      <c r="B216" s="169" t="s">
        <v>167</v>
      </c>
      <c r="C216" s="267">
        <f t="shared" si="4"/>
        <v>0</v>
      </c>
      <c r="D216" s="267">
        <f t="shared" si="4"/>
        <v>0</v>
      </c>
      <c r="E216" s="267">
        <f t="shared" si="4"/>
        <v>0</v>
      </c>
    </row>
    <row r="217" spans="1:5" s="163" customFormat="1" ht="21" hidden="1" thickBot="1">
      <c r="A217" s="168" t="s">
        <v>469</v>
      </c>
      <c r="B217" s="169" t="s">
        <v>167</v>
      </c>
      <c r="C217" s="273"/>
      <c r="D217" s="273"/>
      <c r="E217" s="273"/>
    </row>
    <row r="218" spans="1:5" s="163" customFormat="1" ht="21" thickBot="1">
      <c r="A218" s="189" t="s">
        <v>56</v>
      </c>
      <c r="B218" s="190" t="s">
        <v>92</v>
      </c>
      <c r="C218" s="274">
        <f>C16+C119</f>
        <v>12754700</v>
      </c>
      <c r="D218" s="274">
        <f>D16+D119</f>
        <v>822827800</v>
      </c>
      <c r="E218" s="274">
        <f>E16+E119</f>
        <v>833692600</v>
      </c>
    </row>
    <row r="219" spans="1:5" s="163" customFormat="1" ht="12.75" customHeight="1" hidden="1">
      <c r="A219" s="191"/>
      <c r="B219" s="191" t="s">
        <v>104</v>
      </c>
      <c r="C219" s="194"/>
      <c r="D219" s="194"/>
      <c r="E219" s="194"/>
    </row>
    <row r="220" spans="1:5" s="163" customFormat="1" ht="20.25" hidden="1">
      <c r="A220" s="191"/>
      <c r="B220" s="191" t="s">
        <v>105</v>
      </c>
      <c r="C220" s="194"/>
      <c r="D220" s="194"/>
      <c r="E220" s="194"/>
    </row>
    <row r="221" spans="1:5" s="163" customFormat="1" ht="20.25" hidden="1">
      <c r="A221" s="191"/>
      <c r="B221" s="191" t="s">
        <v>106</v>
      </c>
      <c r="C221" s="194"/>
      <c r="D221" s="194"/>
      <c r="E221" s="194"/>
    </row>
    <row r="222" spans="1:5" s="163" customFormat="1" ht="20.25" hidden="1">
      <c r="A222" s="191"/>
      <c r="B222" s="191" t="s">
        <v>107</v>
      </c>
      <c r="C222" s="194"/>
      <c r="D222" s="194"/>
      <c r="E222" s="194"/>
    </row>
    <row r="223" spans="1:5" s="163" customFormat="1" ht="20.25" hidden="1">
      <c r="A223" s="191"/>
      <c r="B223" s="191" t="s">
        <v>108</v>
      </c>
      <c r="C223" s="194"/>
      <c r="D223" s="194"/>
      <c r="E223" s="194"/>
    </row>
    <row r="224" spans="1:5" s="163" customFormat="1" ht="20.25" hidden="1">
      <c r="A224" s="191"/>
      <c r="B224" s="191" t="s">
        <v>109</v>
      </c>
      <c r="C224" s="194"/>
      <c r="D224" s="194"/>
      <c r="E224" s="194"/>
    </row>
    <row r="225" spans="1:5" s="163" customFormat="1" ht="20.25" hidden="1">
      <c r="A225" s="191"/>
      <c r="B225" s="191"/>
      <c r="C225" s="194"/>
      <c r="D225" s="194"/>
      <c r="E225" s="194"/>
    </row>
    <row r="226" spans="1:5" s="163" customFormat="1" ht="20.25" hidden="1">
      <c r="A226" s="191"/>
      <c r="B226" s="191" t="s">
        <v>281</v>
      </c>
      <c r="C226" s="195"/>
      <c r="D226" s="195"/>
      <c r="E226" s="195"/>
    </row>
    <row r="227" spans="1:5" s="163" customFormat="1" ht="20.25" hidden="1">
      <c r="A227" s="191"/>
      <c r="B227" s="192" t="s">
        <v>318</v>
      </c>
      <c r="C227" s="195"/>
      <c r="D227" s="195"/>
      <c r="E227" s="195"/>
    </row>
    <row r="228" spans="1:5" s="163" customFormat="1" ht="20.25" hidden="1">
      <c r="A228" s="191"/>
      <c r="B228" s="191"/>
      <c r="C228" s="194"/>
      <c r="D228" s="194"/>
      <c r="E228" s="194"/>
    </row>
    <row r="229" spans="1:5" s="163" customFormat="1" ht="20.25" hidden="1">
      <c r="A229" s="191"/>
      <c r="B229" s="191"/>
      <c r="C229" s="194"/>
      <c r="D229" s="194"/>
      <c r="E229" s="194"/>
    </row>
    <row r="230" spans="1:5" s="163" customFormat="1" ht="20.25" hidden="1">
      <c r="A230" s="191"/>
      <c r="B230" s="191"/>
      <c r="C230" s="195"/>
      <c r="D230" s="195"/>
      <c r="E230" s="195"/>
    </row>
    <row r="231" spans="1:5" s="163" customFormat="1" ht="20.25" hidden="1">
      <c r="A231" s="191"/>
      <c r="B231" s="191"/>
      <c r="C231" s="196"/>
      <c r="D231" s="196"/>
      <c r="E231" s="196"/>
    </row>
    <row r="232" spans="1:5" s="163" customFormat="1" ht="20.25" hidden="1">
      <c r="A232" s="191"/>
      <c r="B232" s="191"/>
      <c r="C232" s="196"/>
      <c r="D232" s="196"/>
      <c r="E232" s="196"/>
    </row>
    <row r="233" spans="1:5" s="163" customFormat="1" ht="20.25" hidden="1">
      <c r="A233" s="191"/>
      <c r="B233" s="191"/>
      <c r="C233" s="196"/>
      <c r="D233" s="196"/>
      <c r="E233" s="196"/>
    </row>
    <row r="234" spans="1:5" s="163" customFormat="1" ht="20.25" hidden="1">
      <c r="A234" s="191"/>
      <c r="B234" s="191"/>
      <c r="C234" s="196"/>
      <c r="D234" s="196"/>
      <c r="E234" s="196"/>
    </row>
    <row r="235" spans="1:5" s="163" customFormat="1" ht="20.25">
      <c r="A235" s="191"/>
      <c r="B235" s="191"/>
      <c r="C235" s="196"/>
      <c r="D235" s="196"/>
      <c r="E235" s="196"/>
    </row>
    <row r="236" spans="3:5" ht="18.75" hidden="1">
      <c r="C236" s="196">
        <v>203607600</v>
      </c>
      <c r="D236" s="196">
        <v>203607600</v>
      </c>
      <c r="E236" s="196">
        <v>203607600</v>
      </c>
    </row>
    <row r="237" spans="3:5" ht="18.75" hidden="1">
      <c r="C237" s="196">
        <f>C65+C85</f>
        <v>0</v>
      </c>
      <c r="D237" s="196">
        <f>D65+D85</f>
        <v>21178000</v>
      </c>
      <c r="E237" s="196">
        <f>E65+E85</f>
        <v>21178000</v>
      </c>
    </row>
    <row r="238" spans="3:5" ht="18.75" hidden="1">
      <c r="C238" s="196">
        <f>C218-C237</f>
        <v>12754700</v>
      </c>
      <c r="D238" s="196">
        <f>D218-D237</f>
        <v>801649800</v>
      </c>
      <c r="E238" s="196">
        <f>E218-E237</f>
        <v>812514600</v>
      </c>
    </row>
    <row r="239" ht="18.75" hidden="1"/>
    <row r="240" spans="3:5" ht="18.75" hidden="1">
      <c r="C240" s="196">
        <f>C236+C237</f>
        <v>203607600</v>
      </c>
      <c r="D240" s="196">
        <f>D236+D237</f>
        <v>224785600</v>
      </c>
      <c r="E240" s="196">
        <f>E236+E237</f>
        <v>224785600</v>
      </c>
    </row>
    <row r="241" spans="3:5" ht="18.75" hidden="1">
      <c r="C241" s="196">
        <f>C218-C25</f>
        <v>10450700</v>
      </c>
      <c r="D241" s="196">
        <f>D218-D25</f>
        <v>810759700</v>
      </c>
      <c r="E241" s="196">
        <f>E218-E25</f>
        <v>821624500</v>
      </c>
    </row>
    <row r="242" ht="18.75" hidden="1"/>
    <row r="243" ht="18.75" hidden="1">
      <c r="C243" s="196">
        <f>C16+C122</f>
        <v>12567600</v>
      </c>
    </row>
    <row r="244" ht="18.75" hidden="1"/>
    <row r="245" ht="18.75" hidden="1"/>
    <row r="246" ht="18.75" hidden="1"/>
    <row r="247" ht="18.75" hidden="1"/>
    <row r="248" ht="18.75" hidden="1"/>
    <row r="249" spans="2:5" ht="18.75" hidden="1">
      <c r="B249" s="443" t="s">
        <v>1026</v>
      </c>
      <c r="C249" s="196">
        <v>308000</v>
      </c>
      <c r="D249" s="196">
        <v>308000</v>
      </c>
      <c r="E249" s="196">
        <v>308000</v>
      </c>
    </row>
    <row r="250" spans="2:5" ht="18.75" hidden="1">
      <c r="B250" s="11" t="s">
        <v>1027</v>
      </c>
      <c r="C250" s="196">
        <v>338635000</v>
      </c>
      <c r="D250" s="196">
        <v>338635000</v>
      </c>
      <c r="E250" s="196">
        <v>338635000</v>
      </c>
    </row>
    <row r="251" spans="2:5" ht="18.75" hidden="1">
      <c r="B251" s="11" t="s">
        <v>1028</v>
      </c>
      <c r="C251" s="196">
        <v>85935000</v>
      </c>
      <c r="D251" s="196">
        <v>85935000</v>
      </c>
      <c r="E251" s="196">
        <v>85935000</v>
      </c>
    </row>
    <row r="252" spans="2:5" ht="18.75" hidden="1">
      <c r="B252" s="11" t="s">
        <v>1029</v>
      </c>
      <c r="C252" s="196">
        <v>36750000</v>
      </c>
      <c r="D252" s="196">
        <v>36750000</v>
      </c>
      <c r="E252" s="196">
        <v>36750000</v>
      </c>
    </row>
    <row r="253" spans="2:5" ht="18.75" hidden="1">
      <c r="B253" s="11" t="s">
        <v>1030</v>
      </c>
      <c r="C253" s="196">
        <v>4027000</v>
      </c>
      <c r="D253" s="196">
        <v>4027000</v>
      </c>
      <c r="E253" s="196">
        <v>4027000</v>
      </c>
    </row>
    <row r="254" spans="2:5" ht="18.75" hidden="1">
      <c r="B254" s="11" t="s">
        <v>1031</v>
      </c>
      <c r="C254" s="196">
        <v>307000</v>
      </c>
      <c r="D254" s="196">
        <v>307000</v>
      </c>
      <c r="E254" s="196">
        <v>307000</v>
      </c>
    </row>
    <row r="255" spans="2:5" ht="18.75" hidden="1">
      <c r="B255" s="11" t="s">
        <v>1032</v>
      </c>
      <c r="C255" s="196">
        <v>361000</v>
      </c>
      <c r="D255" s="196">
        <v>361000</v>
      </c>
      <c r="E255" s="196">
        <v>361000</v>
      </c>
    </row>
    <row r="256" spans="2:5" ht="18.75" hidden="1">
      <c r="B256" s="11" t="s">
        <v>1033</v>
      </c>
      <c r="C256" s="196">
        <v>420000</v>
      </c>
      <c r="D256" s="196">
        <v>420000</v>
      </c>
      <c r="E256" s="196">
        <v>420000</v>
      </c>
    </row>
    <row r="257" spans="2:5" ht="18.75" hidden="1">
      <c r="B257" s="11" t="s">
        <v>1034</v>
      </c>
      <c r="C257" s="196">
        <v>62000</v>
      </c>
      <c r="D257" s="196">
        <v>62000</v>
      </c>
      <c r="E257" s="196">
        <v>62000</v>
      </c>
    </row>
    <row r="258" ht="18.75" hidden="1"/>
    <row r="259" spans="3:5" ht="18.75" hidden="1">
      <c r="C259" s="196">
        <f>SUM(C249:C258)</f>
        <v>466805000</v>
      </c>
      <c r="D259" s="196">
        <f>SUM(D249:D258)</f>
        <v>466805000</v>
      </c>
      <c r="E259" s="196">
        <f>SUM(E249:E258)</f>
        <v>466805000</v>
      </c>
    </row>
    <row r="260" ht="18.75" hidden="1"/>
  </sheetData>
  <sheetProtection/>
  <mergeCells count="12">
    <mergeCell ref="B9:E9"/>
    <mergeCell ref="A11:E11"/>
    <mergeCell ref="A12:E12"/>
    <mergeCell ref="A13:E13"/>
    <mergeCell ref="B1:E1"/>
    <mergeCell ref="B2:E2"/>
    <mergeCell ref="B4:E4"/>
    <mergeCell ref="B5:E5"/>
    <mergeCell ref="B6:E6"/>
    <mergeCell ref="B8:E8"/>
    <mergeCell ref="B7:C7"/>
    <mergeCell ref="B3:C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5"/>
  <sheetViews>
    <sheetView view="pageBreakPreview" zoomScale="70" zoomScaleNormal="70" zoomScaleSheetLayoutView="70" zoomScalePageLayoutView="0" workbookViewId="0" topLeftCell="A1">
      <selection activeCell="D8" sqref="D8"/>
    </sheetView>
  </sheetViews>
  <sheetFormatPr defaultColWidth="9.00390625" defaultRowHeight="12.75"/>
  <cols>
    <col min="1" max="1" width="40.125" style="11" customWidth="1"/>
    <col min="2" max="2" width="98.25390625" style="11" customWidth="1"/>
    <col min="3" max="3" width="22.375" style="196" hidden="1" customWidth="1"/>
    <col min="4" max="4" width="27.125" style="196" customWidth="1"/>
    <col min="5" max="5" width="26.625" style="196" customWidth="1"/>
  </cols>
  <sheetData>
    <row r="1" spans="1:5" ht="24" customHeight="1">
      <c r="A1" s="306"/>
      <c r="C1" s="539"/>
      <c r="D1" s="714" t="s">
        <v>1218</v>
      </c>
      <c r="E1" s="715"/>
    </row>
    <row r="2" spans="1:5" ht="31.5" customHeight="1">
      <c r="A2" s="306"/>
      <c r="C2" s="539"/>
      <c r="D2" s="730" t="s">
        <v>1284</v>
      </c>
      <c r="E2" s="730"/>
    </row>
    <row r="3" spans="1:5" ht="17.25" customHeight="1">
      <c r="A3" s="306"/>
      <c r="C3" s="539"/>
      <c r="D3" s="714" t="s">
        <v>436</v>
      </c>
      <c r="E3" s="715"/>
    </row>
    <row r="4" spans="1:5" ht="31.5" customHeight="1">
      <c r="A4" s="306"/>
      <c r="C4" s="539"/>
      <c r="D4" s="730" t="s">
        <v>1081</v>
      </c>
      <c r="E4" s="730"/>
    </row>
    <row r="5" spans="1:5" ht="18" customHeight="1">
      <c r="A5" s="306"/>
      <c r="C5" s="539"/>
      <c r="D5" s="714" t="s">
        <v>1087</v>
      </c>
      <c r="E5" s="715"/>
    </row>
    <row r="6" spans="1:5" ht="14.25" customHeight="1">
      <c r="A6" s="306"/>
      <c r="C6" s="539"/>
      <c r="D6" s="714" t="s">
        <v>1082</v>
      </c>
      <c r="E6" s="715"/>
    </row>
    <row r="7" spans="1:5" ht="21.75" customHeight="1">
      <c r="A7" s="306"/>
      <c r="C7" s="539"/>
      <c r="D7" s="714" t="s">
        <v>1288</v>
      </c>
      <c r="E7" s="715"/>
    </row>
    <row r="8" spans="1:5" ht="21.75" customHeight="1">
      <c r="A8" s="525"/>
      <c r="B8" s="525"/>
      <c r="C8" s="525"/>
      <c r="D8" s="525"/>
      <c r="E8" s="525"/>
    </row>
    <row r="9" spans="1:5" ht="21.75" customHeight="1">
      <c r="A9" s="525"/>
      <c r="B9" s="525"/>
      <c r="C9" s="525"/>
      <c r="D9" s="525"/>
      <c r="E9" s="525"/>
    </row>
    <row r="10" spans="1:5" ht="20.25">
      <c r="A10" s="735" t="s">
        <v>57</v>
      </c>
      <c r="B10" s="733"/>
      <c r="C10" s="733"/>
      <c r="D10" s="733"/>
      <c r="E10" s="733"/>
    </row>
    <row r="11" spans="1:5" ht="20.25">
      <c r="A11" s="733" t="s">
        <v>1067</v>
      </c>
      <c r="B11" s="733"/>
      <c r="C11" s="733"/>
      <c r="D11" s="733"/>
      <c r="E11" s="733"/>
    </row>
    <row r="12" spans="1:5" ht="20.25" customHeight="1">
      <c r="A12" s="734" t="s">
        <v>1036</v>
      </c>
      <c r="B12" s="734"/>
      <c r="C12" s="734"/>
      <c r="D12" s="734"/>
      <c r="E12" s="734"/>
    </row>
    <row r="13" spans="1:5" ht="20.25" thickBot="1">
      <c r="A13" s="10"/>
      <c r="B13" s="10"/>
      <c r="C13" s="193"/>
      <c r="D13" s="193"/>
      <c r="E13" s="193"/>
    </row>
    <row r="14" spans="1:5" s="163" customFormat="1" ht="41.25" thickBot="1">
      <c r="A14" s="161" t="s">
        <v>224</v>
      </c>
      <c r="B14" s="162" t="s">
        <v>225</v>
      </c>
      <c r="C14" s="251" t="s">
        <v>609</v>
      </c>
      <c r="D14" s="251" t="s">
        <v>662</v>
      </c>
      <c r="E14" s="251" t="s">
        <v>718</v>
      </c>
    </row>
    <row r="15" spans="1:5" s="163" customFormat="1" ht="20.25" customHeight="1">
      <c r="A15" s="164" t="s">
        <v>226</v>
      </c>
      <c r="B15" s="165" t="s">
        <v>315</v>
      </c>
      <c r="C15" s="265">
        <f>C16+C30+C51+C61+C68+C74+C81+C91+C57+C112+C24</f>
        <v>266249600</v>
      </c>
      <c r="D15" s="265">
        <f>D16+D24+D30+D43+D51</f>
        <v>7169250</v>
      </c>
      <c r="E15" s="265">
        <f>E16+E24+E30+E43+E51</f>
        <v>7233460</v>
      </c>
    </row>
    <row r="16" spans="1:11" s="163" customFormat="1" ht="20.25">
      <c r="A16" s="166" t="s">
        <v>178</v>
      </c>
      <c r="B16" s="167" t="s">
        <v>58</v>
      </c>
      <c r="C16" s="266">
        <f>C17+C20</f>
        <v>212173600</v>
      </c>
      <c r="D16" s="266">
        <f>D17+D20</f>
        <v>1983000</v>
      </c>
      <c r="E16" s="266">
        <f>E17+E20</f>
        <v>2041500</v>
      </c>
      <c r="K16" s="2"/>
    </row>
    <row r="17" spans="1:11" s="163" customFormat="1" ht="20.25" customHeight="1" hidden="1">
      <c r="A17" s="166" t="s">
        <v>160</v>
      </c>
      <c r="B17" s="167" t="s">
        <v>291</v>
      </c>
      <c r="C17" s="266">
        <f aca="true" t="shared" si="0" ref="C17:E18">C18</f>
        <v>0</v>
      </c>
      <c r="D17" s="266">
        <f t="shared" si="0"/>
        <v>0</v>
      </c>
      <c r="E17" s="266">
        <f t="shared" si="0"/>
        <v>0</v>
      </c>
      <c r="K17" s="2" t="s">
        <v>729</v>
      </c>
    </row>
    <row r="18" spans="1:5" s="163" customFormat="1" ht="55.5" customHeight="1" hidden="1">
      <c r="A18" s="168" t="s">
        <v>161</v>
      </c>
      <c r="B18" s="169" t="s">
        <v>64</v>
      </c>
      <c r="C18" s="267">
        <f t="shared" si="0"/>
        <v>0</v>
      </c>
      <c r="D18" s="267">
        <f t="shared" si="0"/>
        <v>0</v>
      </c>
      <c r="E18" s="267">
        <f t="shared" si="0"/>
        <v>0</v>
      </c>
    </row>
    <row r="19" spans="1:5" s="163" customFormat="1" ht="49.5" customHeight="1" hidden="1">
      <c r="A19" s="168" t="s">
        <v>179</v>
      </c>
      <c r="B19" s="169" t="s">
        <v>162</v>
      </c>
      <c r="C19" s="268">
        <v>0</v>
      </c>
      <c r="D19" s="268">
        <v>0</v>
      </c>
      <c r="E19" s="268">
        <v>0</v>
      </c>
    </row>
    <row r="20" spans="1:5" s="163" customFormat="1" ht="20.25">
      <c r="A20" s="166" t="s">
        <v>180</v>
      </c>
      <c r="B20" s="167" t="s">
        <v>292</v>
      </c>
      <c r="C20" s="269">
        <f>C21+C22+C23</f>
        <v>212173600</v>
      </c>
      <c r="D20" s="269">
        <f>D21+D22+D23</f>
        <v>1983000</v>
      </c>
      <c r="E20" s="269">
        <f>E21+E22+E23</f>
        <v>2041500</v>
      </c>
    </row>
    <row r="21" spans="1:5" s="163" customFormat="1" ht="87" customHeight="1">
      <c r="A21" s="168" t="s">
        <v>163</v>
      </c>
      <c r="B21" s="170" t="s">
        <v>406</v>
      </c>
      <c r="C21" s="268">
        <v>209200000</v>
      </c>
      <c r="D21" s="268">
        <v>1940000</v>
      </c>
      <c r="E21" s="268">
        <v>1998000</v>
      </c>
    </row>
    <row r="22" spans="1:5" s="163" customFormat="1" ht="121.5">
      <c r="A22" s="168" t="s">
        <v>168</v>
      </c>
      <c r="B22" s="169" t="s">
        <v>408</v>
      </c>
      <c r="C22" s="267">
        <v>2124000</v>
      </c>
      <c r="D22" s="267">
        <v>2200</v>
      </c>
      <c r="E22" s="267">
        <v>2300</v>
      </c>
    </row>
    <row r="23" spans="1:5" s="163" customFormat="1" ht="44.25" customHeight="1">
      <c r="A23" s="168" t="s">
        <v>428</v>
      </c>
      <c r="B23" s="169" t="s">
        <v>429</v>
      </c>
      <c r="C23" s="267">
        <v>849600</v>
      </c>
      <c r="D23" s="267">
        <v>40800</v>
      </c>
      <c r="E23" s="267">
        <v>41200</v>
      </c>
    </row>
    <row r="24" spans="1:5" s="163" customFormat="1" ht="40.5">
      <c r="A24" s="166" t="s">
        <v>505</v>
      </c>
      <c r="B24" s="167" t="s">
        <v>504</v>
      </c>
      <c r="C24" s="266">
        <f>C25</f>
        <v>12567300</v>
      </c>
      <c r="D24" s="266">
        <f>D25</f>
        <v>2212500</v>
      </c>
      <c r="E24" s="266">
        <f>E25</f>
        <v>2212500</v>
      </c>
    </row>
    <row r="25" spans="1:5" s="163" customFormat="1" ht="40.5">
      <c r="A25" s="168" t="s">
        <v>506</v>
      </c>
      <c r="B25" s="169" t="s">
        <v>507</v>
      </c>
      <c r="C25" s="267">
        <f>C26+C27+C28+C29</f>
        <v>12567300</v>
      </c>
      <c r="D25" s="267">
        <f>D26+D27+D28+D29</f>
        <v>2212500</v>
      </c>
      <c r="E25" s="267">
        <f>E26+E27+E28+E29</f>
        <v>2212500</v>
      </c>
    </row>
    <row r="26" spans="1:5" s="163" customFormat="1" ht="81">
      <c r="A26" s="168" t="s">
        <v>500</v>
      </c>
      <c r="B26" s="169" t="s">
        <v>508</v>
      </c>
      <c r="C26" s="267">
        <v>4021600</v>
      </c>
      <c r="D26" s="267">
        <v>708000</v>
      </c>
      <c r="E26" s="267">
        <v>708000</v>
      </c>
    </row>
    <row r="27" spans="1:5" s="163" customFormat="1" ht="94.5" customHeight="1">
      <c r="A27" s="168" t="s">
        <v>501</v>
      </c>
      <c r="B27" s="169" t="s">
        <v>509</v>
      </c>
      <c r="C27" s="267">
        <v>125700</v>
      </c>
      <c r="D27" s="267">
        <v>22125</v>
      </c>
      <c r="E27" s="267">
        <v>22125</v>
      </c>
    </row>
    <row r="28" spans="1:5" s="163" customFormat="1" ht="81">
      <c r="A28" s="168" t="s">
        <v>502</v>
      </c>
      <c r="B28" s="169" t="s">
        <v>510</v>
      </c>
      <c r="C28" s="267">
        <v>8168700</v>
      </c>
      <c r="D28" s="267">
        <v>1438125</v>
      </c>
      <c r="E28" s="267">
        <v>1438125</v>
      </c>
    </row>
    <row r="29" spans="1:5" s="163" customFormat="1" ht="81">
      <c r="A29" s="168" t="s">
        <v>503</v>
      </c>
      <c r="B29" s="169" t="s">
        <v>511</v>
      </c>
      <c r="C29" s="267">
        <v>251300</v>
      </c>
      <c r="D29" s="267">
        <v>44250</v>
      </c>
      <c r="E29" s="267">
        <v>44250</v>
      </c>
    </row>
    <row r="30" spans="1:5" s="163" customFormat="1" ht="20.25">
      <c r="A30" s="166" t="s">
        <v>181</v>
      </c>
      <c r="B30" s="167" t="s">
        <v>59</v>
      </c>
      <c r="C30" s="266">
        <f>C31+C44+C41+C48</f>
        <v>9873200</v>
      </c>
      <c r="D30" s="266">
        <f>D41</f>
        <v>550</v>
      </c>
      <c r="E30" s="266">
        <f>E41</f>
        <v>560</v>
      </c>
    </row>
    <row r="31" spans="1:5" s="163" customFormat="1" ht="40.5" customHeight="1" hidden="1">
      <c r="A31" s="168" t="s">
        <v>182</v>
      </c>
      <c r="B31" s="171" t="s">
        <v>390</v>
      </c>
      <c r="C31" s="267">
        <f>C32+C35+C38</f>
        <v>0</v>
      </c>
      <c r="D31" s="267">
        <f>D32+D35+D38</f>
        <v>0</v>
      </c>
      <c r="E31" s="267">
        <f>E32+E35+E38</f>
        <v>0</v>
      </c>
    </row>
    <row r="32" spans="1:5" s="163" customFormat="1" ht="40.5" customHeight="1" hidden="1">
      <c r="A32" s="168" t="s">
        <v>348</v>
      </c>
      <c r="B32" s="172" t="s">
        <v>183</v>
      </c>
      <c r="C32" s="267">
        <f>C33+C34</f>
        <v>0</v>
      </c>
      <c r="D32" s="267">
        <f>D33+D34</f>
        <v>0</v>
      </c>
      <c r="E32" s="267">
        <f>E33+E34</f>
        <v>0</v>
      </c>
    </row>
    <row r="33" spans="1:5" s="163" customFormat="1" ht="40.5" customHeight="1" hidden="1">
      <c r="A33" s="168" t="s">
        <v>349</v>
      </c>
      <c r="B33" s="172" t="s">
        <v>350</v>
      </c>
      <c r="C33" s="267"/>
      <c r="D33" s="267"/>
      <c r="E33" s="267"/>
    </row>
    <row r="34" spans="1:5" s="163" customFormat="1" ht="60.75" customHeight="1" hidden="1">
      <c r="A34" s="168" t="s">
        <v>351</v>
      </c>
      <c r="B34" s="172" t="s">
        <v>352</v>
      </c>
      <c r="C34" s="267"/>
      <c r="D34" s="267"/>
      <c r="E34" s="267"/>
    </row>
    <row r="35" spans="1:5" s="163" customFormat="1" ht="40.5" customHeight="1" hidden="1">
      <c r="A35" s="168" t="s">
        <v>353</v>
      </c>
      <c r="B35" s="172" t="s">
        <v>195</v>
      </c>
      <c r="C35" s="267">
        <f>C36+C37</f>
        <v>0</v>
      </c>
      <c r="D35" s="267">
        <f>D36+D37</f>
        <v>0</v>
      </c>
      <c r="E35" s="267">
        <f>E36+E37</f>
        <v>0</v>
      </c>
    </row>
    <row r="36" spans="1:5" s="163" customFormat="1" ht="40.5" customHeight="1" hidden="1">
      <c r="A36" s="168" t="s">
        <v>354</v>
      </c>
      <c r="B36" s="172" t="s">
        <v>195</v>
      </c>
      <c r="C36" s="267"/>
      <c r="D36" s="267"/>
      <c r="E36" s="267"/>
    </row>
    <row r="37" spans="1:5" s="163" customFormat="1" ht="60.75" customHeight="1" hidden="1">
      <c r="A37" s="168" t="s">
        <v>355</v>
      </c>
      <c r="B37" s="172" t="s">
        <v>356</v>
      </c>
      <c r="C37" s="267"/>
      <c r="D37" s="267"/>
      <c r="E37" s="267"/>
    </row>
    <row r="38" spans="1:5" s="163" customFormat="1" ht="40.5" customHeight="1" hidden="1">
      <c r="A38" s="168" t="s">
        <v>357</v>
      </c>
      <c r="B38" s="173" t="s">
        <v>358</v>
      </c>
      <c r="C38" s="267">
        <f>C39+C40</f>
        <v>0</v>
      </c>
      <c r="D38" s="267">
        <f>D39+D40</f>
        <v>0</v>
      </c>
      <c r="E38" s="267">
        <f>E39+E40</f>
        <v>0</v>
      </c>
    </row>
    <row r="39" spans="1:5" s="163" customFormat="1" ht="40.5" customHeight="1" hidden="1">
      <c r="A39" s="168" t="s">
        <v>359</v>
      </c>
      <c r="B39" s="173" t="s">
        <v>358</v>
      </c>
      <c r="C39" s="267"/>
      <c r="D39" s="267"/>
      <c r="E39" s="267"/>
    </row>
    <row r="40" spans="1:5" s="163" customFormat="1" ht="60.75" customHeight="1" hidden="1">
      <c r="A40" s="168" t="s">
        <v>360</v>
      </c>
      <c r="B40" s="173" t="s">
        <v>361</v>
      </c>
      <c r="C40" s="267"/>
      <c r="D40" s="267"/>
      <c r="E40" s="267"/>
    </row>
    <row r="41" spans="1:5" s="163" customFormat="1" ht="26.25" customHeight="1">
      <c r="A41" s="168" t="s">
        <v>196</v>
      </c>
      <c r="B41" s="172" t="s">
        <v>61</v>
      </c>
      <c r="C41" s="267">
        <f>C42+C43</f>
        <v>8518100</v>
      </c>
      <c r="D41" s="267">
        <f>D42</f>
        <v>550</v>
      </c>
      <c r="E41" s="267">
        <f>E42</f>
        <v>560</v>
      </c>
    </row>
    <row r="42" spans="1:5" s="163" customFormat="1" ht="24" customHeight="1">
      <c r="A42" s="168" t="s">
        <v>362</v>
      </c>
      <c r="B42" s="172" t="s">
        <v>61</v>
      </c>
      <c r="C42" s="267">
        <v>5563000</v>
      </c>
      <c r="D42" s="267">
        <v>550</v>
      </c>
      <c r="E42" s="267">
        <v>560</v>
      </c>
    </row>
    <row r="43" spans="1:5" s="163" customFormat="1" ht="35.25" customHeight="1">
      <c r="A43" s="166" t="s">
        <v>1044</v>
      </c>
      <c r="B43" s="459" t="s">
        <v>1045</v>
      </c>
      <c r="C43" s="266">
        <f>C44+C46</f>
        <v>2955100</v>
      </c>
      <c r="D43" s="266">
        <f>D44+D46</f>
        <v>2960200</v>
      </c>
      <c r="E43" s="266">
        <f>E44+E46</f>
        <v>2965400</v>
      </c>
    </row>
    <row r="44" spans="1:5" s="163" customFormat="1" ht="30" customHeight="1">
      <c r="A44" s="166" t="s">
        <v>1046</v>
      </c>
      <c r="B44" s="167" t="s">
        <v>1047</v>
      </c>
      <c r="C44" s="266">
        <f>C45</f>
        <v>700000</v>
      </c>
      <c r="D44" s="266">
        <f>D45</f>
        <v>700100</v>
      </c>
      <c r="E44" s="266">
        <f>E45</f>
        <v>700200</v>
      </c>
    </row>
    <row r="45" spans="1:5" s="163" customFormat="1" ht="38.25" customHeight="1">
      <c r="A45" s="174" t="s">
        <v>1048</v>
      </c>
      <c r="B45" s="175" t="s">
        <v>1059</v>
      </c>
      <c r="C45" s="267">
        <v>700000</v>
      </c>
      <c r="D45" s="267">
        <v>700100</v>
      </c>
      <c r="E45" s="267">
        <v>700200</v>
      </c>
    </row>
    <row r="46" spans="1:5" s="163" customFormat="1" ht="27.75" customHeight="1">
      <c r="A46" s="457" t="s">
        <v>1049</v>
      </c>
      <c r="B46" s="458" t="s">
        <v>1050</v>
      </c>
      <c r="C46" s="266">
        <f>C48+C50</f>
        <v>2255100</v>
      </c>
      <c r="D46" s="266">
        <f>D47+D49</f>
        <v>2260100</v>
      </c>
      <c r="E46" s="266">
        <f>E47+E49</f>
        <v>2265200</v>
      </c>
    </row>
    <row r="47" spans="1:5" s="163" customFormat="1" ht="20.25" customHeight="1">
      <c r="A47" s="457" t="s">
        <v>1056</v>
      </c>
      <c r="B47" s="458" t="s">
        <v>1055</v>
      </c>
      <c r="C47" s="266"/>
      <c r="D47" s="266">
        <f>D48</f>
        <v>660000</v>
      </c>
      <c r="E47" s="266">
        <f>E48</f>
        <v>665000</v>
      </c>
    </row>
    <row r="48" spans="1:5" s="163" customFormat="1" ht="48.75" customHeight="1">
      <c r="A48" s="174" t="s">
        <v>1051</v>
      </c>
      <c r="B48" s="175" t="s">
        <v>1052</v>
      </c>
      <c r="C48" s="267">
        <v>655100</v>
      </c>
      <c r="D48" s="267">
        <v>660000</v>
      </c>
      <c r="E48" s="267">
        <v>665000</v>
      </c>
    </row>
    <row r="49" spans="1:5" s="163" customFormat="1" ht="33" customHeight="1">
      <c r="A49" s="457" t="s">
        <v>1058</v>
      </c>
      <c r="B49" s="458" t="s">
        <v>1057</v>
      </c>
      <c r="C49" s="266">
        <f>C50</f>
        <v>1600000</v>
      </c>
      <c r="D49" s="266">
        <f>D50</f>
        <v>1600100</v>
      </c>
      <c r="E49" s="266">
        <f>E50</f>
        <v>1600200</v>
      </c>
    </row>
    <row r="50" spans="1:5" s="163" customFormat="1" ht="41.25" customHeight="1">
      <c r="A50" s="174" t="s">
        <v>1053</v>
      </c>
      <c r="B50" s="175" t="s">
        <v>1054</v>
      </c>
      <c r="C50" s="267">
        <v>1600000</v>
      </c>
      <c r="D50" s="267">
        <v>1600100</v>
      </c>
      <c r="E50" s="267">
        <v>1600200</v>
      </c>
    </row>
    <row r="51" spans="1:5" s="163" customFormat="1" ht="27.75" customHeight="1">
      <c r="A51" s="166" t="s">
        <v>197</v>
      </c>
      <c r="B51" s="167" t="s">
        <v>1062</v>
      </c>
      <c r="C51" s="266">
        <f>C52+C54</f>
        <v>3901000</v>
      </c>
      <c r="D51" s="266">
        <f>D52+D54</f>
        <v>13000</v>
      </c>
      <c r="E51" s="266">
        <f>E52+E54</f>
        <v>13500</v>
      </c>
    </row>
    <row r="52" spans="1:5" s="163" customFormat="1" ht="48" customHeight="1">
      <c r="A52" s="168" t="s">
        <v>1040</v>
      </c>
      <c r="B52" s="169" t="s">
        <v>1061</v>
      </c>
      <c r="C52" s="267">
        <f>C53</f>
        <v>3901000</v>
      </c>
      <c r="D52" s="267">
        <f>D53</f>
        <v>13000</v>
      </c>
      <c r="E52" s="267">
        <f>E53</f>
        <v>13500</v>
      </c>
    </row>
    <row r="53" spans="1:5" s="163" customFormat="1" ht="87" customHeight="1">
      <c r="A53" s="168" t="s">
        <v>1041</v>
      </c>
      <c r="B53" s="169" t="s">
        <v>1042</v>
      </c>
      <c r="C53" s="267">
        <v>3901000</v>
      </c>
      <c r="D53" s="267">
        <v>13000</v>
      </c>
      <c r="E53" s="267">
        <v>13500</v>
      </c>
    </row>
    <row r="54" spans="1:5" s="163" customFormat="1" ht="40.5" hidden="1">
      <c r="A54" s="168" t="s">
        <v>227</v>
      </c>
      <c r="B54" s="169" t="s">
        <v>85</v>
      </c>
      <c r="C54" s="267">
        <f>C56+C55</f>
        <v>0</v>
      </c>
      <c r="D54" s="267">
        <f>D56+D55</f>
        <v>0</v>
      </c>
      <c r="E54" s="267">
        <f>E56+E55</f>
        <v>0</v>
      </c>
    </row>
    <row r="55" spans="1:5" s="163" customFormat="1" ht="81" customHeight="1" hidden="1">
      <c r="A55" s="168" t="s">
        <v>63</v>
      </c>
      <c r="B55" s="169" t="s">
        <v>398</v>
      </c>
      <c r="C55" s="267">
        <f>1800000-1800000</f>
        <v>0</v>
      </c>
      <c r="D55" s="267">
        <f>1800000-1800000</f>
        <v>0</v>
      </c>
      <c r="E55" s="267">
        <f>1800000-1800000</f>
        <v>0</v>
      </c>
    </row>
    <row r="56" spans="1:5" s="163" customFormat="1" ht="40.5" hidden="1">
      <c r="A56" s="168" t="s">
        <v>278</v>
      </c>
      <c r="B56" s="169" t="s">
        <v>279</v>
      </c>
      <c r="C56" s="267"/>
      <c r="D56" s="267"/>
      <c r="E56" s="267"/>
    </row>
    <row r="57" spans="1:5" s="163" customFormat="1" ht="40.5" hidden="1">
      <c r="A57" s="166" t="s">
        <v>184</v>
      </c>
      <c r="B57" s="167" t="s">
        <v>188</v>
      </c>
      <c r="C57" s="266"/>
      <c r="D57" s="266"/>
      <c r="E57" s="266"/>
    </row>
    <row r="58" spans="1:5" s="163" customFormat="1" ht="20.25" hidden="1">
      <c r="A58" s="168" t="s">
        <v>185</v>
      </c>
      <c r="B58" s="169" t="s">
        <v>189</v>
      </c>
      <c r="C58" s="267"/>
      <c r="D58" s="267"/>
      <c r="E58" s="267"/>
    </row>
    <row r="59" spans="1:5" s="163" customFormat="1" ht="60.75" hidden="1">
      <c r="A59" s="168" t="s">
        <v>186</v>
      </c>
      <c r="B59" s="169" t="s">
        <v>190</v>
      </c>
      <c r="C59" s="267"/>
      <c r="D59" s="267"/>
      <c r="E59" s="267"/>
    </row>
    <row r="60" spans="1:5" s="163" customFormat="1" ht="81" hidden="1">
      <c r="A60" s="168" t="s">
        <v>187</v>
      </c>
      <c r="B60" s="169" t="s">
        <v>191</v>
      </c>
      <c r="C60" s="267"/>
      <c r="D60" s="267"/>
      <c r="E60" s="267"/>
    </row>
    <row r="61" spans="1:5" s="163" customFormat="1" ht="60.75" hidden="1">
      <c r="A61" s="166" t="s">
        <v>198</v>
      </c>
      <c r="B61" s="167" t="s">
        <v>86</v>
      </c>
      <c r="C61" s="266">
        <f>C62</f>
        <v>20347000</v>
      </c>
      <c r="D61" s="266">
        <f>D62</f>
        <v>0</v>
      </c>
      <c r="E61" s="266">
        <f>E62</f>
        <v>0</v>
      </c>
    </row>
    <row r="62" spans="1:5" s="163" customFormat="1" ht="91.5" customHeight="1" hidden="1">
      <c r="A62" s="168" t="s">
        <v>199</v>
      </c>
      <c r="B62" s="169" t="s">
        <v>399</v>
      </c>
      <c r="C62" s="267">
        <f>C63+C66</f>
        <v>20347000</v>
      </c>
      <c r="D62" s="267">
        <f>D63+D66</f>
        <v>0</v>
      </c>
      <c r="E62" s="267">
        <f>E63+E66</f>
        <v>0</v>
      </c>
    </row>
    <row r="63" spans="1:5" s="163" customFormat="1" ht="69.75" customHeight="1" hidden="1">
      <c r="A63" s="168" t="s">
        <v>200</v>
      </c>
      <c r="B63" s="169" t="s">
        <v>65</v>
      </c>
      <c r="C63" s="267">
        <f>C64+C65</f>
        <v>20247000</v>
      </c>
      <c r="D63" s="267">
        <f>D64+D65</f>
        <v>0</v>
      </c>
      <c r="E63" s="267">
        <f>E64+E65</f>
        <v>0</v>
      </c>
    </row>
    <row r="64" spans="1:5" s="163" customFormat="1" ht="88.5" customHeight="1" hidden="1">
      <c r="A64" s="168" t="s">
        <v>400</v>
      </c>
      <c r="B64" s="169" t="s">
        <v>66</v>
      </c>
      <c r="C64" s="267">
        <v>18697000</v>
      </c>
      <c r="D64" s="267"/>
      <c r="E64" s="267"/>
    </row>
    <row r="65" spans="1:5" s="163" customFormat="1" ht="87.75" customHeight="1" hidden="1">
      <c r="A65" s="168" t="s">
        <v>674</v>
      </c>
      <c r="B65" s="277" t="s">
        <v>676</v>
      </c>
      <c r="C65" s="267">
        <v>1550000</v>
      </c>
      <c r="D65" s="267"/>
      <c r="E65" s="267"/>
    </row>
    <row r="66" spans="1:5" s="178" customFormat="1" ht="87" customHeight="1" hidden="1">
      <c r="A66" s="176" t="s">
        <v>201</v>
      </c>
      <c r="B66" s="177" t="s">
        <v>401</v>
      </c>
      <c r="C66" s="267">
        <f>C67</f>
        <v>100000</v>
      </c>
      <c r="D66" s="267">
        <f>D67</f>
        <v>0</v>
      </c>
      <c r="E66" s="267">
        <f>E67</f>
        <v>0</v>
      </c>
    </row>
    <row r="67" spans="1:5" s="178" customFormat="1" ht="72" customHeight="1" hidden="1">
      <c r="A67" s="176" t="s">
        <v>202</v>
      </c>
      <c r="B67" s="177" t="s">
        <v>402</v>
      </c>
      <c r="C67" s="267">
        <v>100000</v>
      </c>
      <c r="D67" s="267"/>
      <c r="E67" s="267"/>
    </row>
    <row r="68" spans="1:5" s="163" customFormat="1" ht="18.75" customHeight="1" hidden="1">
      <c r="A68" s="166" t="s">
        <v>228</v>
      </c>
      <c r="B68" s="167" t="s">
        <v>87</v>
      </c>
      <c r="C68" s="266">
        <f>C69</f>
        <v>4053500</v>
      </c>
      <c r="D68" s="266">
        <f>D69</f>
        <v>0</v>
      </c>
      <c r="E68" s="266">
        <f>E69</f>
        <v>0</v>
      </c>
    </row>
    <row r="69" spans="1:5" s="163" customFormat="1" ht="20.25" hidden="1">
      <c r="A69" s="168" t="s">
        <v>229</v>
      </c>
      <c r="B69" s="169" t="s">
        <v>88</v>
      </c>
      <c r="C69" s="267">
        <f>C70+C72+C73+C71</f>
        <v>4053500</v>
      </c>
      <c r="D69" s="267">
        <f>D70+D72+D73+D71</f>
        <v>0</v>
      </c>
      <c r="E69" s="267">
        <f>E70+E72+E73+E71</f>
        <v>0</v>
      </c>
    </row>
    <row r="70" spans="1:5" s="163" customFormat="1" ht="40.5" hidden="1">
      <c r="A70" s="168" t="s">
        <v>407</v>
      </c>
      <c r="B70" s="197" t="s">
        <v>437</v>
      </c>
      <c r="C70" s="267">
        <v>165000</v>
      </c>
      <c r="D70" s="267"/>
      <c r="E70" s="267"/>
    </row>
    <row r="71" spans="1:5" s="163" customFormat="1" ht="40.5" hidden="1">
      <c r="A71" s="168" t="s">
        <v>430</v>
      </c>
      <c r="B71" s="197" t="s">
        <v>438</v>
      </c>
      <c r="C71" s="267">
        <v>0</v>
      </c>
      <c r="D71" s="267">
        <v>0</v>
      </c>
      <c r="E71" s="267">
        <v>0</v>
      </c>
    </row>
    <row r="72" spans="1:5" s="163" customFormat="1" ht="20.25" hidden="1">
      <c r="A72" s="168" t="s">
        <v>416</v>
      </c>
      <c r="B72" s="197" t="s">
        <v>418</v>
      </c>
      <c r="C72" s="267">
        <v>38500</v>
      </c>
      <c r="D72" s="267"/>
      <c r="E72" s="267"/>
    </row>
    <row r="73" spans="1:5" s="163" customFormat="1" ht="20.25" hidden="1">
      <c r="A73" s="168" t="s">
        <v>417</v>
      </c>
      <c r="B73" s="197" t="s">
        <v>419</v>
      </c>
      <c r="C73" s="267">
        <v>3850000</v>
      </c>
      <c r="D73" s="267"/>
      <c r="E73" s="267"/>
    </row>
    <row r="74" spans="1:5" s="163" customFormat="1" ht="40.5" hidden="1">
      <c r="A74" s="166" t="s">
        <v>471</v>
      </c>
      <c r="B74" s="228" t="s">
        <v>472</v>
      </c>
      <c r="C74" s="266">
        <f>C75+C78</f>
        <v>50000</v>
      </c>
      <c r="D74" s="266">
        <f>D75+D78</f>
        <v>0</v>
      </c>
      <c r="E74" s="266">
        <f>E75+E78</f>
        <v>0</v>
      </c>
    </row>
    <row r="75" spans="1:5" s="163" customFormat="1" ht="20.25" hidden="1">
      <c r="A75" s="168" t="s">
        <v>473</v>
      </c>
      <c r="B75" s="197" t="s">
        <v>474</v>
      </c>
      <c r="C75" s="267">
        <f aca="true" t="shared" si="1" ref="C75:E76">C76</f>
        <v>50000</v>
      </c>
      <c r="D75" s="267">
        <f t="shared" si="1"/>
        <v>0</v>
      </c>
      <c r="E75" s="267">
        <f t="shared" si="1"/>
        <v>0</v>
      </c>
    </row>
    <row r="76" spans="1:5" s="163" customFormat="1" ht="20.25" hidden="1">
      <c r="A76" s="168" t="s">
        <v>475</v>
      </c>
      <c r="B76" s="197" t="s">
        <v>476</v>
      </c>
      <c r="C76" s="267">
        <f t="shared" si="1"/>
        <v>50000</v>
      </c>
      <c r="D76" s="267">
        <f t="shared" si="1"/>
        <v>0</v>
      </c>
      <c r="E76" s="267">
        <f t="shared" si="1"/>
        <v>0</v>
      </c>
    </row>
    <row r="77" spans="1:5" s="163" customFormat="1" ht="40.5" hidden="1">
      <c r="A77" s="168" t="s">
        <v>477</v>
      </c>
      <c r="B77" s="197" t="s">
        <v>478</v>
      </c>
      <c r="C77" s="267">
        <v>50000</v>
      </c>
      <c r="D77" s="267"/>
      <c r="E77" s="267"/>
    </row>
    <row r="78" spans="1:5" s="163" customFormat="1" ht="20.25" hidden="1">
      <c r="A78" s="168" t="s">
        <v>479</v>
      </c>
      <c r="B78" s="197" t="s">
        <v>480</v>
      </c>
      <c r="C78" s="267">
        <f aca="true" t="shared" si="2" ref="C78:E79">C79</f>
        <v>0</v>
      </c>
      <c r="D78" s="267">
        <f t="shared" si="2"/>
        <v>0</v>
      </c>
      <c r="E78" s="267">
        <f t="shared" si="2"/>
        <v>0</v>
      </c>
    </row>
    <row r="79" spans="1:5" s="163" customFormat="1" ht="20.25" hidden="1">
      <c r="A79" s="168" t="s">
        <v>481</v>
      </c>
      <c r="B79" s="197" t="s">
        <v>482</v>
      </c>
      <c r="C79" s="267">
        <f t="shared" si="2"/>
        <v>0</v>
      </c>
      <c r="D79" s="267">
        <f t="shared" si="2"/>
        <v>0</v>
      </c>
      <c r="E79" s="267">
        <f t="shared" si="2"/>
        <v>0</v>
      </c>
    </row>
    <row r="80" spans="1:5" s="163" customFormat="1" ht="40.5" hidden="1">
      <c r="A80" s="168" t="s">
        <v>483</v>
      </c>
      <c r="B80" s="197" t="s">
        <v>484</v>
      </c>
      <c r="C80" s="267"/>
      <c r="D80" s="267"/>
      <c r="E80" s="267"/>
    </row>
    <row r="81" spans="1:5" s="163" customFormat="1" ht="40.5" hidden="1">
      <c r="A81" s="166" t="s">
        <v>250</v>
      </c>
      <c r="B81" s="167" t="s">
        <v>223</v>
      </c>
      <c r="C81" s="266">
        <f>C82+C85</f>
        <v>2303000</v>
      </c>
      <c r="D81" s="266">
        <f>D82+D85</f>
        <v>0</v>
      </c>
      <c r="E81" s="266">
        <f>E82+E85</f>
        <v>0</v>
      </c>
    </row>
    <row r="82" spans="1:5" s="163" customFormat="1" ht="86.25" customHeight="1" hidden="1">
      <c r="A82" s="168" t="s">
        <v>280</v>
      </c>
      <c r="B82" s="169" t="s">
        <v>439</v>
      </c>
      <c r="C82" s="266">
        <f aca="true" t="shared" si="3" ref="C82:E83">C83</f>
        <v>0</v>
      </c>
      <c r="D82" s="266">
        <f t="shared" si="3"/>
        <v>0</v>
      </c>
      <c r="E82" s="266">
        <f t="shared" si="3"/>
        <v>0</v>
      </c>
    </row>
    <row r="83" spans="1:5" s="163" customFormat="1" ht="92.25" customHeight="1" hidden="1">
      <c r="A83" s="168" t="s">
        <v>403</v>
      </c>
      <c r="B83" s="169" t="s">
        <v>440</v>
      </c>
      <c r="C83" s="266">
        <f t="shared" si="3"/>
        <v>0</v>
      </c>
      <c r="D83" s="266">
        <f t="shared" si="3"/>
        <v>0</v>
      </c>
      <c r="E83" s="266">
        <f t="shared" si="3"/>
        <v>0</v>
      </c>
    </row>
    <row r="84" spans="1:5" s="163" customFormat="1" ht="111" customHeight="1" hidden="1">
      <c r="A84" s="168" t="s">
        <v>404</v>
      </c>
      <c r="B84" s="169" t="s">
        <v>441</v>
      </c>
      <c r="C84" s="267"/>
      <c r="D84" s="267"/>
      <c r="E84" s="267"/>
    </row>
    <row r="85" spans="1:5" s="163" customFormat="1" ht="48" customHeight="1" hidden="1">
      <c r="A85" s="168" t="s">
        <v>221</v>
      </c>
      <c r="B85" s="169" t="s">
        <v>671</v>
      </c>
      <c r="C85" s="267">
        <f>C86</f>
        <v>2303000</v>
      </c>
      <c r="D85" s="267">
        <f>D86</f>
        <v>0</v>
      </c>
      <c r="E85" s="267">
        <f>E86</f>
        <v>0</v>
      </c>
    </row>
    <row r="86" spans="1:5" s="163" customFormat="1" ht="39" customHeight="1" hidden="1">
      <c r="A86" s="168" t="s">
        <v>222</v>
      </c>
      <c r="B86" s="169" t="s">
        <v>409</v>
      </c>
      <c r="C86" s="267">
        <f>C87+C88</f>
        <v>2303000</v>
      </c>
      <c r="D86" s="267">
        <f>D87+D88</f>
        <v>0</v>
      </c>
      <c r="E86" s="267">
        <f>E87+E88</f>
        <v>0</v>
      </c>
    </row>
    <row r="87" spans="1:5" s="163" customFormat="1" ht="60.75" hidden="1">
      <c r="A87" s="168" t="s">
        <v>405</v>
      </c>
      <c r="B87" s="169" t="s">
        <v>410</v>
      </c>
      <c r="C87" s="267">
        <v>1923000</v>
      </c>
      <c r="D87" s="267"/>
      <c r="E87" s="267"/>
    </row>
    <row r="88" spans="1:5" s="163" customFormat="1" ht="42.75" customHeight="1" hidden="1">
      <c r="A88" s="168" t="s">
        <v>675</v>
      </c>
      <c r="B88" s="277" t="s">
        <v>677</v>
      </c>
      <c r="C88" s="267">
        <v>380000</v>
      </c>
      <c r="D88" s="267"/>
      <c r="E88" s="267"/>
    </row>
    <row r="89" spans="1:5" s="163" customFormat="1" ht="60.75" hidden="1">
      <c r="A89" s="168" t="s">
        <v>313</v>
      </c>
      <c r="B89" s="169" t="s">
        <v>314</v>
      </c>
      <c r="C89" s="267"/>
      <c r="D89" s="267"/>
      <c r="E89" s="267"/>
    </row>
    <row r="90" spans="1:5" s="163" customFormat="1" ht="60.75" hidden="1">
      <c r="A90" s="168" t="s">
        <v>238</v>
      </c>
      <c r="B90" s="169" t="s">
        <v>239</v>
      </c>
      <c r="C90" s="267"/>
      <c r="D90" s="267"/>
      <c r="E90" s="267"/>
    </row>
    <row r="91" spans="1:5" s="163" customFormat="1" ht="20.25" hidden="1">
      <c r="A91" s="166" t="s">
        <v>158</v>
      </c>
      <c r="B91" s="167" t="s">
        <v>89</v>
      </c>
      <c r="C91" s="266">
        <f>C92+C95+C98+C100+C102+C106+C110+C107+C109+C103</f>
        <v>981000</v>
      </c>
      <c r="D91" s="266">
        <f>D92+D95+D98+D100+D102+D106+D110+D107+D109+D103</f>
        <v>0</v>
      </c>
      <c r="E91" s="266">
        <f>E92+E95+E98+E100+E102+E106+E110+E107+E109+E103</f>
        <v>0</v>
      </c>
    </row>
    <row r="92" spans="1:5" s="163" customFormat="1" ht="81" hidden="1">
      <c r="A92" s="168" t="s">
        <v>664</v>
      </c>
      <c r="B92" s="169" t="s">
        <v>666</v>
      </c>
      <c r="C92" s="267">
        <f>C93</f>
        <v>25000</v>
      </c>
      <c r="D92" s="267">
        <f>D93</f>
        <v>0</v>
      </c>
      <c r="E92" s="267">
        <f>E93</f>
        <v>0</v>
      </c>
    </row>
    <row r="93" spans="1:5" s="163" customFormat="1" ht="60.75" hidden="1">
      <c r="A93" s="285" t="s">
        <v>665</v>
      </c>
      <c r="B93" s="169" t="s">
        <v>667</v>
      </c>
      <c r="C93" s="267">
        <v>25000</v>
      </c>
      <c r="D93" s="267"/>
      <c r="E93" s="267"/>
    </row>
    <row r="94" spans="1:5" s="163" customFormat="1" ht="60.75" hidden="1">
      <c r="A94" s="168" t="s">
        <v>244</v>
      </c>
      <c r="B94" s="169" t="s">
        <v>245</v>
      </c>
      <c r="C94" s="267"/>
      <c r="D94" s="267"/>
      <c r="E94" s="267"/>
    </row>
    <row r="95" spans="1:5" s="163" customFormat="1" ht="60.75" hidden="1">
      <c r="A95" s="168" t="s">
        <v>299</v>
      </c>
      <c r="B95" s="169" t="s">
        <v>300</v>
      </c>
      <c r="C95" s="267"/>
      <c r="D95" s="267"/>
      <c r="E95" s="267"/>
    </row>
    <row r="96" spans="1:5" s="163" customFormat="1" ht="20.25" hidden="1">
      <c r="A96" s="168"/>
      <c r="B96" s="169"/>
      <c r="C96" s="266"/>
      <c r="D96" s="266"/>
      <c r="E96" s="266"/>
    </row>
    <row r="97" spans="1:5" s="163" customFormat="1" ht="20.25" hidden="1">
      <c r="A97" s="168"/>
      <c r="B97" s="169"/>
      <c r="C97" s="266"/>
      <c r="D97" s="266"/>
      <c r="E97" s="266"/>
    </row>
    <row r="98" spans="1:5" s="163" customFormat="1" ht="40.5" hidden="1">
      <c r="A98" s="168" t="s">
        <v>246</v>
      </c>
      <c r="B98" s="169" t="s">
        <v>247</v>
      </c>
      <c r="C98" s="266"/>
      <c r="D98" s="266"/>
      <c r="E98" s="266"/>
    </row>
    <row r="99" spans="1:5" s="163" customFormat="1" ht="60.75" hidden="1">
      <c r="A99" s="168" t="s">
        <v>248</v>
      </c>
      <c r="B99" s="169" t="s">
        <v>128</v>
      </c>
      <c r="C99" s="267"/>
      <c r="D99" s="267"/>
      <c r="E99" s="267"/>
    </row>
    <row r="100" spans="1:5" s="163" customFormat="1" ht="1.5" customHeight="1" hidden="1">
      <c r="A100" s="168" t="s">
        <v>194</v>
      </c>
      <c r="B100" s="169" t="s">
        <v>672</v>
      </c>
      <c r="C100" s="267">
        <f>C101</f>
        <v>20000</v>
      </c>
      <c r="D100" s="267">
        <f>D101</f>
        <v>0</v>
      </c>
      <c r="E100" s="267">
        <f>E101</f>
        <v>0</v>
      </c>
    </row>
    <row r="101" spans="1:5" s="163" customFormat="1" ht="40.5" hidden="1">
      <c r="A101" s="168" t="s">
        <v>192</v>
      </c>
      <c r="B101" s="169" t="s">
        <v>193</v>
      </c>
      <c r="C101" s="267">
        <v>20000</v>
      </c>
      <c r="D101" s="267"/>
      <c r="E101" s="267"/>
    </row>
    <row r="102" spans="1:5" s="163" customFormat="1" ht="60.75" hidden="1">
      <c r="A102" s="168" t="s">
        <v>668</v>
      </c>
      <c r="B102" s="169" t="s">
        <v>0</v>
      </c>
      <c r="C102" s="267">
        <v>11000</v>
      </c>
      <c r="D102" s="267"/>
      <c r="E102" s="267"/>
    </row>
    <row r="103" spans="1:5" s="163" customFormat="1" ht="40.5" hidden="1">
      <c r="A103" s="168" t="s">
        <v>129</v>
      </c>
      <c r="B103" s="169" t="s">
        <v>442</v>
      </c>
      <c r="C103" s="267">
        <f>C104+C105</f>
        <v>75000</v>
      </c>
      <c r="D103" s="267">
        <f>D104+D105</f>
        <v>0</v>
      </c>
      <c r="E103" s="267">
        <f>E104+E105</f>
        <v>0</v>
      </c>
    </row>
    <row r="104" spans="1:5" s="163" customFormat="1" ht="63" customHeight="1" hidden="1">
      <c r="A104" s="379" t="s">
        <v>997</v>
      </c>
      <c r="B104" s="380" t="s">
        <v>998</v>
      </c>
      <c r="C104" s="267">
        <v>15000</v>
      </c>
      <c r="D104" s="267"/>
      <c r="E104" s="267"/>
    </row>
    <row r="105" spans="1:5" s="163" customFormat="1" ht="38.25" customHeight="1" hidden="1">
      <c r="A105" s="168" t="s">
        <v>443</v>
      </c>
      <c r="B105" s="169" t="s">
        <v>444</v>
      </c>
      <c r="C105" s="267">
        <v>60000</v>
      </c>
      <c r="D105" s="267"/>
      <c r="E105" s="267"/>
    </row>
    <row r="106" spans="1:5" s="163" customFormat="1" ht="60.75" hidden="1">
      <c r="A106" s="179" t="s">
        <v>159</v>
      </c>
      <c r="B106" s="169" t="s">
        <v>0</v>
      </c>
      <c r="C106" s="267">
        <v>0</v>
      </c>
      <c r="D106" s="267"/>
      <c r="E106" s="267"/>
    </row>
    <row r="107" spans="1:5" s="180" customFormat="1" ht="60.75" hidden="1">
      <c r="A107" s="270" t="s">
        <v>431</v>
      </c>
      <c r="B107" s="203" t="s">
        <v>434</v>
      </c>
      <c r="C107" s="267">
        <f>C108</f>
        <v>50000</v>
      </c>
      <c r="D107" s="267"/>
      <c r="E107" s="267"/>
    </row>
    <row r="108" spans="1:5" s="180" customFormat="1" ht="60.75" hidden="1">
      <c r="A108" s="270" t="s">
        <v>432</v>
      </c>
      <c r="B108" s="203" t="s">
        <v>435</v>
      </c>
      <c r="C108" s="267">
        <v>50000</v>
      </c>
      <c r="D108" s="267"/>
      <c r="E108" s="267"/>
    </row>
    <row r="109" spans="1:5" s="180" customFormat="1" ht="81" hidden="1">
      <c r="A109" s="270" t="s">
        <v>433</v>
      </c>
      <c r="B109" s="203" t="s">
        <v>445</v>
      </c>
      <c r="C109" s="267">
        <v>120000</v>
      </c>
      <c r="D109" s="267"/>
      <c r="E109" s="267"/>
    </row>
    <row r="110" spans="1:5" s="163" customFormat="1" ht="40.5" hidden="1">
      <c r="A110" s="179" t="s">
        <v>130</v>
      </c>
      <c r="B110" s="169" t="s">
        <v>131</v>
      </c>
      <c r="C110" s="267">
        <f>C111</f>
        <v>680000</v>
      </c>
      <c r="D110" s="267">
        <f>D111</f>
        <v>0</v>
      </c>
      <c r="E110" s="267">
        <f>E111</f>
        <v>0</v>
      </c>
    </row>
    <row r="111" spans="1:5" s="163" customFormat="1" ht="51.75" customHeight="1" hidden="1">
      <c r="A111" s="179" t="s">
        <v>132</v>
      </c>
      <c r="B111" s="170" t="s">
        <v>79</v>
      </c>
      <c r="C111" s="267">
        <v>680000</v>
      </c>
      <c r="D111" s="267"/>
      <c r="E111" s="267"/>
    </row>
    <row r="112" spans="1:5" s="183" customFormat="1" ht="81" customHeight="1" hidden="1">
      <c r="A112" s="181" t="s">
        <v>83</v>
      </c>
      <c r="B112" s="182" t="s">
        <v>213</v>
      </c>
      <c r="C112" s="266"/>
      <c r="D112" s="266"/>
      <c r="E112" s="266"/>
    </row>
    <row r="113" spans="1:5" s="183" customFormat="1" ht="60.75" customHeight="1" hidden="1">
      <c r="A113" s="184" t="s">
        <v>82</v>
      </c>
      <c r="B113" s="185" t="s">
        <v>265</v>
      </c>
      <c r="C113" s="266"/>
      <c r="D113" s="266"/>
      <c r="E113" s="266"/>
    </row>
    <row r="114" spans="1:5" s="183" customFormat="1" ht="60.75" hidden="1">
      <c r="A114" s="184" t="s">
        <v>84</v>
      </c>
      <c r="B114" s="185" t="s">
        <v>264</v>
      </c>
      <c r="C114" s="267"/>
      <c r="D114" s="267"/>
      <c r="E114" s="267"/>
    </row>
    <row r="115" spans="1:5" s="163" customFormat="1" ht="21.75" customHeight="1">
      <c r="A115" s="166" t="s">
        <v>266</v>
      </c>
      <c r="B115" s="167" t="s">
        <v>90</v>
      </c>
      <c r="C115" s="266">
        <f>C116+C211</f>
        <v>546241000</v>
      </c>
      <c r="D115" s="266">
        <f>D116+D211</f>
        <v>5386000</v>
      </c>
      <c r="E115" s="266">
        <f>E116+E211</f>
        <v>5394000</v>
      </c>
    </row>
    <row r="116" spans="1:5" s="163" customFormat="1" ht="44.25" customHeight="1">
      <c r="A116" s="168" t="s">
        <v>267</v>
      </c>
      <c r="B116" s="169" t="s">
        <v>290</v>
      </c>
      <c r="C116" s="267">
        <f>C117+C122+C175+C192+C199</f>
        <v>546241000</v>
      </c>
      <c r="D116" s="267">
        <f>D117+D122+D175+D192+D199</f>
        <v>5386000</v>
      </c>
      <c r="E116" s="267">
        <f>E117+E122+E175+E192+E199</f>
        <v>5394000</v>
      </c>
    </row>
    <row r="117" spans="1:5" s="163" customFormat="1" ht="42.75" customHeight="1">
      <c r="A117" s="166" t="s">
        <v>43</v>
      </c>
      <c r="B117" s="167" t="s">
        <v>44</v>
      </c>
      <c r="C117" s="266">
        <f>C118+C120</f>
        <v>21178000</v>
      </c>
      <c r="D117" s="266">
        <f>D118+D120</f>
        <v>5386000</v>
      </c>
      <c r="E117" s="266">
        <f>E118+E120</f>
        <v>5394000</v>
      </c>
    </row>
    <row r="118" spans="1:5" s="163" customFormat="1" ht="27.75" customHeight="1">
      <c r="A118" s="168" t="s">
        <v>298</v>
      </c>
      <c r="B118" s="169" t="s">
        <v>203</v>
      </c>
      <c r="C118" s="266">
        <f>C119</f>
        <v>21178000</v>
      </c>
      <c r="D118" s="266">
        <f>D119</f>
        <v>5386000</v>
      </c>
      <c r="E118" s="266">
        <f>E119</f>
        <v>5394000</v>
      </c>
    </row>
    <row r="119" spans="1:8" s="163" customFormat="1" ht="40.5">
      <c r="A119" s="168" t="s">
        <v>1064</v>
      </c>
      <c r="B119" s="169" t="s">
        <v>1063</v>
      </c>
      <c r="C119" s="267">
        <v>21178000</v>
      </c>
      <c r="D119" s="267">
        <v>5386000</v>
      </c>
      <c r="E119" s="267">
        <v>5394000</v>
      </c>
      <c r="G119" s="289"/>
      <c r="H119" s="289"/>
    </row>
    <row r="120" spans="1:5" s="163" customFormat="1" ht="40.5" hidden="1">
      <c r="A120" s="168" t="s">
        <v>219</v>
      </c>
      <c r="B120" s="169" t="s">
        <v>220</v>
      </c>
      <c r="C120" s="266">
        <f>C121</f>
        <v>0</v>
      </c>
      <c r="D120" s="266">
        <f>D121</f>
        <v>0</v>
      </c>
      <c r="E120" s="266">
        <f>E121</f>
        <v>0</v>
      </c>
    </row>
    <row r="121" spans="1:5" s="163" customFormat="1" ht="40.5" hidden="1">
      <c r="A121" s="168" t="s">
        <v>77</v>
      </c>
      <c r="B121" s="169" t="s">
        <v>78</v>
      </c>
      <c r="C121" s="267"/>
      <c r="D121" s="267"/>
      <c r="E121" s="267"/>
    </row>
    <row r="122" spans="1:5" s="163" customFormat="1" ht="60.75" hidden="1">
      <c r="A122" s="166" t="s">
        <v>55</v>
      </c>
      <c r="B122" s="167" t="s">
        <v>204</v>
      </c>
      <c r="C122" s="266">
        <f>C123+C125+C127+C129+C131+C133+C135+C137+C139+C141+C143+C145+C147+C149+C154+C159+C161+C163+C169+C173+C165+C171+C167</f>
        <v>0</v>
      </c>
      <c r="D122" s="266">
        <f>D123+D125+D127+D129+D131+D133+D135+D137+D139+D141+D143+D145+D147+D149+D154+D159+D161+D163+D169+D173+D165+D171+D167</f>
        <v>0</v>
      </c>
      <c r="E122" s="266">
        <f>E123+E125+E127+E129+E131+E133+E135+E137+E139+E141+E143+E145+E147+E149+E154+E159+E161+E163+E169+E173+E165+E171+E167</f>
        <v>0</v>
      </c>
    </row>
    <row r="123" spans="1:5" s="163" customFormat="1" ht="60.75" hidden="1">
      <c r="A123" s="168" t="s">
        <v>272</v>
      </c>
      <c r="B123" s="169" t="s">
        <v>274</v>
      </c>
      <c r="C123" s="266"/>
      <c r="D123" s="266"/>
      <c r="E123" s="266"/>
    </row>
    <row r="124" spans="1:5" s="163" customFormat="1" ht="40.5" hidden="1">
      <c r="A124" s="168" t="s">
        <v>273</v>
      </c>
      <c r="B124" s="169" t="s">
        <v>1</v>
      </c>
      <c r="C124" s="267"/>
      <c r="D124" s="267"/>
      <c r="E124" s="267"/>
    </row>
    <row r="125" spans="1:5" s="163" customFormat="1" ht="20.25" hidden="1">
      <c r="A125" s="168" t="s">
        <v>45</v>
      </c>
      <c r="B125" s="169" t="s">
        <v>46</v>
      </c>
      <c r="C125" s="266">
        <f>C126</f>
        <v>0</v>
      </c>
      <c r="D125" s="266">
        <f>D126</f>
        <v>0</v>
      </c>
      <c r="E125" s="266">
        <f>E126</f>
        <v>0</v>
      </c>
    </row>
    <row r="126" spans="1:5" s="163" customFormat="1" ht="40.5" hidden="1">
      <c r="A126" s="168" t="s">
        <v>50</v>
      </c>
      <c r="B126" s="172" t="s">
        <v>47</v>
      </c>
      <c r="C126" s="267"/>
      <c r="D126" s="267"/>
      <c r="E126" s="267"/>
    </row>
    <row r="127" spans="1:5" s="163" customFormat="1" ht="40.5" hidden="1">
      <c r="A127" s="168" t="s">
        <v>115</v>
      </c>
      <c r="B127" s="232" t="s">
        <v>118</v>
      </c>
      <c r="C127" s="266">
        <f>C128</f>
        <v>0</v>
      </c>
      <c r="D127" s="266">
        <f>D128</f>
        <v>0</v>
      </c>
      <c r="E127" s="266">
        <f>E128</f>
        <v>0</v>
      </c>
    </row>
    <row r="128" spans="1:5" s="163" customFormat="1" ht="60.75" hidden="1">
      <c r="A128" s="168" t="s">
        <v>116</v>
      </c>
      <c r="B128" s="232" t="s">
        <v>117</v>
      </c>
      <c r="C128" s="267"/>
      <c r="D128" s="267"/>
      <c r="E128" s="267"/>
    </row>
    <row r="129" spans="1:5" s="163" customFormat="1" ht="40.5" hidden="1">
      <c r="A129" s="168" t="s">
        <v>251</v>
      </c>
      <c r="B129" s="169" t="s">
        <v>113</v>
      </c>
      <c r="C129" s="266"/>
      <c r="D129" s="266"/>
      <c r="E129" s="266"/>
    </row>
    <row r="130" spans="1:5" s="163" customFormat="1" ht="40.5" hidden="1">
      <c r="A130" s="168" t="s">
        <v>252</v>
      </c>
      <c r="B130" s="169" t="s">
        <v>114</v>
      </c>
      <c r="C130" s="267"/>
      <c r="D130" s="267"/>
      <c r="E130" s="267"/>
    </row>
    <row r="131" spans="1:5" s="163" customFormat="1" ht="60.75" hidden="1">
      <c r="A131" s="168" t="s">
        <v>147</v>
      </c>
      <c r="B131" s="169" t="s">
        <v>102</v>
      </c>
      <c r="C131" s="266">
        <f>C132</f>
        <v>0</v>
      </c>
      <c r="D131" s="266">
        <f>D132</f>
        <v>0</v>
      </c>
      <c r="E131" s="266">
        <f>E132</f>
        <v>0</v>
      </c>
    </row>
    <row r="132" spans="1:5" s="163" customFormat="1" ht="60.75" hidden="1">
      <c r="A132" s="168" t="s">
        <v>148</v>
      </c>
      <c r="B132" s="169" t="s">
        <v>149</v>
      </c>
      <c r="C132" s="267"/>
      <c r="D132" s="267"/>
      <c r="E132" s="267"/>
    </row>
    <row r="133" spans="1:5" s="163" customFormat="1" ht="40.5" hidden="1">
      <c r="A133" s="168" t="s">
        <v>48</v>
      </c>
      <c r="B133" s="169" t="s">
        <v>67</v>
      </c>
      <c r="C133" s="266"/>
      <c r="D133" s="266"/>
      <c r="E133" s="266"/>
    </row>
    <row r="134" spans="1:5" s="163" customFormat="1" ht="60.75" hidden="1">
      <c r="A134" s="168" t="s">
        <v>49</v>
      </c>
      <c r="B134" s="169" t="s">
        <v>68</v>
      </c>
      <c r="C134" s="267"/>
      <c r="D134" s="267"/>
      <c r="E134" s="267"/>
    </row>
    <row r="135" spans="1:5" s="163" customFormat="1" ht="60.75" hidden="1">
      <c r="A135" s="168" t="s">
        <v>230</v>
      </c>
      <c r="B135" s="172" t="s">
        <v>231</v>
      </c>
      <c r="C135" s="266">
        <f>C136</f>
        <v>0</v>
      </c>
      <c r="D135" s="266">
        <f>D136</f>
        <v>0</v>
      </c>
      <c r="E135" s="266">
        <f>E136</f>
        <v>0</v>
      </c>
    </row>
    <row r="136" spans="1:5" s="163" customFormat="1" ht="60.75" hidden="1">
      <c r="A136" s="168" t="s">
        <v>232</v>
      </c>
      <c r="B136" s="172" t="s">
        <v>678</v>
      </c>
      <c r="C136" s="267"/>
      <c r="D136" s="267"/>
      <c r="E136" s="267"/>
    </row>
    <row r="137" spans="1:5" s="163" customFormat="1" ht="20.25" hidden="1">
      <c r="A137" s="168" t="s">
        <v>632</v>
      </c>
      <c r="B137" s="276" t="s">
        <v>635</v>
      </c>
      <c r="C137" s="266">
        <f>C138</f>
        <v>0</v>
      </c>
      <c r="D137" s="266">
        <f>D138</f>
        <v>0</v>
      </c>
      <c r="E137" s="266">
        <f>E138</f>
        <v>0</v>
      </c>
    </row>
    <row r="138" spans="1:5" s="163" customFormat="1" ht="40.5" hidden="1">
      <c r="A138" s="168" t="s">
        <v>633</v>
      </c>
      <c r="B138" s="275" t="s">
        <v>634</v>
      </c>
      <c r="C138" s="267"/>
      <c r="D138" s="267"/>
      <c r="E138" s="267"/>
    </row>
    <row r="139" spans="1:5" s="163" customFormat="1" ht="40.5" hidden="1">
      <c r="A139" s="168" t="s">
        <v>177</v>
      </c>
      <c r="B139" s="169" t="s">
        <v>257</v>
      </c>
      <c r="C139" s="266">
        <f>C140</f>
        <v>0</v>
      </c>
      <c r="D139" s="266">
        <f>D140</f>
        <v>0</v>
      </c>
      <c r="E139" s="266">
        <f>E140</f>
        <v>0</v>
      </c>
    </row>
    <row r="140" spans="1:5" s="163" customFormat="1" ht="40.5" hidden="1">
      <c r="A140" s="168" t="s">
        <v>256</v>
      </c>
      <c r="B140" s="169" t="s">
        <v>258</v>
      </c>
      <c r="C140" s="267">
        <f>3038000-3038000</f>
        <v>0</v>
      </c>
      <c r="D140" s="267">
        <f>3038000-3038000</f>
        <v>0</v>
      </c>
      <c r="E140" s="267">
        <f>3038000-3038000</f>
        <v>0</v>
      </c>
    </row>
    <row r="141" spans="1:5" s="163" customFormat="1" ht="81" hidden="1">
      <c r="A141" s="168" t="s">
        <v>343</v>
      </c>
      <c r="B141" s="186" t="s">
        <v>345</v>
      </c>
      <c r="C141" s="266">
        <f>C142</f>
        <v>0</v>
      </c>
      <c r="D141" s="266">
        <f>D142</f>
        <v>0</v>
      </c>
      <c r="E141" s="266">
        <f>E142</f>
        <v>0</v>
      </c>
    </row>
    <row r="142" spans="1:5" s="163" customFormat="1" ht="60.75" hidden="1">
      <c r="A142" s="168" t="s">
        <v>344</v>
      </c>
      <c r="B142" s="186" t="s">
        <v>346</v>
      </c>
      <c r="C142" s="267"/>
      <c r="D142" s="267"/>
      <c r="E142" s="267"/>
    </row>
    <row r="143" spans="1:5" s="163" customFormat="1" ht="40.5" hidden="1">
      <c r="A143" s="168" t="s">
        <v>260</v>
      </c>
      <c r="B143" s="172" t="s">
        <v>261</v>
      </c>
      <c r="C143" s="266">
        <f>C144</f>
        <v>0</v>
      </c>
      <c r="D143" s="266">
        <f>D144</f>
        <v>0</v>
      </c>
      <c r="E143" s="266">
        <f>E144</f>
        <v>0</v>
      </c>
    </row>
    <row r="144" spans="1:5" s="163" customFormat="1" ht="40.5" hidden="1">
      <c r="A144" s="168" t="s">
        <v>262</v>
      </c>
      <c r="B144" s="172" t="s">
        <v>263</v>
      </c>
      <c r="C144" s="267"/>
      <c r="D144" s="267"/>
      <c r="E144" s="267"/>
    </row>
    <row r="145" spans="1:5" s="163" customFormat="1" ht="40.5" hidden="1">
      <c r="A145" s="168" t="s">
        <v>119</v>
      </c>
      <c r="B145" s="186" t="s">
        <v>121</v>
      </c>
      <c r="C145" s="266">
        <f>C146</f>
        <v>0</v>
      </c>
      <c r="D145" s="266">
        <f>D146</f>
        <v>0</v>
      </c>
      <c r="E145" s="266">
        <f>E146</f>
        <v>0</v>
      </c>
    </row>
    <row r="146" spans="1:5" s="163" customFormat="1" ht="60.75" hidden="1">
      <c r="A146" s="168" t="s">
        <v>120</v>
      </c>
      <c r="B146" s="186" t="s">
        <v>122</v>
      </c>
      <c r="C146" s="267"/>
      <c r="D146" s="267"/>
      <c r="E146" s="267"/>
    </row>
    <row r="147" spans="1:5" s="163" customFormat="1" ht="60.75" hidden="1">
      <c r="A147" s="168" t="s">
        <v>253</v>
      </c>
      <c r="B147" s="169" t="s">
        <v>6</v>
      </c>
      <c r="C147" s="266">
        <f>C148</f>
        <v>0</v>
      </c>
      <c r="D147" s="266">
        <f>D148</f>
        <v>0</v>
      </c>
      <c r="E147" s="266">
        <f>E148</f>
        <v>0</v>
      </c>
    </row>
    <row r="148" spans="1:5" s="163" customFormat="1" ht="60.75" hidden="1">
      <c r="A148" s="168" t="s">
        <v>254</v>
      </c>
      <c r="B148" s="169" t="s">
        <v>7</v>
      </c>
      <c r="C148" s="267">
        <f>9732000-166000-9566000</f>
        <v>0</v>
      </c>
      <c r="D148" s="267">
        <f>9732000-166000-9566000</f>
        <v>0</v>
      </c>
      <c r="E148" s="267">
        <f>9732000-166000-9566000</f>
        <v>0</v>
      </c>
    </row>
    <row r="149" spans="1:5" s="163" customFormat="1" ht="101.25" hidden="1">
      <c r="A149" s="168" t="s">
        <v>285</v>
      </c>
      <c r="B149" s="169" t="s">
        <v>308</v>
      </c>
      <c r="C149" s="266">
        <f>C150</f>
        <v>0</v>
      </c>
      <c r="D149" s="266">
        <f>D150</f>
        <v>0</v>
      </c>
      <c r="E149" s="266">
        <f>E150</f>
        <v>0</v>
      </c>
    </row>
    <row r="150" spans="1:5" s="163" customFormat="1" ht="101.25" hidden="1">
      <c r="A150" s="168" t="s">
        <v>284</v>
      </c>
      <c r="B150" s="169" t="s">
        <v>309</v>
      </c>
      <c r="C150" s="267">
        <f>C151+C152+C153</f>
        <v>0</v>
      </c>
      <c r="D150" s="267">
        <f>D151+D152+D153</f>
        <v>0</v>
      </c>
      <c r="E150" s="267">
        <f>E151+E152+E153</f>
        <v>0</v>
      </c>
    </row>
    <row r="151" spans="1:5" s="163" customFormat="1" ht="81" hidden="1">
      <c r="A151" s="168" t="s">
        <v>282</v>
      </c>
      <c r="B151" s="169" t="s">
        <v>310</v>
      </c>
      <c r="C151" s="267"/>
      <c r="D151" s="267"/>
      <c r="E151" s="267"/>
    </row>
    <row r="152" spans="1:5" s="163" customFormat="1" ht="81" hidden="1">
      <c r="A152" s="168" t="s">
        <v>283</v>
      </c>
      <c r="B152" s="169" t="s">
        <v>311</v>
      </c>
      <c r="C152" s="267"/>
      <c r="D152" s="267"/>
      <c r="E152" s="267"/>
    </row>
    <row r="153" spans="1:5" s="163" customFormat="1" ht="121.5" hidden="1">
      <c r="A153" s="168" t="s">
        <v>412</v>
      </c>
      <c r="B153" s="169" t="s">
        <v>413</v>
      </c>
      <c r="C153" s="271"/>
      <c r="D153" s="271"/>
      <c r="E153" s="271"/>
    </row>
    <row r="154" spans="1:5" s="163" customFormat="1" ht="81" hidden="1">
      <c r="A154" s="168" t="s">
        <v>150</v>
      </c>
      <c r="B154" s="169" t="s">
        <v>152</v>
      </c>
      <c r="C154" s="266">
        <f>C155</f>
        <v>0</v>
      </c>
      <c r="D154" s="266">
        <f>D155</f>
        <v>0</v>
      </c>
      <c r="E154" s="266">
        <f>E155</f>
        <v>0</v>
      </c>
    </row>
    <row r="155" spans="1:5" s="163" customFormat="1" ht="81" hidden="1">
      <c r="A155" s="168" t="s">
        <v>151</v>
      </c>
      <c r="B155" s="169" t="s">
        <v>153</v>
      </c>
      <c r="C155" s="267">
        <f>C156+C157+C158</f>
        <v>0</v>
      </c>
      <c r="D155" s="267">
        <f>D156+D157+D158</f>
        <v>0</v>
      </c>
      <c r="E155" s="267">
        <f>E156+E157+E158</f>
        <v>0</v>
      </c>
    </row>
    <row r="156" spans="1:5" s="163" customFormat="1" ht="60.75" hidden="1">
      <c r="A156" s="168" t="s">
        <v>154</v>
      </c>
      <c r="B156" s="169" t="s">
        <v>155</v>
      </c>
      <c r="C156" s="267"/>
      <c r="D156" s="267"/>
      <c r="E156" s="267"/>
    </row>
    <row r="157" spans="1:5" s="163" customFormat="1" ht="60.75" hidden="1">
      <c r="A157" s="168" t="s">
        <v>269</v>
      </c>
      <c r="B157" s="169" t="s">
        <v>268</v>
      </c>
      <c r="C157" s="267"/>
      <c r="D157" s="267"/>
      <c r="E157" s="267"/>
    </row>
    <row r="158" spans="1:5" s="163" customFormat="1" ht="81" hidden="1">
      <c r="A158" s="168" t="s">
        <v>414</v>
      </c>
      <c r="B158" s="169" t="s">
        <v>415</v>
      </c>
      <c r="C158" s="271"/>
      <c r="D158" s="271"/>
      <c r="E158" s="271"/>
    </row>
    <row r="159" spans="1:5" s="163" customFormat="1" ht="40.5" hidden="1">
      <c r="A159" s="168" t="s">
        <v>123</v>
      </c>
      <c r="B159" s="186" t="s">
        <v>124</v>
      </c>
      <c r="C159" s="267"/>
      <c r="D159" s="267"/>
      <c r="E159" s="267"/>
    </row>
    <row r="160" spans="1:5" s="163" customFormat="1" ht="40.5" hidden="1">
      <c r="A160" s="168" t="s">
        <v>125</v>
      </c>
      <c r="B160" s="186" t="s">
        <v>126</v>
      </c>
      <c r="C160" s="267"/>
      <c r="D160" s="267"/>
      <c r="E160" s="267"/>
    </row>
    <row r="161" spans="1:5" s="163" customFormat="1" ht="60.75" hidden="1">
      <c r="A161" s="176" t="s">
        <v>240</v>
      </c>
      <c r="B161" s="177" t="s">
        <v>218</v>
      </c>
      <c r="C161" s="266">
        <f>C162</f>
        <v>0</v>
      </c>
      <c r="D161" s="266">
        <f>D162</f>
        <v>0</v>
      </c>
      <c r="E161" s="266">
        <f>E162</f>
        <v>0</v>
      </c>
    </row>
    <row r="162" spans="1:5" s="163" customFormat="1" ht="60.75" hidden="1">
      <c r="A162" s="176" t="s">
        <v>217</v>
      </c>
      <c r="B162" s="177" t="s">
        <v>216</v>
      </c>
      <c r="C162" s="267"/>
      <c r="D162" s="267"/>
      <c r="E162" s="267"/>
    </row>
    <row r="163" spans="1:5" s="163" customFormat="1" ht="40.5" hidden="1">
      <c r="A163" s="168" t="s">
        <v>420</v>
      </c>
      <c r="B163" s="199" t="s">
        <v>423</v>
      </c>
      <c r="C163" s="267">
        <f>C164</f>
        <v>0</v>
      </c>
      <c r="D163" s="267">
        <f>D164</f>
        <v>0</v>
      </c>
      <c r="E163" s="267">
        <f>E164</f>
        <v>0</v>
      </c>
    </row>
    <row r="164" spans="1:5" s="163" customFormat="1" ht="40.5" hidden="1">
      <c r="A164" s="168" t="s">
        <v>421</v>
      </c>
      <c r="B164" s="230" t="s">
        <v>422</v>
      </c>
      <c r="C164" s="267"/>
      <c r="D164" s="267"/>
      <c r="E164" s="267"/>
    </row>
    <row r="165" spans="1:5" s="163" customFormat="1" ht="40.5" hidden="1">
      <c r="A165" s="168" t="s">
        <v>644</v>
      </c>
      <c r="B165" s="230" t="s">
        <v>646</v>
      </c>
      <c r="C165" s="266">
        <f>C166</f>
        <v>0</v>
      </c>
      <c r="D165" s="266">
        <f>D166</f>
        <v>0</v>
      </c>
      <c r="E165" s="266">
        <f>E166</f>
        <v>0</v>
      </c>
    </row>
    <row r="166" spans="1:5" s="163" customFormat="1" ht="40.5" hidden="1">
      <c r="A166" s="168" t="s">
        <v>643</v>
      </c>
      <c r="B166" s="277" t="s">
        <v>645</v>
      </c>
      <c r="C166" s="267"/>
      <c r="D166" s="267"/>
      <c r="E166" s="267"/>
    </row>
    <row r="167" spans="1:5" s="163" customFormat="1" ht="40.5" hidden="1">
      <c r="A167" s="168" t="s">
        <v>639</v>
      </c>
      <c r="B167" s="230" t="s">
        <v>641</v>
      </c>
      <c r="C167" s="266">
        <f>C168</f>
        <v>0</v>
      </c>
      <c r="D167" s="266">
        <f>D168</f>
        <v>0</v>
      </c>
      <c r="E167" s="266">
        <f>E168</f>
        <v>0</v>
      </c>
    </row>
    <row r="168" spans="1:5" s="163" customFormat="1" ht="60.75" hidden="1">
      <c r="A168" s="168" t="s">
        <v>640</v>
      </c>
      <c r="B168" s="230" t="s">
        <v>642</v>
      </c>
      <c r="C168" s="267"/>
      <c r="D168" s="267"/>
      <c r="E168" s="267"/>
    </row>
    <row r="169" spans="1:5" s="163" customFormat="1" ht="60.75" hidden="1">
      <c r="A169" s="168" t="s">
        <v>485</v>
      </c>
      <c r="B169" s="231" t="s">
        <v>488</v>
      </c>
      <c r="C169" s="266">
        <f>C170</f>
        <v>0</v>
      </c>
      <c r="D169" s="266">
        <f>D170</f>
        <v>0</v>
      </c>
      <c r="E169" s="266">
        <f>E170</f>
        <v>0</v>
      </c>
    </row>
    <row r="170" spans="1:5" s="163" customFormat="1" ht="40.5" hidden="1">
      <c r="A170" s="229" t="s">
        <v>486</v>
      </c>
      <c r="B170" s="231" t="s">
        <v>487</v>
      </c>
      <c r="C170" s="272"/>
      <c r="D170" s="272"/>
      <c r="E170" s="272"/>
    </row>
    <row r="171" spans="1:5" s="163" customFormat="1" ht="60.75" hidden="1">
      <c r="A171" s="168" t="s">
        <v>647</v>
      </c>
      <c r="B171" s="278" t="s">
        <v>649</v>
      </c>
      <c r="C171" s="265">
        <f>C172</f>
        <v>0</v>
      </c>
      <c r="D171" s="265">
        <f>D172</f>
        <v>0</v>
      </c>
      <c r="E171" s="265">
        <f>E172</f>
        <v>0</v>
      </c>
    </row>
    <row r="172" spans="1:5" s="163" customFormat="1" ht="60.75" hidden="1">
      <c r="A172" s="168" t="s">
        <v>648</v>
      </c>
      <c r="B172" s="278" t="s">
        <v>650</v>
      </c>
      <c r="C172" s="272"/>
      <c r="D172" s="272"/>
      <c r="E172" s="272"/>
    </row>
    <row r="173" spans="1:5" s="163" customFormat="1" ht="20.25" hidden="1">
      <c r="A173" s="168" t="s">
        <v>52</v>
      </c>
      <c r="B173" s="169" t="s">
        <v>171</v>
      </c>
      <c r="C173" s="266">
        <f>C174</f>
        <v>0</v>
      </c>
      <c r="D173" s="266">
        <f>D174</f>
        <v>0</v>
      </c>
      <c r="E173" s="266">
        <f>E174</f>
        <v>0</v>
      </c>
    </row>
    <row r="174" spans="1:5" s="163" customFormat="1" ht="20.25" hidden="1">
      <c r="A174" s="168" t="s">
        <v>51</v>
      </c>
      <c r="B174" s="169" t="s">
        <v>172</v>
      </c>
      <c r="C174" s="267"/>
      <c r="D174" s="267"/>
      <c r="E174" s="267"/>
    </row>
    <row r="175" spans="1:5" s="163" customFormat="1" ht="40.5">
      <c r="A175" s="166" t="s">
        <v>10</v>
      </c>
      <c r="B175" s="167" t="s">
        <v>275</v>
      </c>
      <c r="C175" s="266">
        <f>C176+C180+C178+C182+C184+C186+C188+C190</f>
        <v>525032000</v>
      </c>
      <c r="D175" s="266">
        <f>D176+D180+D178+D182+D184+D186+D188+D190</f>
        <v>0</v>
      </c>
      <c r="E175" s="266">
        <f>E176+E180+E178+E182+E184+E186+E188+E190</f>
        <v>0</v>
      </c>
    </row>
    <row r="176" spans="1:5" s="163" customFormat="1" ht="60.75" customHeight="1" hidden="1">
      <c r="A176" s="168" t="s">
        <v>296</v>
      </c>
      <c r="B176" s="169" t="s">
        <v>297</v>
      </c>
      <c r="C176" s="266"/>
      <c r="D176" s="266"/>
      <c r="E176" s="266"/>
    </row>
    <row r="177" spans="1:5" s="163" customFormat="1" ht="60.75" customHeight="1" hidden="1">
      <c r="A177" s="168" t="s">
        <v>295</v>
      </c>
      <c r="B177" s="169" t="s">
        <v>323</v>
      </c>
      <c r="C177" s="267"/>
      <c r="D177" s="267"/>
      <c r="E177" s="267"/>
    </row>
    <row r="178" spans="1:5" s="163" customFormat="1" ht="40.5" hidden="1">
      <c r="A178" s="168" t="s">
        <v>304</v>
      </c>
      <c r="B178" s="172" t="s">
        <v>305</v>
      </c>
      <c r="C178" s="267">
        <f>C179</f>
        <v>0</v>
      </c>
      <c r="D178" s="267">
        <f>D179</f>
        <v>0</v>
      </c>
      <c r="E178" s="267">
        <f>E179</f>
        <v>0</v>
      </c>
    </row>
    <row r="179" spans="1:5" s="163" customFormat="1" ht="40.5" hidden="1">
      <c r="A179" s="168" t="s">
        <v>306</v>
      </c>
      <c r="B179" s="172" t="s">
        <v>307</v>
      </c>
      <c r="C179" s="267"/>
      <c r="D179" s="267"/>
      <c r="E179" s="267"/>
    </row>
    <row r="180" spans="1:5" s="163" customFormat="1" ht="42" customHeight="1">
      <c r="A180" s="168" t="s">
        <v>11</v>
      </c>
      <c r="B180" s="169" t="s">
        <v>241</v>
      </c>
      <c r="C180" s="266">
        <f>C181</f>
        <v>1590000</v>
      </c>
      <c r="D180" s="266">
        <f>D181</f>
        <v>0</v>
      </c>
      <c r="E180" s="266">
        <f>E181</f>
        <v>0</v>
      </c>
    </row>
    <row r="181" spans="1:5" s="163" customFormat="1" ht="40.5">
      <c r="A181" s="168" t="s">
        <v>1065</v>
      </c>
      <c r="B181" s="169" t="s">
        <v>1066</v>
      </c>
      <c r="C181" s="267">
        <v>1590000</v>
      </c>
      <c r="D181" s="267">
        <v>0</v>
      </c>
      <c r="E181" s="267">
        <v>0</v>
      </c>
    </row>
    <row r="182" spans="1:5" s="163" customFormat="1" ht="40.5" hidden="1">
      <c r="A182" s="168" t="s">
        <v>12</v>
      </c>
      <c r="B182" s="169" t="s">
        <v>242</v>
      </c>
      <c r="C182" s="266">
        <f>C183</f>
        <v>0</v>
      </c>
      <c r="D182" s="266">
        <f>D183</f>
        <v>0</v>
      </c>
      <c r="E182" s="266">
        <f>E183</f>
        <v>0</v>
      </c>
    </row>
    <row r="183" spans="1:5" s="163" customFormat="1" ht="40.5" hidden="1">
      <c r="A183" s="168" t="s">
        <v>13</v>
      </c>
      <c r="B183" s="169" t="s">
        <v>91</v>
      </c>
      <c r="C183" s="267"/>
      <c r="D183" s="267"/>
      <c r="E183" s="267"/>
    </row>
    <row r="184" spans="1:5" s="163" customFormat="1" ht="0.75" customHeight="1">
      <c r="A184" s="168" t="s">
        <v>14</v>
      </c>
      <c r="B184" s="187" t="s">
        <v>316</v>
      </c>
      <c r="C184" s="266">
        <f>C185</f>
        <v>466805000</v>
      </c>
      <c r="D184" s="266">
        <f>D185</f>
        <v>0</v>
      </c>
      <c r="E184" s="266">
        <f>E185</f>
        <v>0</v>
      </c>
    </row>
    <row r="185" spans="1:5" s="163" customFormat="1" ht="41.25" customHeight="1" hidden="1">
      <c r="A185" s="168" t="s">
        <v>15</v>
      </c>
      <c r="B185" s="187" t="s">
        <v>317</v>
      </c>
      <c r="C185" s="267">
        <v>466805000</v>
      </c>
      <c r="D185" s="267"/>
      <c r="E185" s="267"/>
    </row>
    <row r="186" spans="1:5" s="163" customFormat="1" ht="2.25" customHeight="1" hidden="1">
      <c r="A186" s="168" t="s">
        <v>16</v>
      </c>
      <c r="B186" s="169" t="s">
        <v>243</v>
      </c>
      <c r="C186" s="266">
        <f>C187</f>
        <v>10938000</v>
      </c>
      <c r="D186" s="266">
        <f>D187</f>
        <v>0</v>
      </c>
      <c r="E186" s="266">
        <f>E187</f>
        <v>0</v>
      </c>
    </row>
    <row r="187" spans="1:5" s="163" customFormat="1" ht="81" hidden="1">
      <c r="A187" s="168" t="s">
        <v>17</v>
      </c>
      <c r="B187" s="169" t="s">
        <v>276</v>
      </c>
      <c r="C187" s="267">
        <v>10938000</v>
      </c>
      <c r="D187" s="267"/>
      <c r="E187" s="267"/>
    </row>
    <row r="188" spans="1:5" s="163" customFormat="1" ht="3" customHeight="1" hidden="1">
      <c r="A188" s="168" t="s">
        <v>18</v>
      </c>
      <c r="B188" s="169" t="s">
        <v>25</v>
      </c>
      <c r="C188" s="266">
        <f>C189</f>
        <v>36748000</v>
      </c>
      <c r="D188" s="266">
        <f>D189</f>
        <v>0</v>
      </c>
      <c r="E188" s="266">
        <f>E189</f>
        <v>0</v>
      </c>
    </row>
    <row r="189" spans="1:5" s="163" customFormat="1" ht="60.75" hidden="1">
      <c r="A189" s="168" t="s">
        <v>19</v>
      </c>
      <c r="B189" s="170" t="s">
        <v>26</v>
      </c>
      <c r="C189" s="267">
        <v>36748000</v>
      </c>
      <c r="D189" s="267"/>
      <c r="E189" s="267"/>
    </row>
    <row r="190" spans="1:5" s="163" customFormat="1" ht="81" hidden="1">
      <c r="A190" s="168" t="s">
        <v>20</v>
      </c>
      <c r="B190" s="170" t="s">
        <v>342</v>
      </c>
      <c r="C190" s="266">
        <f>C191</f>
        <v>8951000</v>
      </c>
      <c r="D190" s="266">
        <f>D191</f>
        <v>0</v>
      </c>
      <c r="E190" s="266">
        <f>E191</f>
        <v>0</v>
      </c>
    </row>
    <row r="191" spans="1:5" s="163" customFormat="1" ht="81" hidden="1">
      <c r="A191" s="168" t="s">
        <v>21</v>
      </c>
      <c r="B191" s="170" t="s">
        <v>341</v>
      </c>
      <c r="C191" s="267">
        <v>8951000</v>
      </c>
      <c r="D191" s="267"/>
      <c r="E191" s="267"/>
    </row>
    <row r="192" spans="1:5" s="163" customFormat="1" ht="19.5" customHeight="1" thickBot="1">
      <c r="A192" s="166" t="s">
        <v>277</v>
      </c>
      <c r="B192" s="167" t="s">
        <v>8</v>
      </c>
      <c r="C192" s="266">
        <f>C193+C195+C201+C203+C205+C207+C209</f>
        <v>31000</v>
      </c>
      <c r="D192" s="266">
        <f>D193+D195+D201+D203+D205+D207+D209</f>
        <v>0</v>
      </c>
      <c r="E192" s="266">
        <f>E193+E195+E201+E203+E205+E207+E209</f>
        <v>0</v>
      </c>
    </row>
    <row r="193" spans="1:5" s="163" customFormat="1" ht="60.75" hidden="1">
      <c r="A193" s="168" t="s">
        <v>270</v>
      </c>
      <c r="B193" s="169" t="s">
        <v>103</v>
      </c>
      <c r="C193" s="266">
        <f>C194</f>
        <v>0</v>
      </c>
      <c r="D193" s="266">
        <f>D194</f>
        <v>0</v>
      </c>
      <c r="E193" s="266">
        <f>E194</f>
        <v>0</v>
      </c>
    </row>
    <row r="194" spans="1:5" s="163" customFormat="1" ht="60.75" hidden="1">
      <c r="A194" s="168" t="s">
        <v>271</v>
      </c>
      <c r="B194" s="169" t="s">
        <v>53</v>
      </c>
      <c r="C194" s="267"/>
      <c r="D194" s="267"/>
      <c r="E194" s="267"/>
    </row>
    <row r="195" spans="1:5" s="163" customFormat="1" ht="60.75" hidden="1">
      <c r="A195" s="168" t="s">
        <v>22</v>
      </c>
      <c r="B195" s="187" t="s">
        <v>54</v>
      </c>
      <c r="C195" s="266">
        <f>C196</f>
        <v>0</v>
      </c>
      <c r="D195" s="266">
        <f>D196</f>
        <v>0</v>
      </c>
      <c r="E195" s="266">
        <f>E196</f>
        <v>0</v>
      </c>
    </row>
    <row r="196" spans="1:5" s="163" customFormat="1" ht="81" hidden="1">
      <c r="A196" s="168" t="s">
        <v>23</v>
      </c>
      <c r="B196" s="187" t="s">
        <v>127</v>
      </c>
      <c r="C196" s="267"/>
      <c r="D196" s="267"/>
      <c r="E196" s="267"/>
    </row>
    <row r="197" spans="1:5" s="163" customFormat="1" ht="20.25" hidden="1">
      <c r="A197" s="168" t="s">
        <v>169</v>
      </c>
      <c r="B197" s="169" t="s">
        <v>294</v>
      </c>
      <c r="C197" s="266"/>
      <c r="D197" s="266"/>
      <c r="E197" s="266"/>
    </row>
    <row r="198" spans="1:5" s="163" customFormat="1" ht="40.5" hidden="1">
      <c r="A198" s="168" t="s">
        <v>170</v>
      </c>
      <c r="B198" s="169" t="s">
        <v>9</v>
      </c>
      <c r="C198" s="267"/>
      <c r="D198" s="267"/>
      <c r="E198" s="267"/>
    </row>
    <row r="199" spans="1:5" s="163" customFormat="1" ht="20.25" hidden="1">
      <c r="A199" s="168" t="s">
        <v>319</v>
      </c>
      <c r="B199" s="169" t="s">
        <v>320</v>
      </c>
      <c r="C199" s="266"/>
      <c r="D199" s="266"/>
      <c r="E199" s="266"/>
    </row>
    <row r="200" spans="1:5" s="163" customFormat="1" ht="40.5" hidden="1">
      <c r="A200" s="168" t="s">
        <v>324</v>
      </c>
      <c r="B200" s="169" t="s">
        <v>255</v>
      </c>
      <c r="C200" s="267"/>
      <c r="D200" s="267"/>
      <c r="E200" s="267"/>
    </row>
    <row r="201" spans="1:5" s="178" customFormat="1" ht="61.5" hidden="1" thickBot="1">
      <c r="A201" s="176" t="s">
        <v>214</v>
      </c>
      <c r="B201" s="177" t="s">
        <v>215</v>
      </c>
      <c r="C201" s="266">
        <f>C202</f>
        <v>31000</v>
      </c>
      <c r="D201" s="266">
        <f>D202</f>
        <v>0</v>
      </c>
      <c r="E201" s="266">
        <f>E202</f>
        <v>0</v>
      </c>
    </row>
    <row r="202" spans="1:5" s="178" customFormat="1" ht="61.5" hidden="1" thickBot="1">
      <c r="A202" s="176" t="s">
        <v>234</v>
      </c>
      <c r="B202" s="177" t="s">
        <v>233</v>
      </c>
      <c r="C202" s="267">
        <v>31000</v>
      </c>
      <c r="D202" s="267">
        <v>0</v>
      </c>
      <c r="E202" s="267">
        <v>0</v>
      </c>
    </row>
    <row r="203" spans="1:5" s="178" customFormat="1" ht="81.75" hidden="1" thickBot="1">
      <c r="A203" s="168" t="s">
        <v>490</v>
      </c>
      <c r="B203" s="188" t="s">
        <v>489</v>
      </c>
      <c r="C203" s="266">
        <f>C204</f>
        <v>0</v>
      </c>
      <c r="D203" s="266">
        <f>D204</f>
        <v>0</v>
      </c>
      <c r="E203" s="266">
        <f>E204</f>
        <v>0</v>
      </c>
    </row>
    <row r="204" spans="1:5" s="178" customFormat="1" ht="122.25" hidden="1" thickBot="1">
      <c r="A204" s="168" t="s">
        <v>491</v>
      </c>
      <c r="B204" s="188" t="s">
        <v>492</v>
      </c>
      <c r="C204" s="267"/>
      <c r="D204" s="267"/>
      <c r="E204" s="267"/>
    </row>
    <row r="205" spans="1:5" s="163" customFormat="1" ht="61.5" hidden="1" thickBot="1">
      <c r="A205" s="168" t="s">
        <v>653</v>
      </c>
      <c r="B205" s="172" t="s">
        <v>654</v>
      </c>
      <c r="C205" s="266">
        <f>C206</f>
        <v>0</v>
      </c>
      <c r="D205" s="266">
        <f>D206</f>
        <v>0</v>
      </c>
      <c r="E205" s="266">
        <f>E206</f>
        <v>0</v>
      </c>
    </row>
    <row r="206" spans="1:5" s="163" customFormat="1" ht="81.75" hidden="1" thickBot="1">
      <c r="A206" s="168" t="s">
        <v>652</v>
      </c>
      <c r="B206" s="172" t="s">
        <v>651</v>
      </c>
      <c r="C206" s="267"/>
      <c r="D206" s="267"/>
      <c r="E206" s="267"/>
    </row>
    <row r="207" spans="1:5" s="163" customFormat="1" ht="122.25" hidden="1" thickBot="1">
      <c r="A207" s="168" t="s">
        <v>680</v>
      </c>
      <c r="B207" s="172" t="s">
        <v>682</v>
      </c>
      <c r="C207" s="266">
        <f>C208</f>
        <v>0</v>
      </c>
      <c r="D207" s="266">
        <f>D208</f>
        <v>0</v>
      </c>
      <c r="E207" s="266">
        <f>E208</f>
        <v>0</v>
      </c>
    </row>
    <row r="208" spans="1:5" s="163" customFormat="1" ht="122.25" hidden="1" thickBot="1">
      <c r="A208" s="168" t="s">
        <v>679</v>
      </c>
      <c r="B208" s="172" t="s">
        <v>681</v>
      </c>
      <c r="C208" s="267"/>
      <c r="D208" s="267"/>
      <c r="E208" s="267"/>
    </row>
    <row r="209" spans="1:5" s="163" customFormat="1" ht="41.25" hidden="1" thickBot="1">
      <c r="A209" s="168" t="s">
        <v>169</v>
      </c>
      <c r="B209" s="172" t="s">
        <v>683</v>
      </c>
      <c r="C209" s="266">
        <f>C210</f>
        <v>0</v>
      </c>
      <c r="D209" s="266">
        <f>D210</f>
        <v>0</v>
      </c>
      <c r="E209" s="266">
        <f>E210</f>
        <v>0</v>
      </c>
    </row>
    <row r="210" spans="1:5" s="163" customFormat="1" ht="61.5" hidden="1" thickBot="1">
      <c r="A210" s="168" t="s">
        <v>170</v>
      </c>
      <c r="B210" s="172" t="s">
        <v>684</v>
      </c>
      <c r="C210" s="267"/>
      <c r="D210" s="267"/>
      <c r="E210" s="267"/>
    </row>
    <row r="211" spans="1:5" s="163" customFormat="1" ht="21" hidden="1" thickBot="1">
      <c r="A211" s="166" t="s">
        <v>164</v>
      </c>
      <c r="B211" s="167" t="s">
        <v>166</v>
      </c>
      <c r="C211" s="266">
        <f aca="true" t="shared" si="4" ref="C211:E212">C212</f>
        <v>0</v>
      </c>
      <c r="D211" s="266">
        <f t="shared" si="4"/>
        <v>0</v>
      </c>
      <c r="E211" s="266">
        <f t="shared" si="4"/>
        <v>0</v>
      </c>
    </row>
    <row r="212" spans="1:5" s="163" customFormat="1" ht="21" hidden="1" thickBot="1">
      <c r="A212" s="168" t="s">
        <v>165</v>
      </c>
      <c r="B212" s="169" t="s">
        <v>167</v>
      </c>
      <c r="C212" s="267">
        <f t="shared" si="4"/>
        <v>0</v>
      </c>
      <c r="D212" s="267">
        <f t="shared" si="4"/>
        <v>0</v>
      </c>
      <c r="E212" s="267">
        <f t="shared" si="4"/>
        <v>0</v>
      </c>
    </row>
    <row r="213" spans="1:5" s="163" customFormat="1" ht="20.25" customHeight="1" hidden="1" thickBot="1">
      <c r="A213" s="168" t="s">
        <v>469</v>
      </c>
      <c r="B213" s="169" t="s">
        <v>167</v>
      </c>
      <c r="C213" s="273"/>
      <c r="D213" s="273"/>
      <c r="E213" s="273"/>
    </row>
    <row r="214" spans="1:5" s="163" customFormat="1" ht="21" thickBot="1">
      <c r="A214" s="189" t="s">
        <v>56</v>
      </c>
      <c r="B214" s="190" t="s">
        <v>92</v>
      </c>
      <c r="C214" s="274">
        <f>C15+C115</f>
        <v>812490600</v>
      </c>
      <c r="D214" s="274">
        <f>D15+D115</f>
        <v>12555250</v>
      </c>
      <c r="E214" s="274">
        <f>E15+E115</f>
        <v>12627460</v>
      </c>
    </row>
    <row r="215" spans="1:5" s="163" customFormat="1" ht="12.75" customHeight="1" hidden="1" thickBot="1">
      <c r="A215" s="191"/>
      <c r="B215" s="191" t="s">
        <v>104</v>
      </c>
      <c r="C215" s="194"/>
      <c r="D215" s="194"/>
      <c r="E215" s="194"/>
    </row>
    <row r="216" spans="1:5" s="163" customFormat="1" ht="20.25" hidden="1">
      <c r="A216" s="191"/>
      <c r="B216" s="191" t="s">
        <v>105</v>
      </c>
      <c r="C216" s="194"/>
      <c r="D216" s="194"/>
      <c r="E216" s="194"/>
    </row>
    <row r="217" spans="1:5" s="163" customFormat="1" ht="20.25" hidden="1">
      <c r="A217" s="191"/>
      <c r="B217" s="191" t="s">
        <v>106</v>
      </c>
      <c r="C217" s="194"/>
      <c r="D217" s="194"/>
      <c r="E217" s="194"/>
    </row>
    <row r="218" spans="1:5" s="163" customFormat="1" ht="20.25" hidden="1">
      <c r="A218" s="191"/>
      <c r="B218" s="191" t="s">
        <v>107</v>
      </c>
      <c r="C218" s="194"/>
      <c r="D218" s="194"/>
      <c r="E218" s="194"/>
    </row>
    <row r="219" spans="1:5" s="163" customFormat="1" ht="20.25" hidden="1">
      <c r="A219" s="191"/>
      <c r="B219" s="191" t="s">
        <v>108</v>
      </c>
      <c r="C219" s="194"/>
      <c r="D219" s="194"/>
      <c r="E219" s="194"/>
    </row>
    <row r="220" spans="1:5" s="163" customFormat="1" ht="20.25" hidden="1">
      <c r="A220" s="191"/>
      <c r="B220" s="191" t="s">
        <v>109</v>
      </c>
      <c r="C220" s="194"/>
      <c r="D220" s="194"/>
      <c r="E220" s="194"/>
    </row>
    <row r="221" spans="1:5" s="163" customFormat="1" ht="20.25" hidden="1">
      <c r="A221" s="191"/>
      <c r="B221" s="191"/>
      <c r="C221" s="194"/>
      <c r="D221" s="194"/>
      <c r="E221" s="194"/>
    </row>
    <row r="222" spans="1:5" s="163" customFormat="1" ht="20.25" hidden="1">
      <c r="A222" s="191"/>
      <c r="B222" s="191" t="s">
        <v>281</v>
      </c>
      <c r="C222" s="195"/>
      <c r="D222" s="195"/>
      <c r="E222" s="195"/>
    </row>
    <row r="223" spans="1:5" s="163" customFormat="1" ht="20.25" hidden="1">
      <c r="A223" s="191"/>
      <c r="B223" s="192" t="s">
        <v>318</v>
      </c>
      <c r="C223" s="195"/>
      <c r="D223" s="195"/>
      <c r="E223" s="195"/>
    </row>
    <row r="224" spans="1:5" s="163" customFormat="1" ht="20.25" hidden="1">
      <c r="A224" s="191"/>
      <c r="B224" s="191"/>
      <c r="C224" s="194"/>
      <c r="D224" s="194"/>
      <c r="E224" s="194"/>
    </row>
    <row r="225" spans="1:5" s="163" customFormat="1" ht="20.25" hidden="1">
      <c r="A225" s="191"/>
      <c r="B225" s="191"/>
      <c r="C225" s="194"/>
      <c r="D225" s="194"/>
      <c r="E225" s="194"/>
    </row>
    <row r="226" spans="1:5" s="163" customFormat="1" ht="20.25" hidden="1">
      <c r="A226" s="191"/>
      <c r="B226" s="191"/>
      <c r="C226" s="195"/>
      <c r="D226" s="195"/>
      <c r="E226" s="195"/>
    </row>
    <row r="227" spans="1:5" s="163" customFormat="1" ht="20.25" hidden="1">
      <c r="A227" s="191"/>
      <c r="B227" s="191"/>
      <c r="C227" s="196"/>
      <c r="D227" s="196"/>
      <c r="E227" s="196"/>
    </row>
    <row r="228" spans="1:5" s="163" customFormat="1" ht="20.25" hidden="1">
      <c r="A228" s="191"/>
      <c r="B228" s="191"/>
      <c r="C228" s="196"/>
      <c r="D228" s="196"/>
      <c r="E228" s="196"/>
    </row>
    <row r="229" spans="1:5" s="163" customFormat="1" ht="20.25" hidden="1">
      <c r="A229" s="191"/>
      <c r="B229" s="191"/>
      <c r="C229" s="196"/>
      <c r="D229" s="196"/>
      <c r="E229" s="196"/>
    </row>
    <row r="230" spans="1:5" s="163" customFormat="1" ht="20.25" hidden="1">
      <c r="A230" s="191"/>
      <c r="B230" s="191"/>
      <c r="C230" s="196"/>
      <c r="D230" s="196"/>
      <c r="E230" s="196"/>
    </row>
    <row r="231" spans="1:5" s="163" customFormat="1" ht="20.25">
      <c r="A231" s="191"/>
      <c r="B231" s="191"/>
      <c r="C231" s="196"/>
      <c r="D231" s="196"/>
      <c r="E231" s="196"/>
    </row>
    <row r="232" spans="3:5" ht="18.75" hidden="1">
      <c r="C232" s="196">
        <v>203607600</v>
      </c>
      <c r="D232" s="196">
        <v>203607600</v>
      </c>
      <c r="E232" s="196">
        <v>203607600</v>
      </c>
    </row>
    <row r="233" spans="3:5" ht="18.75" hidden="1">
      <c r="C233" s="196">
        <f>C61+C81</f>
        <v>22650000</v>
      </c>
      <c r="D233" s="196">
        <f>D61+D81</f>
        <v>0</v>
      </c>
      <c r="E233" s="196">
        <f>E61+E81</f>
        <v>0</v>
      </c>
    </row>
    <row r="234" spans="3:5" ht="18.75" hidden="1">
      <c r="C234" s="196">
        <f>C214-C233</f>
        <v>789840600</v>
      </c>
      <c r="D234" s="196">
        <f>D214-D233</f>
        <v>12555250</v>
      </c>
      <c r="E234" s="196">
        <f>E214-E233</f>
        <v>12627460</v>
      </c>
    </row>
    <row r="235" ht="18.75" hidden="1"/>
    <row r="236" spans="3:5" ht="18.75" hidden="1">
      <c r="C236" s="196">
        <f>C232+C233</f>
        <v>226257600</v>
      </c>
      <c r="D236" s="196">
        <f>D232+D233</f>
        <v>203607600</v>
      </c>
      <c r="E236" s="196">
        <f>E232+E233</f>
        <v>203607600</v>
      </c>
    </row>
    <row r="237" spans="3:5" ht="18.75" hidden="1">
      <c r="C237" s="196">
        <f>C214-C24</f>
        <v>799923300</v>
      </c>
      <c r="D237" s="196">
        <f>D214-D24</f>
        <v>10342750</v>
      </c>
      <c r="E237" s="196">
        <f>E214-E24</f>
        <v>10414960</v>
      </c>
    </row>
    <row r="238" ht="18.75" hidden="1"/>
    <row r="239" ht="18.75" hidden="1">
      <c r="C239" s="196">
        <f>C15+C118</f>
        <v>287427600</v>
      </c>
    </row>
    <row r="240" ht="18.75" hidden="1"/>
    <row r="241" ht="18.75" hidden="1"/>
    <row r="242" ht="18.75" hidden="1"/>
    <row r="243" ht="18.75" hidden="1"/>
    <row r="244" ht="18.75" hidden="1"/>
    <row r="245" spans="2:5" ht="18.75" hidden="1">
      <c r="B245" s="443" t="s">
        <v>1026</v>
      </c>
      <c r="C245" s="196">
        <v>308000</v>
      </c>
      <c r="D245" s="196">
        <v>308000</v>
      </c>
      <c r="E245" s="196">
        <v>308000</v>
      </c>
    </row>
    <row r="246" spans="2:5" ht="18.75" hidden="1">
      <c r="B246" s="11" t="s">
        <v>1027</v>
      </c>
      <c r="C246" s="196">
        <v>338635000</v>
      </c>
      <c r="D246" s="196">
        <v>338635000</v>
      </c>
      <c r="E246" s="196">
        <v>338635000</v>
      </c>
    </row>
    <row r="247" spans="2:5" ht="18.75" hidden="1">
      <c r="B247" s="11" t="s">
        <v>1028</v>
      </c>
      <c r="C247" s="196">
        <v>85935000</v>
      </c>
      <c r="D247" s="196">
        <v>85935000</v>
      </c>
      <c r="E247" s="196">
        <v>85935000</v>
      </c>
    </row>
    <row r="248" spans="2:5" ht="18.75" hidden="1">
      <c r="B248" s="11" t="s">
        <v>1029</v>
      </c>
      <c r="C248" s="196">
        <v>36750000</v>
      </c>
      <c r="D248" s="196">
        <v>36750000</v>
      </c>
      <c r="E248" s="196">
        <v>36750000</v>
      </c>
    </row>
    <row r="249" spans="2:5" ht="18.75" hidden="1">
      <c r="B249" s="11" t="s">
        <v>1030</v>
      </c>
      <c r="C249" s="196">
        <v>4027000</v>
      </c>
      <c r="D249" s="196">
        <v>4027000</v>
      </c>
      <c r="E249" s="196">
        <v>4027000</v>
      </c>
    </row>
    <row r="250" spans="2:5" ht="18.75" hidden="1">
      <c r="B250" s="11" t="s">
        <v>1031</v>
      </c>
      <c r="C250" s="196">
        <v>307000</v>
      </c>
      <c r="D250" s="196">
        <v>307000</v>
      </c>
      <c r="E250" s="196">
        <v>307000</v>
      </c>
    </row>
    <row r="251" spans="2:5" ht="18.75" hidden="1">
      <c r="B251" s="11" t="s">
        <v>1032</v>
      </c>
      <c r="C251" s="196">
        <v>361000</v>
      </c>
      <c r="D251" s="196">
        <v>361000</v>
      </c>
      <c r="E251" s="196">
        <v>361000</v>
      </c>
    </row>
    <row r="252" spans="2:5" ht="18.75" hidden="1">
      <c r="B252" s="11" t="s">
        <v>1033</v>
      </c>
      <c r="C252" s="196">
        <v>420000</v>
      </c>
      <c r="D252" s="196">
        <v>420000</v>
      </c>
      <c r="E252" s="196">
        <v>420000</v>
      </c>
    </row>
    <row r="253" spans="2:5" ht="18.75" hidden="1">
      <c r="B253" s="11" t="s">
        <v>1034</v>
      </c>
      <c r="C253" s="196">
        <v>62000</v>
      </c>
      <c r="D253" s="196">
        <v>62000</v>
      </c>
      <c r="E253" s="196">
        <v>62000</v>
      </c>
    </row>
    <row r="254" ht="18.75" hidden="1"/>
    <row r="255" spans="3:5" ht="18.75" hidden="1">
      <c r="C255" s="196">
        <f>SUM(C245:C254)</f>
        <v>466805000</v>
      </c>
      <c r="D255" s="196">
        <f>SUM(D245:D254)</f>
        <v>466805000</v>
      </c>
      <c r="E255" s="196">
        <f>SUM(E245:E254)</f>
        <v>466805000</v>
      </c>
    </row>
    <row r="256" ht="18.75" hidden="1"/>
  </sheetData>
  <sheetProtection/>
  <mergeCells count="5">
    <mergeCell ref="A10:E10"/>
    <mergeCell ref="A11:E11"/>
    <mergeCell ref="A12:E12"/>
    <mergeCell ref="D2:E2"/>
    <mergeCell ref="D4:E4"/>
  </mergeCells>
  <printOptions/>
  <pageMargins left="0.7874015748031497" right="0" top="0.3937007874015748" bottom="0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8.25390625" style="292" customWidth="1"/>
    <col min="2" max="2" width="32.75390625" style="292" customWidth="1"/>
    <col min="3" max="3" width="70.125" style="304" customWidth="1"/>
    <col min="4" max="4" width="22.625" style="292" customWidth="1"/>
    <col min="5" max="16384" width="9.125" style="292" customWidth="1"/>
  </cols>
  <sheetData>
    <row r="1" spans="2:3" s="3" customFormat="1" ht="14.25" customHeight="1">
      <c r="B1" s="520" t="s">
        <v>719</v>
      </c>
      <c r="C1" s="13" t="s">
        <v>1217</v>
      </c>
    </row>
    <row r="2" spans="2:3" s="3" customFormat="1" ht="18" customHeight="1">
      <c r="B2" s="520" t="s">
        <v>1135</v>
      </c>
      <c r="C2" s="13" t="s">
        <v>1284</v>
      </c>
    </row>
    <row r="3" spans="2:3" s="3" customFormat="1" ht="18" customHeight="1">
      <c r="B3" s="520"/>
      <c r="C3" s="13" t="s">
        <v>436</v>
      </c>
    </row>
    <row r="4" spans="2:3" s="3" customFormat="1" ht="18" customHeight="1">
      <c r="B4" s="520" t="s">
        <v>720</v>
      </c>
      <c r="C4" s="13" t="s">
        <v>1081</v>
      </c>
    </row>
    <row r="5" spans="2:3" s="3" customFormat="1" ht="17.25" customHeight="1">
      <c r="B5" s="520" t="s">
        <v>1136</v>
      </c>
      <c r="C5" s="13" t="s">
        <v>1087</v>
      </c>
    </row>
    <row r="6" spans="2:3" s="3" customFormat="1" ht="17.25" customHeight="1">
      <c r="B6" s="520"/>
      <c r="C6" s="13" t="s">
        <v>1082</v>
      </c>
    </row>
    <row r="7" spans="2:3" s="3" customFormat="1" ht="17.25" customHeight="1">
      <c r="B7" s="520" t="s">
        <v>1137</v>
      </c>
      <c r="C7" s="13" t="s">
        <v>1289</v>
      </c>
    </row>
    <row r="8" spans="1:3" ht="15.75">
      <c r="A8" s="290"/>
      <c r="B8" s="290"/>
      <c r="C8" s="291"/>
    </row>
    <row r="9" spans="1:3" s="139" customFormat="1" ht="47.25" customHeight="1">
      <c r="A9" s="727" t="s">
        <v>1238</v>
      </c>
      <c r="B9" s="727"/>
      <c r="C9" s="727"/>
    </row>
    <row r="10" spans="1:3" s="139" customFormat="1" ht="16.5" thickBot="1">
      <c r="A10" s="293"/>
      <c r="B10" s="293"/>
      <c r="C10" s="294" t="s">
        <v>69</v>
      </c>
    </row>
    <row r="11" spans="1:3" s="4" customFormat="1" ht="34.5" customHeight="1" thickBot="1">
      <c r="A11" s="736" t="s">
        <v>721</v>
      </c>
      <c r="B11" s="737"/>
      <c r="C11" s="738" t="s">
        <v>225</v>
      </c>
    </row>
    <row r="12" spans="1:3" s="4" customFormat="1" ht="36.75" customHeight="1" thickBot="1">
      <c r="A12" s="523" t="s">
        <v>722</v>
      </c>
      <c r="B12" s="523" t="s">
        <v>723</v>
      </c>
      <c r="C12" s="739"/>
    </row>
    <row r="13" spans="1:3" s="295" customFormat="1" ht="35.25" customHeight="1" thickBot="1">
      <c r="A13" s="524" t="s">
        <v>1090</v>
      </c>
      <c r="B13" s="740" t="s">
        <v>1134</v>
      </c>
      <c r="C13" s="741"/>
    </row>
    <row r="14" spans="1:3" s="298" customFormat="1" ht="73.5" customHeight="1" thickBot="1">
      <c r="A14" s="296"/>
      <c r="B14" s="526" t="s">
        <v>1138</v>
      </c>
      <c r="C14" s="527" t="s">
        <v>1161</v>
      </c>
    </row>
    <row r="15" spans="1:3" s="295" customFormat="1" ht="74.25" customHeight="1" thickBot="1">
      <c r="A15" s="299"/>
      <c r="B15" s="528" t="s">
        <v>1139</v>
      </c>
      <c r="C15" s="529" t="s">
        <v>1140</v>
      </c>
    </row>
    <row r="16" spans="1:3" s="298" customFormat="1" ht="72.75" customHeight="1" thickBot="1">
      <c r="A16" s="296"/>
      <c r="B16" s="528" t="s">
        <v>1141</v>
      </c>
      <c r="C16" s="529" t="s">
        <v>1258</v>
      </c>
    </row>
    <row r="17" spans="1:3" s="298" customFormat="1" ht="36.75" customHeight="1" thickBot="1">
      <c r="A17" s="296"/>
      <c r="B17" s="533" t="s">
        <v>1142</v>
      </c>
      <c r="C17" s="529" t="s">
        <v>1259</v>
      </c>
    </row>
    <row r="18" spans="1:3" s="298" customFormat="1" ht="30.75" customHeight="1" thickBot="1">
      <c r="A18" s="296"/>
      <c r="B18" s="528" t="s">
        <v>1143</v>
      </c>
      <c r="C18" s="529" t="s">
        <v>1260</v>
      </c>
    </row>
    <row r="19" spans="1:3" s="298" customFormat="1" ht="34.5" customHeight="1" thickBot="1">
      <c r="A19" s="296"/>
      <c r="B19" s="528" t="s">
        <v>1162</v>
      </c>
      <c r="C19" s="529" t="s">
        <v>1261</v>
      </c>
    </row>
    <row r="20" spans="1:3" s="298" customFormat="1" ht="102" customHeight="1" thickBot="1">
      <c r="A20" s="296"/>
      <c r="B20" s="528" t="s">
        <v>1163</v>
      </c>
      <c r="C20" s="529" t="s">
        <v>1262</v>
      </c>
    </row>
    <row r="21" spans="1:3" s="298" customFormat="1" ht="106.5" customHeight="1" thickBot="1">
      <c r="A21" s="299"/>
      <c r="B21" s="528" t="s">
        <v>1144</v>
      </c>
      <c r="C21" s="529" t="s">
        <v>1263</v>
      </c>
    </row>
    <row r="22" spans="1:3" s="298" customFormat="1" ht="34.5" customHeight="1" thickBot="1">
      <c r="A22" s="299"/>
      <c r="B22" s="528" t="s">
        <v>1145</v>
      </c>
      <c r="C22" s="529" t="s">
        <v>1264</v>
      </c>
    </row>
    <row r="23" spans="1:3" s="298" customFormat="1" ht="84.75" customHeight="1" thickBot="1">
      <c r="A23" s="299"/>
      <c r="B23" s="724" t="s">
        <v>1250</v>
      </c>
      <c r="C23" s="725" t="s">
        <v>1251</v>
      </c>
    </row>
    <row r="24" spans="1:3" s="298" customFormat="1" ht="104.25" customHeight="1" thickBot="1">
      <c r="A24" s="299"/>
      <c r="B24" s="533" t="s">
        <v>1252</v>
      </c>
      <c r="C24" s="726" t="s">
        <v>1253</v>
      </c>
    </row>
    <row r="25" spans="1:3" s="298" customFormat="1" ht="48.75" customHeight="1" thickBot="1">
      <c r="A25" s="299"/>
      <c r="B25" s="533" t="s">
        <v>1254</v>
      </c>
      <c r="C25" s="726" t="s">
        <v>1255</v>
      </c>
    </row>
    <row r="26" spans="1:3" s="298" customFormat="1" ht="30.75" customHeight="1" thickBot="1">
      <c r="A26" s="296"/>
      <c r="B26" s="528" t="s">
        <v>1146</v>
      </c>
      <c r="C26" s="529" t="s">
        <v>1256</v>
      </c>
    </row>
    <row r="27" spans="1:3" s="298" customFormat="1" ht="27" customHeight="1" thickBot="1">
      <c r="A27" s="296"/>
      <c r="B27" s="528" t="s">
        <v>1147</v>
      </c>
      <c r="C27" s="529" t="s">
        <v>1257</v>
      </c>
    </row>
    <row r="28" spans="1:3" s="298" customFormat="1" ht="39.75" customHeight="1" thickBot="1">
      <c r="A28" s="296"/>
      <c r="B28" s="528" t="s">
        <v>1148</v>
      </c>
      <c r="C28" s="529" t="s">
        <v>1265</v>
      </c>
    </row>
    <row r="29" spans="1:3" s="298" customFormat="1" ht="39.75" customHeight="1" thickBot="1">
      <c r="A29" s="296"/>
      <c r="B29" s="526" t="s">
        <v>1237</v>
      </c>
      <c r="C29" s="718" t="s">
        <v>1266</v>
      </c>
    </row>
    <row r="30" spans="1:3" s="298" customFormat="1" ht="56.25" customHeight="1" thickBot="1">
      <c r="A30" s="296"/>
      <c r="B30" s="534" t="s">
        <v>1164</v>
      </c>
      <c r="C30" s="526" t="s">
        <v>1270</v>
      </c>
    </row>
    <row r="31" spans="1:3" s="298" customFormat="1" ht="70.5" customHeight="1" thickBot="1">
      <c r="A31" s="296"/>
      <c r="B31" s="314" t="s">
        <v>1165</v>
      </c>
      <c r="C31" s="528" t="s">
        <v>1269</v>
      </c>
    </row>
    <row r="32" spans="1:3" s="298" customFormat="1" ht="0.75" customHeight="1">
      <c r="A32" s="296"/>
      <c r="B32" s="742" t="s">
        <v>1149</v>
      </c>
      <c r="C32" s="742" t="s">
        <v>1267</v>
      </c>
    </row>
    <row r="33" spans="1:3" s="295" customFormat="1" ht="37.5" customHeight="1">
      <c r="A33" s="299"/>
      <c r="B33" s="743"/>
      <c r="C33" s="743"/>
    </row>
    <row r="34" spans="1:3" s="295" customFormat="1" ht="0.75" customHeight="1" hidden="1" thickBot="1">
      <c r="A34" s="299"/>
      <c r="B34" s="744"/>
      <c r="C34" s="744"/>
    </row>
    <row r="35" spans="1:3" s="298" customFormat="1" ht="41.25" customHeight="1" thickBot="1">
      <c r="A35" s="296"/>
      <c r="B35" s="532" t="s">
        <v>1150</v>
      </c>
      <c r="C35" s="529" t="s">
        <v>1268</v>
      </c>
    </row>
    <row r="36" spans="1:3" s="295" customFormat="1" ht="50.25" customHeight="1" thickBot="1">
      <c r="A36" s="299"/>
      <c r="B36" s="528" t="s">
        <v>1151</v>
      </c>
      <c r="C36" s="529" t="s">
        <v>1271</v>
      </c>
    </row>
    <row r="37" spans="1:3" s="295" customFormat="1" ht="40.5" customHeight="1" thickBot="1">
      <c r="A37" s="299"/>
      <c r="B37" s="528" t="s">
        <v>1152</v>
      </c>
      <c r="C37" s="529" t="s">
        <v>1272</v>
      </c>
    </row>
    <row r="38" spans="1:3" s="295" customFormat="1" ht="50.25" customHeight="1" thickBot="1">
      <c r="A38" s="299"/>
      <c r="B38" s="528" t="s">
        <v>1153</v>
      </c>
      <c r="C38" s="529" t="s">
        <v>1273</v>
      </c>
    </row>
    <row r="39" spans="1:3" s="295" customFormat="1" ht="27" customHeight="1" thickBot="1">
      <c r="A39" s="299"/>
      <c r="B39" s="528" t="s">
        <v>1154</v>
      </c>
      <c r="C39" s="529" t="s">
        <v>1274</v>
      </c>
    </row>
    <row r="40" spans="1:3" s="295" customFormat="1" ht="54" customHeight="1" thickBot="1">
      <c r="A40" s="299"/>
      <c r="B40" s="528" t="s">
        <v>1155</v>
      </c>
      <c r="C40" s="529" t="s">
        <v>1275</v>
      </c>
    </row>
    <row r="41" spans="1:3" s="295" customFormat="1" ht="54" customHeight="1" thickBot="1">
      <c r="A41" s="299"/>
      <c r="B41" s="528" t="s">
        <v>1157</v>
      </c>
      <c r="C41" s="529" t="s">
        <v>1276</v>
      </c>
    </row>
    <row r="42" spans="1:3" s="295" customFormat="1" ht="59.25" customHeight="1" thickBot="1">
      <c r="A42" s="299"/>
      <c r="B42" s="528" t="s">
        <v>1156</v>
      </c>
      <c r="C42" s="529" t="s">
        <v>1277</v>
      </c>
    </row>
    <row r="43" spans="1:3" s="295" customFormat="1" ht="66.75" customHeight="1">
      <c r="A43" s="299"/>
      <c r="B43" s="530" t="s">
        <v>1166</v>
      </c>
      <c r="C43" s="531" t="s">
        <v>1278</v>
      </c>
    </row>
    <row r="44" spans="1:3" s="295" customFormat="1" ht="40.5" customHeight="1">
      <c r="A44" s="299"/>
      <c r="B44" s="536" t="s">
        <v>1167</v>
      </c>
      <c r="C44" s="536" t="s">
        <v>1279</v>
      </c>
    </row>
    <row r="45" spans="1:4" s="295" customFormat="1" ht="47.25" customHeight="1" thickBot="1">
      <c r="A45" s="299"/>
      <c r="B45" s="530" t="s">
        <v>1168</v>
      </c>
      <c r="C45" s="529" t="s">
        <v>1280</v>
      </c>
      <c r="D45" s="298"/>
    </row>
    <row r="46" spans="1:3" s="295" customFormat="1" ht="30" customHeight="1" thickBot="1">
      <c r="A46" s="299"/>
      <c r="B46" s="535" t="s">
        <v>1158</v>
      </c>
      <c r="C46" s="529" t="s">
        <v>1281</v>
      </c>
    </row>
    <row r="47" spans="1:4" s="295" customFormat="1" ht="102" customHeight="1" thickBot="1">
      <c r="A47" s="299"/>
      <c r="B47" s="528" t="s">
        <v>1159</v>
      </c>
      <c r="C47" s="529" t="s">
        <v>1282</v>
      </c>
      <c r="D47" s="298"/>
    </row>
    <row r="48" spans="1:3" s="298" customFormat="1" ht="54.75" customHeight="1" thickBot="1">
      <c r="A48" s="537"/>
      <c r="B48" s="528" t="s">
        <v>1160</v>
      </c>
      <c r="C48" s="529" t="s">
        <v>1283</v>
      </c>
    </row>
  </sheetData>
  <sheetProtection/>
  <mergeCells count="6">
    <mergeCell ref="A9:C9"/>
    <mergeCell ref="A11:B11"/>
    <mergeCell ref="C11:C12"/>
    <mergeCell ref="B13:C13"/>
    <mergeCell ref="B32:B34"/>
    <mergeCell ref="C32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9">
      <selection activeCell="C8" sqref="C8"/>
    </sheetView>
  </sheetViews>
  <sheetFormatPr defaultColWidth="9.00390625" defaultRowHeight="12.75"/>
  <cols>
    <col min="1" max="1" width="19.375" style="292" customWidth="1"/>
    <col min="2" max="2" width="35.00390625" style="292" customWidth="1"/>
    <col min="3" max="3" width="79.125" style="292" customWidth="1"/>
    <col min="4" max="4" width="7.375" style="292" customWidth="1"/>
    <col min="5" max="16384" width="9.125" style="292" customWidth="1"/>
  </cols>
  <sheetData>
    <row r="1" spans="3:8" s="305" customFormat="1" ht="17.25" customHeight="1">
      <c r="C1" s="13" t="s">
        <v>1180</v>
      </c>
      <c r="D1" s="306"/>
      <c r="E1" s="306"/>
      <c r="F1" s="306"/>
      <c r="G1" s="306"/>
      <c r="H1" s="306"/>
    </row>
    <row r="2" spans="3:8" s="305" customFormat="1" ht="18" customHeight="1">
      <c r="C2" s="13" t="s">
        <v>1284</v>
      </c>
      <c r="D2" s="306"/>
      <c r="E2" s="306"/>
      <c r="F2" s="306"/>
      <c r="G2" s="306"/>
      <c r="H2" s="306"/>
    </row>
    <row r="3" spans="3:8" s="305" customFormat="1" ht="18" customHeight="1">
      <c r="C3" s="13" t="s">
        <v>436</v>
      </c>
      <c r="D3" s="306"/>
      <c r="E3" s="306"/>
      <c r="F3" s="306"/>
      <c r="G3" s="306"/>
      <c r="H3" s="306"/>
    </row>
    <row r="4" spans="3:8" s="305" customFormat="1" ht="17.25" customHeight="1">
      <c r="C4" s="13" t="s">
        <v>1081</v>
      </c>
      <c r="D4" s="306"/>
      <c r="E4" s="306"/>
      <c r="F4" s="306"/>
      <c r="G4" s="306"/>
      <c r="H4" s="306"/>
    </row>
    <row r="5" spans="3:8" s="305" customFormat="1" ht="18.75" customHeight="1">
      <c r="C5" s="13" t="s">
        <v>1087</v>
      </c>
      <c r="D5" s="306"/>
      <c r="E5" s="306"/>
      <c r="F5" s="306"/>
      <c r="G5" s="306"/>
      <c r="H5" s="306"/>
    </row>
    <row r="6" spans="3:8" s="305" customFormat="1" ht="21.75" customHeight="1">
      <c r="C6" s="13" t="s">
        <v>1082</v>
      </c>
      <c r="D6" s="306"/>
      <c r="E6" s="306"/>
      <c r="F6" s="306"/>
      <c r="G6" s="306"/>
      <c r="H6" s="306"/>
    </row>
    <row r="7" spans="3:8" s="305" customFormat="1" ht="21.75" customHeight="1">
      <c r="C7" s="13" t="s">
        <v>1289</v>
      </c>
      <c r="D7" s="306"/>
      <c r="E7" s="306"/>
      <c r="F7" s="306"/>
      <c r="G7" s="306"/>
      <c r="H7" s="306"/>
    </row>
    <row r="9" spans="1:3" ht="32.25" customHeight="1">
      <c r="A9" s="745" t="s">
        <v>1169</v>
      </c>
      <c r="B9" s="745"/>
      <c r="C9" s="745"/>
    </row>
    <row r="10" spans="1:3" ht="8.25" customHeight="1">
      <c r="A10" s="521"/>
      <c r="B10" s="521"/>
      <c r="C10" s="521"/>
    </row>
    <row r="11" spans="1:3" ht="0.75" customHeight="1" hidden="1">
      <c r="A11" s="521"/>
      <c r="B11" s="521"/>
      <c r="C11" s="521"/>
    </row>
    <row r="12" spans="1:3" ht="6" customHeight="1">
      <c r="A12" s="746"/>
      <c r="B12" s="746"/>
      <c r="C12" s="746"/>
    </row>
    <row r="13" spans="1:3" ht="13.5" thickBot="1">
      <c r="A13" s="307"/>
      <c r="B13" s="308"/>
      <c r="C13" s="309" t="s">
        <v>69</v>
      </c>
    </row>
    <row r="14" spans="1:3" ht="33.75" customHeight="1" thickBot="1">
      <c r="A14" s="747" t="s">
        <v>724</v>
      </c>
      <c r="B14" s="748"/>
      <c r="C14" s="749" t="s">
        <v>1171</v>
      </c>
    </row>
    <row r="15" spans="1:3" ht="66" customHeight="1" thickBot="1">
      <c r="A15" s="310" t="s">
        <v>725</v>
      </c>
      <c r="B15" s="310" t="s">
        <v>1170</v>
      </c>
      <c r="C15" s="750"/>
    </row>
    <row r="16" spans="1:3" ht="60" customHeight="1" thickBot="1">
      <c r="A16" s="538" t="s">
        <v>1090</v>
      </c>
      <c r="B16" s="751" t="s">
        <v>1172</v>
      </c>
      <c r="C16" s="752"/>
    </row>
    <row r="17" spans="1:3" s="1" customFormat="1" ht="23.25" customHeight="1">
      <c r="A17" s="312" t="s">
        <v>1090</v>
      </c>
      <c r="B17" s="311" t="s">
        <v>1179</v>
      </c>
      <c r="C17" s="315" t="s">
        <v>673</v>
      </c>
    </row>
    <row r="18" spans="1:3" ht="24" customHeight="1">
      <c r="A18" s="316" t="s">
        <v>1090</v>
      </c>
      <c r="B18" s="313" t="s">
        <v>1173</v>
      </c>
      <c r="C18" s="317" t="s">
        <v>462</v>
      </c>
    </row>
    <row r="19" spans="1:3" ht="36" customHeight="1">
      <c r="A19" s="316" t="s">
        <v>1090</v>
      </c>
      <c r="B19" s="313" t="s">
        <v>1178</v>
      </c>
      <c r="C19" s="317" t="s">
        <v>463</v>
      </c>
    </row>
    <row r="20" spans="1:3" ht="36" customHeight="1">
      <c r="A20" s="316" t="s">
        <v>1090</v>
      </c>
      <c r="B20" s="313" t="s">
        <v>1174</v>
      </c>
      <c r="C20" s="317" t="s">
        <v>1071</v>
      </c>
    </row>
    <row r="21" spans="1:3" ht="32.25" customHeight="1">
      <c r="A21" s="316" t="s">
        <v>1090</v>
      </c>
      <c r="B21" s="313" t="s">
        <v>1175</v>
      </c>
      <c r="C21" s="317" t="s">
        <v>464</v>
      </c>
    </row>
    <row r="22" spans="1:3" ht="19.5" customHeight="1">
      <c r="A22" s="316" t="s">
        <v>1090</v>
      </c>
      <c r="B22" s="313" t="s">
        <v>1176</v>
      </c>
      <c r="C22" s="317" t="s">
        <v>465</v>
      </c>
    </row>
    <row r="23" spans="1:3" ht="43.5" customHeight="1" thickBot="1">
      <c r="A23" s="318" t="s">
        <v>1090</v>
      </c>
      <c r="B23" s="319" t="s">
        <v>1177</v>
      </c>
      <c r="C23" s="320" t="s">
        <v>1072</v>
      </c>
    </row>
    <row r="29" ht="18.75">
      <c r="B29" s="4"/>
    </row>
  </sheetData>
  <sheetProtection/>
  <mergeCells count="5">
    <mergeCell ref="A9:C9"/>
    <mergeCell ref="A12:C12"/>
    <mergeCell ref="A14:B14"/>
    <mergeCell ref="C14:C15"/>
    <mergeCell ref="B16:C1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0"/>
  <sheetViews>
    <sheetView zoomScale="80" zoomScaleNormal="80" zoomScaleSheetLayoutView="80" zoomScalePageLayoutView="0" workbookViewId="0" topLeftCell="A39">
      <selection activeCell="B8" sqref="B8"/>
    </sheetView>
  </sheetViews>
  <sheetFormatPr defaultColWidth="9.00390625" defaultRowHeight="12.75"/>
  <cols>
    <col min="1" max="1" width="80.75390625" style="261" customWidth="1"/>
    <col min="2" max="2" width="7.625" style="16" customWidth="1"/>
    <col min="3" max="3" width="6.75390625" style="7" customWidth="1"/>
    <col min="4" max="4" width="7.00390625" style="7" customWidth="1"/>
    <col min="5" max="5" width="15.625" style="7" customWidth="1"/>
    <col min="6" max="6" width="6.125" style="7" customWidth="1"/>
    <col min="7" max="7" width="19.375" style="20" customWidth="1"/>
    <col min="8" max="8" width="17.75390625" style="20" hidden="1" customWidth="1"/>
    <col min="9" max="9" width="19.25390625" style="20" hidden="1" customWidth="1"/>
    <col min="10" max="10" width="14.875" style="0" bestFit="1" customWidth="1"/>
    <col min="11" max="11" width="12.75390625" style="0" bestFit="1" customWidth="1"/>
  </cols>
  <sheetData>
    <row r="1" spans="2:9" ht="16.5">
      <c r="B1" s="13" t="s">
        <v>726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1284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436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1081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1087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1082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1286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204"/>
      <c r="C9" s="8"/>
      <c r="D9" s="8"/>
      <c r="E9" s="8"/>
      <c r="F9"/>
      <c r="G9"/>
      <c r="H9"/>
      <c r="I9"/>
    </row>
    <row r="10" spans="1:9" ht="18.75">
      <c r="A10" s="753" t="s">
        <v>175</v>
      </c>
      <c r="B10" s="753"/>
      <c r="C10" s="753"/>
      <c r="D10" s="753"/>
      <c r="E10" s="753"/>
      <c r="F10" s="753"/>
      <c r="G10" s="753"/>
      <c r="H10" s="753"/>
      <c r="I10" s="753"/>
    </row>
    <row r="11" spans="1:9" ht="16.5">
      <c r="A11" s="754" t="s">
        <v>1083</v>
      </c>
      <c r="B11" s="754"/>
      <c r="C11" s="754"/>
      <c r="D11" s="754"/>
      <c r="E11" s="754"/>
      <c r="F11" s="754"/>
      <c r="G11" s="754"/>
      <c r="H11" s="754"/>
      <c r="I11" s="754"/>
    </row>
    <row r="12" spans="1:9" ht="18.75">
      <c r="A12" s="755" t="s">
        <v>731</v>
      </c>
      <c r="B12" s="755"/>
      <c r="C12" s="755"/>
      <c r="D12" s="755"/>
      <c r="E12" s="755"/>
      <c r="F12" s="755"/>
      <c r="G12" s="755"/>
      <c r="H12" s="755"/>
      <c r="I12" s="755"/>
    </row>
    <row r="13" spans="2:9" ht="15" customHeight="1" thickBot="1">
      <c r="B13" s="14"/>
      <c r="C13" s="6" t="s">
        <v>69</v>
      </c>
      <c r="D13" s="5"/>
      <c r="E13" s="5"/>
      <c r="F13" s="5"/>
      <c r="G13" s="19" t="s">
        <v>2</v>
      </c>
      <c r="H13" s="19"/>
      <c r="I13" s="19" t="s">
        <v>2</v>
      </c>
    </row>
    <row r="14" spans="1:9" ht="37.5" customHeight="1" thickBot="1">
      <c r="A14" s="84" t="s">
        <v>70</v>
      </c>
      <c r="B14" s="85"/>
      <c r="C14" s="86" t="s">
        <v>71</v>
      </c>
      <c r="D14" s="86" t="s">
        <v>72</v>
      </c>
      <c r="E14" s="86" t="s">
        <v>73</v>
      </c>
      <c r="F14" s="86" t="s">
        <v>74</v>
      </c>
      <c r="G14" s="251" t="s">
        <v>609</v>
      </c>
      <c r="H14" s="347" t="s">
        <v>662</v>
      </c>
      <c r="I14" s="251" t="s">
        <v>718</v>
      </c>
    </row>
    <row r="15" spans="1:9" ht="24" customHeight="1" hidden="1" thickBot="1">
      <c r="A15" s="87" t="s">
        <v>392</v>
      </c>
      <c r="B15" s="88">
        <v>901</v>
      </c>
      <c r="C15" s="89"/>
      <c r="D15" s="89"/>
      <c r="E15" s="89"/>
      <c r="F15" s="89"/>
      <c r="G15" s="90">
        <f>G16+G33</f>
        <v>0</v>
      </c>
      <c r="H15" s="90">
        <f>H16+H33</f>
        <v>4228800</v>
      </c>
      <c r="I15" s="90">
        <f>I16+I33</f>
        <v>4228800</v>
      </c>
    </row>
    <row r="16" spans="1:9" ht="17.25" hidden="1" thickBot="1">
      <c r="A16" s="60" t="s">
        <v>205</v>
      </c>
      <c r="B16" s="91">
        <v>901</v>
      </c>
      <c r="C16" s="62" t="s">
        <v>31</v>
      </c>
      <c r="D16" s="62"/>
      <c r="E16" s="62"/>
      <c r="F16" s="62"/>
      <c r="G16" s="92">
        <f>G17+G26</f>
        <v>0</v>
      </c>
      <c r="H16" s="92">
        <f>H17+H26</f>
        <v>4228400</v>
      </c>
      <c r="I16" s="92">
        <f>I17+I26</f>
        <v>4228400</v>
      </c>
    </row>
    <row r="17" spans="1:9" ht="8.25" customHeight="1" hidden="1" thickBot="1">
      <c r="A17" s="45" t="s">
        <v>448</v>
      </c>
      <c r="B17" s="93">
        <v>901</v>
      </c>
      <c r="C17" s="46" t="s">
        <v>31</v>
      </c>
      <c r="D17" s="47" t="s">
        <v>40</v>
      </c>
      <c r="E17" s="47"/>
      <c r="F17" s="47"/>
      <c r="G17" s="48">
        <f aca="true" t="shared" si="0" ref="G17:I18">G18</f>
        <v>0</v>
      </c>
      <c r="H17" s="48">
        <f t="shared" si="0"/>
        <v>3186700</v>
      </c>
      <c r="I17" s="48">
        <f t="shared" si="0"/>
        <v>3186700</v>
      </c>
    </row>
    <row r="18" spans="1:9" s="129" customFormat="1" ht="50.25" hidden="1" thickBot="1">
      <c r="A18" s="45" t="s">
        <v>636</v>
      </c>
      <c r="B18" s="93">
        <v>901</v>
      </c>
      <c r="C18" s="46" t="s">
        <v>31</v>
      </c>
      <c r="D18" s="47" t="s">
        <v>40</v>
      </c>
      <c r="E18" s="342" t="s">
        <v>688</v>
      </c>
      <c r="F18" s="336"/>
      <c r="G18" s="48">
        <f t="shared" si="0"/>
        <v>0</v>
      </c>
      <c r="H18" s="48">
        <f t="shared" si="0"/>
        <v>3186700</v>
      </c>
      <c r="I18" s="48">
        <f t="shared" si="0"/>
        <v>3186700</v>
      </c>
    </row>
    <row r="19" spans="1:9" s="129" customFormat="1" ht="33.75" hidden="1" thickBot="1">
      <c r="A19" s="45" t="s">
        <v>594</v>
      </c>
      <c r="B19" s="93">
        <v>901</v>
      </c>
      <c r="C19" s="46" t="s">
        <v>31</v>
      </c>
      <c r="D19" s="47" t="s">
        <v>40</v>
      </c>
      <c r="E19" s="47" t="s">
        <v>689</v>
      </c>
      <c r="F19" s="336"/>
      <c r="G19" s="48">
        <f>G20+G22</f>
        <v>0</v>
      </c>
      <c r="H19" s="48">
        <f>H20+H22</f>
        <v>3186700</v>
      </c>
      <c r="I19" s="48">
        <f>I20+I22</f>
        <v>3186700</v>
      </c>
    </row>
    <row r="20" spans="1:9" s="129" customFormat="1" ht="33.75" hidden="1" thickBot="1">
      <c r="A20" s="45" t="s">
        <v>512</v>
      </c>
      <c r="B20" s="93">
        <v>901</v>
      </c>
      <c r="C20" s="46" t="s">
        <v>31</v>
      </c>
      <c r="D20" s="47" t="s">
        <v>40</v>
      </c>
      <c r="E20" s="47" t="s">
        <v>690</v>
      </c>
      <c r="F20" s="336"/>
      <c r="G20" s="48">
        <f>G21</f>
        <v>0</v>
      </c>
      <c r="H20" s="48">
        <f>H21</f>
        <v>1274600</v>
      </c>
      <c r="I20" s="48">
        <f>I21</f>
        <v>1274600</v>
      </c>
    </row>
    <row r="21" spans="1:9" s="129" customFormat="1" ht="17.25" hidden="1" thickBot="1">
      <c r="A21" s="41" t="s">
        <v>513</v>
      </c>
      <c r="B21" s="94">
        <v>901</v>
      </c>
      <c r="C21" s="42" t="s">
        <v>31</v>
      </c>
      <c r="D21" s="43" t="s">
        <v>40</v>
      </c>
      <c r="E21" s="43" t="s">
        <v>690</v>
      </c>
      <c r="F21" s="43" t="s">
        <v>514</v>
      </c>
      <c r="G21" s="69"/>
      <c r="H21" s="69">
        <f>1192600+82000</f>
        <v>1274600</v>
      </c>
      <c r="I21" s="69">
        <f>1192600+82000</f>
        <v>1274600</v>
      </c>
    </row>
    <row r="22" spans="1:9" s="129" customFormat="1" ht="17.25" hidden="1" thickBot="1">
      <c r="A22" s="45" t="s">
        <v>515</v>
      </c>
      <c r="B22" s="93">
        <v>901</v>
      </c>
      <c r="C22" s="46" t="s">
        <v>31</v>
      </c>
      <c r="D22" s="47" t="s">
        <v>40</v>
      </c>
      <c r="E22" s="47" t="s">
        <v>691</v>
      </c>
      <c r="F22" s="43"/>
      <c r="G22" s="74">
        <f>G23+G24+G25</f>
        <v>0</v>
      </c>
      <c r="H22" s="74">
        <f>H23+H24+H25</f>
        <v>1912100</v>
      </c>
      <c r="I22" s="74">
        <f>I23+I24+I25</f>
        <v>1912100</v>
      </c>
    </row>
    <row r="23" spans="1:9" s="129" customFormat="1" ht="17.25" hidden="1" thickBot="1">
      <c r="A23" s="41" t="s">
        <v>513</v>
      </c>
      <c r="B23" s="94">
        <v>901</v>
      </c>
      <c r="C23" s="42" t="s">
        <v>31</v>
      </c>
      <c r="D23" s="43" t="s">
        <v>40</v>
      </c>
      <c r="E23" s="43" t="s">
        <v>691</v>
      </c>
      <c r="F23" s="43" t="s">
        <v>514</v>
      </c>
      <c r="G23" s="69"/>
      <c r="H23" s="69">
        <f>955000+288400+10000+85500</f>
        <v>1338900</v>
      </c>
      <c r="I23" s="69">
        <f>955000+288400+10000+85500</f>
        <v>1338900</v>
      </c>
    </row>
    <row r="24" spans="1:9" s="129" customFormat="1" ht="33.75" hidden="1" thickBot="1">
      <c r="A24" s="233" t="s">
        <v>516</v>
      </c>
      <c r="B24" s="94">
        <v>901</v>
      </c>
      <c r="C24" s="42" t="s">
        <v>31</v>
      </c>
      <c r="D24" s="43" t="s">
        <v>40</v>
      </c>
      <c r="E24" s="43" t="s">
        <v>691</v>
      </c>
      <c r="F24" s="43" t="s">
        <v>517</v>
      </c>
      <c r="G24" s="69"/>
      <c r="H24" s="69">
        <v>564900</v>
      </c>
      <c r="I24" s="69">
        <v>564900</v>
      </c>
    </row>
    <row r="25" spans="1:9" s="129" customFormat="1" ht="17.25" hidden="1" thickBot="1">
      <c r="A25" s="234" t="s">
        <v>518</v>
      </c>
      <c r="B25" s="94">
        <v>901</v>
      </c>
      <c r="C25" s="42" t="s">
        <v>31</v>
      </c>
      <c r="D25" s="43" t="s">
        <v>40</v>
      </c>
      <c r="E25" s="43" t="s">
        <v>691</v>
      </c>
      <c r="F25" s="43" t="s">
        <v>519</v>
      </c>
      <c r="G25" s="69"/>
      <c r="H25" s="69">
        <v>8300</v>
      </c>
      <c r="I25" s="69">
        <v>8300</v>
      </c>
    </row>
    <row r="26" spans="1:9" ht="33.75" hidden="1" thickBot="1">
      <c r="A26" s="45" t="s">
        <v>286</v>
      </c>
      <c r="B26" s="96">
        <v>901</v>
      </c>
      <c r="C26" s="46" t="s">
        <v>31</v>
      </c>
      <c r="D26" s="46" t="s">
        <v>37</v>
      </c>
      <c r="E26" s="47"/>
      <c r="F26" s="47"/>
      <c r="G26" s="74">
        <f aca="true" t="shared" si="1" ref="G26:I27">G27</f>
        <v>0</v>
      </c>
      <c r="H26" s="74">
        <f t="shared" si="1"/>
        <v>1041700</v>
      </c>
      <c r="I26" s="74">
        <f t="shared" si="1"/>
        <v>1041700</v>
      </c>
    </row>
    <row r="27" spans="1:9" ht="36" customHeight="1" hidden="1" thickBot="1">
      <c r="A27" s="41" t="s">
        <v>636</v>
      </c>
      <c r="B27" s="94">
        <v>901</v>
      </c>
      <c r="C27" s="42" t="s">
        <v>31</v>
      </c>
      <c r="D27" s="42" t="s">
        <v>37</v>
      </c>
      <c r="E27" s="334" t="s">
        <v>688</v>
      </c>
      <c r="F27" s="43"/>
      <c r="G27" s="69">
        <f t="shared" si="1"/>
        <v>0</v>
      </c>
      <c r="H27" s="69">
        <f t="shared" si="1"/>
        <v>1041700</v>
      </c>
      <c r="I27" s="69">
        <f t="shared" si="1"/>
        <v>1041700</v>
      </c>
    </row>
    <row r="28" spans="1:9" s="330" customFormat="1" ht="33.75" hidden="1" thickBot="1">
      <c r="A28" s="45" t="s">
        <v>593</v>
      </c>
      <c r="B28" s="93">
        <v>901</v>
      </c>
      <c r="C28" s="46" t="s">
        <v>31</v>
      </c>
      <c r="D28" s="46" t="s">
        <v>37</v>
      </c>
      <c r="E28" s="73" t="s">
        <v>694</v>
      </c>
      <c r="F28" s="47"/>
      <c r="G28" s="74">
        <f>G29+G31</f>
        <v>0</v>
      </c>
      <c r="H28" s="74">
        <f>H29+H31</f>
        <v>1041700</v>
      </c>
      <c r="I28" s="74">
        <f>I29+I31</f>
        <v>1041700</v>
      </c>
    </row>
    <row r="29" spans="1:9" s="129" customFormat="1" ht="23.25" customHeight="1" hidden="1" thickBot="1">
      <c r="A29" s="41" t="s">
        <v>520</v>
      </c>
      <c r="B29" s="94">
        <v>901</v>
      </c>
      <c r="C29" s="42" t="s">
        <v>31</v>
      </c>
      <c r="D29" s="42" t="s">
        <v>37</v>
      </c>
      <c r="E29" s="53" t="s">
        <v>695</v>
      </c>
      <c r="F29" s="42"/>
      <c r="G29" s="69">
        <f>G30</f>
        <v>0</v>
      </c>
      <c r="H29" s="69">
        <f>H30</f>
        <v>667100</v>
      </c>
      <c r="I29" s="69">
        <f>I30</f>
        <v>667100</v>
      </c>
    </row>
    <row r="30" spans="1:9" s="129" customFormat="1" ht="17.25" hidden="1" thickBot="1">
      <c r="A30" s="41" t="s">
        <v>513</v>
      </c>
      <c r="B30" s="94">
        <v>901</v>
      </c>
      <c r="C30" s="42" t="s">
        <v>31</v>
      </c>
      <c r="D30" s="42" t="s">
        <v>37</v>
      </c>
      <c r="E30" s="53" t="s">
        <v>695</v>
      </c>
      <c r="F30" s="43" t="s">
        <v>514</v>
      </c>
      <c r="G30" s="69"/>
      <c r="H30" s="69">
        <f>624200+42900</f>
        <v>667100</v>
      </c>
      <c r="I30" s="69">
        <f>624200+42900</f>
        <v>667100</v>
      </c>
    </row>
    <row r="31" spans="1:9" s="129" customFormat="1" ht="17.25" hidden="1" thickBot="1">
      <c r="A31" s="41" t="s">
        <v>515</v>
      </c>
      <c r="B31" s="94">
        <v>901</v>
      </c>
      <c r="C31" s="42" t="s">
        <v>31</v>
      </c>
      <c r="D31" s="42" t="s">
        <v>37</v>
      </c>
      <c r="E31" s="53" t="s">
        <v>996</v>
      </c>
      <c r="F31" s="42"/>
      <c r="G31" s="69">
        <f>G32</f>
        <v>0</v>
      </c>
      <c r="H31" s="69">
        <f>H32</f>
        <v>374600</v>
      </c>
      <c r="I31" s="69">
        <f>I32</f>
        <v>374600</v>
      </c>
    </row>
    <row r="32" spans="1:9" s="129" customFormat="1" ht="17.25" hidden="1" thickBot="1">
      <c r="A32" s="41" t="s">
        <v>513</v>
      </c>
      <c r="B32" s="94">
        <v>901</v>
      </c>
      <c r="C32" s="42" t="s">
        <v>31</v>
      </c>
      <c r="D32" s="42" t="s">
        <v>37</v>
      </c>
      <c r="E32" s="53" t="s">
        <v>996</v>
      </c>
      <c r="F32" s="43" t="s">
        <v>514</v>
      </c>
      <c r="G32" s="69"/>
      <c r="H32" s="69">
        <f>350500+24100</f>
        <v>374600</v>
      </c>
      <c r="I32" s="69">
        <f>350500+24100</f>
        <v>374600</v>
      </c>
    </row>
    <row r="33" spans="1:9" ht="3" customHeight="1" hidden="1" thickBot="1">
      <c r="A33" s="45" t="s">
        <v>75</v>
      </c>
      <c r="B33" s="93">
        <v>901</v>
      </c>
      <c r="C33" s="47" t="s">
        <v>30</v>
      </c>
      <c r="D33" s="47"/>
      <c r="E33" s="53"/>
      <c r="F33" s="53"/>
      <c r="G33" s="150">
        <f aca="true" t="shared" si="2" ref="G33:I37">G34</f>
        <v>0</v>
      </c>
      <c r="H33" s="150">
        <f t="shared" si="2"/>
        <v>400</v>
      </c>
      <c r="I33" s="150">
        <f t="shared" si="2"/>
        <v>400</v>
      </c>
    </row>
    <row r="34" spans="1:9" ht="33.75" hidden="1" thickBot="1">
      <c r="A34" s="225" t="s">
        <v>470</v>
      </c>
      <c r="B34" s="93">
        <v>901</v>
      </c>
      <c r="C34" s="47" t="s">
        <v>30</v>
      </c>
      <c r="D34" s="47" t="s">
        <v>35</v>
      </c>
      <c r="E34" s="73"/>
      <c r="F34" s="73"/>
      <c r="G34" s="150">
        <f t="shared" si="2"/>
        <v>0</v>
      </c>
      <c r="H34" s="150">
        <f t="shared" si="2"/>
        <v>400</v>
      </c>
      <c r="I34" s="150">
        <f t="shared" si="2"/>
        <v>400</v>
      </c>
    </row>
    <row r="35" spans="1:9" s="129" customFormat="1" ht="50.25" hidden="1" thickBot="1">
      <c r="A35" s="378" t="s">
        <v>752</v>
      </c>
      <c r="B35" s="93">
        <v>901</v>
      </c>
      <c r="C35" s="47" t="s">
        <v>30</v>
      </c>
      <c r="D35" s="47" t="s">
        <v>35</v>
      </c>
      <c r="E35" s="396" t="s">
        <v>717</v>
      </c>
      <c r="F35" s="302"/>
      <c r="G35" s="150">
        <f t="shared" si="2"/>
        <v>0</v>
      </c>
      <c r="H35" s="150">
        <f t="shared" si="2"/>
        <v>400</v>
      </c>
      <c r="I35" s="150">
        <f t="shared" si="2"/>
        <v>400</v>
      </c>
    </row>
    <row r="36" spans="1:9" s="129" customFormat="1" ht="33.75" hidden="1" thickBot="1">
      <c r="A36" s="282" t="s">
        <v>1000</v>
      </c>
      <c r="B36" s="94">
        <v>901</v>
      </c>
      <c r="C36" s="43" t="s">
        <v>30</v>
      </c>
      <c r="D36" s="43" t="s">
        <v>35</v>
      </c>
      <c r="E36" s="386" t="s">
        <v>1001</v>
      </c>
      <c r="F36" s="336"/>
      <c r="G36" s="242">
        <f t="shared" si="2"/>
        <v>0</v>
      </c>
      <c r="H36" s="242">
        <f t="shared" si="2"/>
        <v>400</v>
      </c>
      <c r="I36" s="242">
        <f t="shared" si="2"/>
        <v>400</v>
      </c>
    </row>
    <row r="37" spans="1:9" s="129" customFormat="1" ht="33.75" hidden="1" thickBot="1">
      <c r="A37" s="282" t="s">
        <v>1025</v>
      </c>
      <c r="B37" s="94">
        <v>901</v>
      </c>
      <c r="C37" s="43" t="s">
        <v>30</v>
      </c>
      <c r="D37" s="43" t="s">
        <v>35</v>
      </c>
      <c r="E37" s="386" t="s">
        <v>1002</v>
      </c>
      <c r="F37" s="336"/>
      <c r="G37" s="242">
        <f t="shared" si="2"/>
        <v>0</v>
      </c>
      <c r="H37" s="242">
        <f t="shared" si="2"/>
        <v>400</v>
      </c>
      <c r="I37" s="242">
        <f t="shared" si="2"/>
        <v>400</v>
      </c>
    </row>
    <row r="38" spans="1:9" s="129" customFormat="1" ht="33.75" hidden="1" thickBot="1">
      <c r="A38" s="368" t="s">
        <v>516</v>
      </c>
      <c r="B38" s="94">
        <v>901</v>
      </c>
      <c r="C38" s="43" t="s">
        <v>30</v>
      </c>
      <c r="D38" s="43" t="s">
        <v>35</v>
      </c>
      <c r="E38" s="386" t="s">
        <v>1002</v>
      </c>
      <c r="F38" s="336">
        <v>240</v>
      </c>
      <c r="G38" s="242"/>
      <c r="H38" s="242">
        <v>400</v>
      </c>
      <c r="I38" s="242">
        <v>400</v>
      </c>
    </row>
    <row r="39" spans="1:9" ht="25.5" customHeight="1" thickBot="1">
      <c r="A39" s="87" t="s">
        <v>391</v>
      </c>
      <c r="B39" s="481" t="s">
        <v>1090</v>
      </c>
      <c r="C39" s="89"/>
      <c r="D39" s="89"/>
      <c r="E39" s="89"/>
      <c r="F39" s="89"/>
      <c r="G39" s="90"/>
      <c r="H39" s="90">
        <f>H40+H105+H117+H140+H166+H178+H189+H225</f>
        <v>39226000</v>
      </c>
      <c r="I39" s="90">
        <f>I40+I105+I117+I140+I166+I178+I189+I225</f>
        <v>39008000</v>
      </c>
    </row>
    <row r="40" spans="1:9" ht="16.5">
      <c r="A40" s="60" t="s">
        <v>205</v>
      </c>
      <c r="B40" s="95" t="s">
        <v>1090</v>
      </c>
      <c r="C40" s="62" t="s">
        <v>31</v>
      </c>
      <c r="D40" s="62"/>
      <c r="E40" s="62"/>
      <c r="F40" s="62"/>
      <c r="G40" s="121">
        <f>G41+G46+G71</f>
        <v>2799168</v>
      </c>
      <c r="H40" s="121">
        <f>H41+H46+H64+H71+H76</f>
        <v>29283100</v>
      </c>
      <c r="I40" s="121">
        <f>I41+I46+I64+I71+I76</f>
        <v>29039600</v>
      </c>
    </row>
    <row r="41" spans="1:9" ht="39" customHeight="1">
      <c r="A41" s="45" t="s">
        <v>81</v>
      </c>
      <c r="B41" s="96" t="s">
        <v>1090</v>
      </c>
      <c r="C41" s="46" t="s">
        <v>31</v>
      </c>
      <c r="D41" s="47" t="s">
        <v>36</v>
      </c>
      <c r="E41" s="47"/>
      <c r="F41" s="47"/>
      <c r="G41" s="74">
        <f aca="true" t="shared" si="3" ref="G41:I44">G42</f>
        <v>898000</v>
      </c>
      <c r="H41" s="74">
        <f t="shared" si="3"/>
        <v>1553000</v>
      </c>
      <c r="I41" s="74">
        <f t="shared" si="3"/>
        <v>1553000</v>
      </c>
    </row>
    <row r="42" spans="1:9" s="1" customFormat="1" ht="60.75" customHeight="1">
      <c r="A42" s="45" t="s">
        <v>636</v>
      </c>
      <c r="B42" s="93" t="s">
        <v>1090</v>
      </c>
      <c r="C42" s="46" t="s">
        <v>31</v>
      </c>
      <c r="D42" s="46" t="s">
        <v>36</v>
      </c>
      <c r="E42" s="342" t="s">
        <v>688</v>
      </c>
      <c r="F42" s="47"/>
      <c r="G42" s="74">
        <f t="shared" si="3"/>
        <v>898000</v>
      </c>
      <c r="H42" s="74">
        <f t="shared" si="3"/>
        <v>1553000</v>
      </c>
      <c r="I42" s="74">
        <f t="shared" si="3"/>
        <v>1553000</v>
      </c>
    </row>
    <row r="43" spans="1:9" s="330" customFormat="1" ht="19.5" customHeight="1">
      <c r="A43" s="45" t="s">
        <v>595</v>
      </c>
      <c r="B43" s="93" t="s">
        <v>1090</v>
      </c>
      <c r="C43" s="46" t="s">
        <v>31</v>
      </c>
      <c r="D43" s="46" t="s">
        <v>36</v>
      </c>
      <c r="E43" s="47" t="s">
        <v>686</v>
      </c>
      <c r="F43" s="47"/>
      <c r="G43" s="74">
        <f t="shared" si="3"/>
        <v>898000</v>
      </c>
      <c r="H43" s="74">
        <f t="shared" si="3"/>
        <v>1553000</v>
      </c>
      <c r="I43" s="74">
        <f t="shared" si="3"/>
        <v>1553000</v>
      </c>
    </row>
    <row r="44" spans="1:9" s="129" customFormat="1" ht="16.5">
      <c r="A44" s="41" t="s">
        <v>259</v>
      </c>
      <c r="B44" s="94" t="s">
        <v>1090</v>
      </c>
      <c r="C44" s="42" t="s">
        <v>31</v>
      </c>
      <c r="D44" s="42" t="s">
        <v>36</v>
      </c>
      <c r="E44" s="43" t="s">
        <v>687</v>
      </c>
      <c r="F44" s="43"/>
      <c r="G44" s="69">
        <f t="shared" si="3"/>
        <v>898000</v>
      </c>
      <c r="H44" s="69">
        <f t="shared" si="3"/>
        <v>1553000</v>
      </c>
      <c r="I44" s="69">
        <f t="shared" si="3"/>
        <v>1553000</v>
      </c>
    </row>
    <row r="45" spans="1:9" s="129" customFormat="1" ht="16.5">
      <c r="A45" s="41" t="s">
        <v>513</v>
      </c>
      <c r="B45" s="94" t="s">
        <v>1090</v>
      </c>
      <c r="C45" s="42" t="s">
        <v>31</v>
      </c>
      <c r="D45" s="42" t="s">
        <v>36</v>
      </c>
      <c r="E45" s="43" t="s">
        <v>687</v>
      </c>
      <c r="F45" s="43" t="s">
        <v>514</v>
      </c>
      <c r="G45" s="69">
        <v>898000</v>
      </c>
      <c r="H45" s="69">
        <f>1453000+100000</f>
        <v>1553000</v>
      </c>
      <c r="I45" s="69">
        <f>1453000+100000</f>
        <v>1553000</v>
      </c>
    </row>
    <row r="46" spans="1:9" ht="49.5">
      <c r="A46" s="45" t="s">
        <v>330</v>
      </c>
      <c r="B46" s="127" t="s">
        <v>1090</v>
      </c>
      <c r="C46" s="61" t="s">
        <v>31</v>
      </c>
      <c r="D46" s="102" t="s">
        <v>34</v>
      </c>
      <c r="E46" s="102"/>
      <c r="F46" s="102"/>
      <c r="G46" s="77">
        <f>G47+G54</f>
        <v>1865168</v>
      </c>
      <c r="H46" s="77">
        <f>H47+H54</f>
        <v>20043100</v>
      </c>
      <c r="I46" s="77">
        <f>I47+I54</f>
        <v>20043100</v>
      </c>
    </row>
    <row r="47" spans="1:9" ht="60.75" customHeight="1">
      <c r="A47" s="45" t="s">
        <v>636</v>
      </c>
      <c r="B47" s="93" t="s">
        <v>1090</v>
      </c>
      <c r="C47" s="46" t="s">
        <v>31</v>
      </c>
      <c r="D47" s="46" t="s">
        <v>34</v>
      </c>
      <c r="E47" s="342" t="s">
        <v>688</v>
      </c>
      <c r="F47" s="43"/>
      <c r="G47" s="74">
        <f aca="true" t="shared" si="4" ref="G47:I48">G48</f>
        <v>1865168</v>
      </c>
      <c r="H47" s="74">
        <f t="shared" si="4"/>
        <v>19005100</v>
      </c>
      <c r="I47" s="74">
        <f t="shared" si="4"/>
        <v>19005100</v>
      </c>
    </row>
    <row r="48" spans="1:9" s="1" customFormat="1" ht="20.25" customHeight="1">
      <c r="A48" s="45" t="s">
        <v>596</v>
      </c>
      <c r="B48" s="93" t="s">
        <v>1090</v>
      </c>
      <c r="C48" s="46" t="s">
        <v>31</v>
      </c>
      <c r="D48" s="46" t="s">
        <v>34</v>
      </c>
      <c r="E48" s="73" t="s">
        <v>692</v>
      </c>
      <c r="F48" s="47"/>
      <c r="G48" s="150">
        <f t="shared" si="4"/>
        <v>1865168</v>
      </c>
      <c r="H48" s="150">
        <f t="shared" si="4"/>
        <v>19005100</v>
      </c>
      <c r="I48" s="150">
        <f t="shared" si="4"/>
        <v>19005100</v>
      </c>
    </row>
    <row r="49" spans="1:9" s="129" customFormat="1" ht="16.5">
      <c r="A49" s="41" t="s">
        <v>515</v>
      </c>
      <c r="B49" s="94" t="s">
        <v>1090</v>
      </c>
      <c r="C49" s="42" t="s">
        <v>31</v>
      </c>
      <c r="D49" s="42" t="s">
        <v>34</v>
      </c>
      <c r="E49" s="53" t="s">
        <v>693</v>
      </c>
      <c r="F49" s="43"/>
      <c r="G49" s="69">
        <f>G50+G51+G52+G53</f>
        <v>1865168</v>
      </c>
      <c r="H49" s="69">
        <f>H50+H51+H52+H53</f>
        <v>19005100</v>
      </c>
      <c r="I49" s="69">
        <f>I50+I51+I52+I53</f>
        <v>19005100</v>
      </c>
    </row>
    <row r="50" spans="1:9" s="129" customFormat="1" ht="16.5">
      <c r="A50" s="41" t="s">
        <v>513</v>
      </c>
      <c r="B50" s="94" t="s">
        <v>1090</v>
      </c>
      <c r="C50" s="42" t="s">
        <v>31</v>
      </c>
      <c r="D50" s="42" t="s">
        <v>34</v>
      </c>
      <c r="E50" s="53" t="s">
        <v>693</v>
      </c>
      <c r="F50" s="43" t="s">
        <v>514</v>
      </c>
      <c r="G50" s="69">
        <v>1056068</v>
      </c>
      <c r="H50" s="69">
        <f>9884200+2985000+51200+885100</f>
        <v>13805500</v>
      </c>
      <c r="I50" s="69">
        <f>9884200+2985000+51200+885100</f>
        <v>13805500</v>
      </c>
    </row>
    <row r="51" spans="1:9" s="129" customFormat="1" ht="33">
      <c r="A51" s="233" t="s">
        <v>516</v>
      </c>
      <c r="B51" s="94" t="s">
        <v>1090</v>
      </c>
      <c r="C51" s="42" t="s">
        <v>31</v>
      </c>
      <c r="D51" s="42" t="s">
        <v>34</v>
      </c>
      <c r="E51" s="53" t="s">
        <v>693</v>
      </c>
      <c r="F51" s="43" t="s">
        <v>517</v>
      </c>
      <c r="G51" s="69">
        <v>793100</v>
      </c>
      <c r="H51" s="69">
        <v>5116600</v>
      </c>
      <c r="I51" s="69">
        <v>5116600</v>
      </c>
    </row>
    <row r="52" spans="1:9" s="129" customFormat="1" ht="18.75" customHeight="1">
      <c r="A52" s="234" t="s">
        <v>622</v>
      </c>
      <c r="B52" s="94" t="s">
        <v>1090</v>
      </c>
      <c r="C52" s="42" t="s">
        <v>31</v>
      </c>
      <c r="D52" s="42" t="s">
        <v>34</v>
      </c>
      <c r="E52" s="53" t="s">
        <v>693</v>
      </c>
      <c r="F52" s="43" t="s">
        <v>621</v>
      </c>
      <c r="G52" s="69">
        <v>2000</v>
      </c>
      <c r="H52" s="69"/>
      <c r="I52" s="69"/>
    </row>
    <row r="53" spans="1:9" s="129" customFormat="1" ht="15.75" customHeight="1">
      <c r="A53" s="234" t="s">
        <v>518</v>
      </c>
      <c r="B53" s="94" t="s">
        <v>1090</v>
      </c>
      <c r="C53" s="42" t="s">
        <v>31</v>
      </c>
      <c r="D53" s="42" t="s">
        <v>34</v>
      </c>
      <c r="E53" s="53" t="s">
        <v>693</v>
      </c>
      <c r="F53" s="43" t="s">
        <v>519</v>
      </c>
      <c r="G53" s="69">
        <v>14000</v>
      </c>
      <c r="H53" s="69">
        <v>83000</v>
      </c>
      <c r="I53" s="69">
        <v>83000</v>
      </c>
    </row>
    <row r="54" spans="1:9" s="129" customFormat="1" ht="57" customHeight="1" hidden="1">
      <c r="A54" s="356" t="s">
        <v>752</v>
      </c>
      <c r="B54" s="93" t="s">
        <v>1090</v>
      </c>
      <c r="C54" s="46" t="s">
        <v>31</v>
      </c>
      <c r="D54" s="46" t="s">
        <v>34</v>
      </c>
      <c r="E54" s="335" t="s">
        <v>717</v>
      </c>
      <c r="F54" s="297"/>
      <c r="G54" s="150">
        <f>G55</f>
        <v>0</v>
      </c>
      <c r="H54" s="150">
        <f>H55</f>
        <v>1038000</v>
      </c>
      <c r="I54" s="150">
        <f>I55</f>
        <v>1038000</v>
      </c>
    </row>
    <row r="55" spans="1:9" s="129" customFormat="1" ht="33" hidden="1">
      <c r="A55" s="280" t="s">
        <v>1016</v>
      </c>
      <c r="B55" s="94" t="s">
        <v>1090</v>
      </c>
      <c r="C55" s="42" t="s">
        <v>31</v>
      </c>
      <c r="D55" s="42" t="s">
        <v>34</v>
      </c>
      <c r="E55" s="334" t="s">
        <v>842</v>
      </c>
      <c r="F55" s="336"/>
      <c r="G55" s="69">
        <f>G56+G58+G60+G62</f>
        <v>0</v>
      </c>
      <c r="H55" s="69">
        <f>H56+H58+H60+H62</f>
        <v>1038000</v>
      </c>
      <c r="I55" s="69">
        <f>I56+I58+I60+I62</f>
        <v>1038000</v>
      </c>
    </row>
    <row r="56" spans="1:9" s="129" customFormat="1" ht="49.5" hidden="1">
      <c r="A56" s="280" t="s">
        <v>839</v>
      </c>
      <c r="B56" s="94" t="s">
        <v>1090</v>
      </c>
      <c r="C56" s="42" t="s">
        <v>31</v>
      </c>
      <c r="D56" s="42" t="s">
        <v>34</v>
      </c>
      <c r="E56" s="334" t="s">
        <v>843</v>
      </c>
      <c r="F56" s="336"/>
      <c r="G56" s="69">
        <f>G57</f>
        <v>0</v>
      </c>
      <c r="H56" s="69">
        <f>H57</f>
        <v>308000</v>
      </c>
      <c r="I56" s="69">
        <f>I57</f>
        <v>308000</v>
      </c>
    </row>
    <row r="57" spans="1:9" s="129" customFormat="1" ht="16.5" hidden="1">
      <c r="A57" s="106" t="s">
        <v>513</v>
      </c>
      <c r="B57" s="94" t="s">
        <v>1090</v>
      </c>
      <c r="C57" s="42" t="s">
        <v>31</v>
      </c>
      <c r="D57" s="42" t="s">
        <v>34</v>
      </c>
      <c r="E57" s="334" t="s">
        <v>843</v>
      </c>
      <c r="F57" s="336">
        <v>120</v>
      </c>
      <c r="G57" s="69"/>
      <c r="H57" s="69">
        <v>308000</v>
      </c>
      <c r="I57" s="69">
        <v>308000</v>
      </c>
    </row>
    <row r="58" spans="1:9" s="129" customFormat="1" ht="33" hidden="1">
      <c r="A58" s="280" t="s">
        <v>841</v>
      </c>
      <c r="B58" s="94" t="s">
        <v>1090</v>
      </c>
      <c r="C58" s="42" t="s">
        <v>31</v>
      </c>
      <c r="D58" s="42" t="s">
        <v>34</v>
      </c>
      <c r="E58" s="334" t="s">
        <v>846</v>
      </c>
      <c r="F58" s="336"/>
      <c r="G58" s="69">
        <f>G59</f>
        <v>0</v>
      </c>
      <c r="H58" s="69">
        <f>H59</f>
        <v>307000</v>
      </c>
      <c r="I58" s="69">
        <f>I59</f>
        <v>307000</v>
      </c>
    </row>
    <row r="59" spans="1:9" s="129" customFormat="1" ht="16.5" hidden="1">
      <c r="A59" s="106" t="s">
        <v>513</v>
      </c>
      <c r="B59" s="94" t="s">
        <v>1090</v>
      </c>
      <c r="C59" s="42" t="s">
        <v>31</v>
      </c>
      <c r="D59" s="42" t="s">
        <v>34</v>
      </c>
      <c r="E59" s="334" t="s">
        <v>846</v>
      </c>
      <c r="F59" s="336">
        <v>120</v>
      </c>
      <c r="G59" s="69"/>
      <c r="H59" s="69">
        <v>307000</v>
      </c>
      <c r="I59" s="69">
        <v>307000</v>
      </c>
    </row>
    <row r="60" spans="1:9" s="129" customFormat="1" ht="49.5" hidden="1">
      <c r="A60" s="280" t="s">
        <v>840</v>
      </c>
      <c r="B60" s="94" t="s">
        <v>1090</v>
      </c>
      <c r="C60" s="42" t="s">
        <v>31</v>
      </c>
      <c r="D60" s="42" t="s">
        <v>34</v>
      </c>
      <c r="E60" s="334" t="s">
        <v>844</v>
      </c>
      <c r="F60" s="336"/>
      <c r="G60" s="69">
        <f>G61</f>
        <v>0</v>
      </c>
      <c r="H60" s="69">
        <f>H61</f>
        <v>361000</v>
      </c>
      <c r="I60" s="69">
        <f>I61</f>
        <v>361000</v>
      </c>
    </row>
    <row r="61" spans="1:9" s="129" customFormat="1" ht="16.5" hidden="1">
      <c r="A61" s="106" t="s">
        <v>513</v>
      </c>
      <c r="B61" s="94" t="s">
        <v>1090</v>
      </c>
      <c r="C61" s="42" t="s">
        <v>31</v>
      </c>
      <c r="D61" s="42" t="s">
        <v>34</v>
      </c>
      <c r="E61" s="334" t="s">
        <v>844</v>
      </c>
      <c r="F61" s="336">
        <v>120</v>
      </c>
      <c r="G61" s="69"/>
      <c r="H61" s="69">
        <v>361000</v>
      </c>
      <c r="I61" s="69">
        <v>361000</v>
      </c>
    </row>
    <row r="62" spans="1:9" s="129" customFormat="1" ht="49.5" hidden="1">
      <c r="A62" s="280" t="s">
        <v>658</v>
      </c>
      <c r="B62" s="94" t="s">
        <v>1090</v>
      </c>
      <c r="C62" s="42" t="s">
        <v>31</v>
      </c>
      <c r="D62" s="42" t="s">
        <v>34</v>
      </c>
      <c r="E62" s="334" t="s">
        <v>845</v>
      </c>
      <c r="F62" s="336"/>
      <c r="G62" s="69">
        <f>G63</f>
        <v>0</v>
      </c>
      <c r="H62" s="69">
        <f>H63</f>
        <v>62000</v>
      </c>
      <c r="I62" s="69">
        <f>I63</f>
        <v>62000</v>
      </c>
    </row>
    <row r="63" spans="1:9" s="129" customFormat="1" ht="33" hidden="1">
      <c r="A63" s="106" t="s">
        <v>516</v>
      </c>
      <c r="B63" s="94" t="s">
        <v>1090</v>
      </c>
      <c r="C63" s="42" t="s">
        <v>31</v>
      </c>
      <c r="D63" s="42" t="s">
        <v>34</v>
      </c>
      <c r="E63" s="334" t="s">
        <v>845</v>
      </c>
      <c r="F63" s="336">
        <v>240</v>
      </c>
      <c r="G63" s="69"/>
      <c r="H63" s="69">
        <v>62000</v>
      </c>
      <c r="I63" s="69">
        <v>62000</v>
      </c>
    </row>
    <row r="64" spans="1:9" ht="16.5" hidden="1">
      <c r="A64" s="357" t="s">
        <v>112</v>
      </c>
      <c r="B64" s="93" t="s">
        <v>1090</v>
      </c>
      <c r="C64" s="46" t="s">
        <v>31</v>
      </c>
      <c r="D64" s="46" t="s">
        <v>30</v>
      </c>
      <c r="E64" s="47"/>
      <c r="F64" s="47"/>
      <c r="G64" s="74">
        <f aca="true" t="shared" si="5" ref="G64:I65">G65</f>
        <v>0</v>
      </c>
      <c r="H64" s="74">
        <f t="shared" si="5"/>
        <v>300000</v>
      </c>
      <c r="I64" s="74">
        <f t="shared" si="5"/>
        <v>0</v>
      </c>
    </row>
    <row r="65" spans="1:9" s="1" customFormat="1" ht="54.75" customHeight="1" hidden="1">
      <c r="A65" s="45" t="s">
        <v>636</v>
      </c>
      <c r="B65" s="93" t="s">
        <v>1090</v>
      </c>
      <c r="C65" s="46" t="s">
        <v>31</v>
      </c>
      <c r="D65" s="46" t="s">
        <v>30</v>
      </c>
      <c r="E65" s="342" t="s">
        <v>688</v>
      </c>
      <c r="F65" s="47"/>
      <c r="G65" s="74">
        <f t="shared" si="5"/>
        <v>0</v>
      </c>
      <c r="H65" s="74">
        <f t="shared" si="5"/>
        <v>300000</v>
      </c>
      <c r="I65" s="74">
        <f t="shared" si="5"/>
        <v>0</v>
      </c>
    </row>
    <row r="66" spans="1:9" s="330" customFormat="1" ht="33" hidden="1">
      <c r="A66" s="45" t="s">
        <v>637</v>
      </c>
      <c r="B66" s="93" t="s">
        <v>1090</v>
      </c>
      <c r="C66" s="46" t="s">
        <v>31</v>
      </c>
      <c r="D66" s="46" t="s">
        <v>30</v>
      </c>
      <c r="E66" s="73" t="s">
        <v>696</v>
      </c>
      <c r="F66" s="338"/>
      <c r="G66" s="74">
        <f>G67+G69</f>
        <v>0</v>
      </c>
      <c r="H66" s="74">
        <f>H67+H69</f>
        <v>300000</v>
      </c>
      <c r="I66" s="74">
        <f>I67+I69</f>
        <v>0</v>
      </c>
    </row>
    <row r="67" spans="1:9" s="129" customFormat="1" ht="33" hidden="1">
      <c r="A67" s="41" t="s">
        <v>657</v>
      </c>
      <c r="B67" s="94" t="s">
        <v>1090</v>
      </c>
      <c r="C67" s="42" t="s">
        <v>31</v>
      </c>
      <c r="D67" s="42" t="s">
        <v>30</v>
      </c>
      <c r="E67" s="53" t="s">
        <v>697</v>
      </c>
      <c r="F67" s="336"/>
      <c r="G67" s="69">
        <f>G68</f>
        <v>0</v>
      </c>
      <c r="H67" s="69">
        <f>H68</f>
        <v>300000</v>
      </c>
      <c r="I67" s="69">
        <f>I68</f>
        <v>0</v>
      </c>
    </row>
    <row r="68" spans="1:9" s="129" customFormat="1" ht="33" hidden="1">
      <c r="A68" s="233" t="s">
        <v>516</v>
      </c>
      <c r="B68" s="94" t="s">
        <v>1090</v>
      </c>
      <c r="C68" s="42" t="s">
        <v>31</v>
      </c>
      <c r="D68" s="42" t="s">
        <v>30</v>
      </c>
      <c r="E68" s="53" t="s">
        <v>697</v>
      </c>
      <c r="F68" s="43" t="s">
        <v>517</v>
      </c>
      <c r="G68" s="69">
        <v>0</v>
      </c>
      <c r="H68" s="69">
        <v>300000</v>
      </c>
      <c r="I68" s="69">
        <v>0</v>
      </c>
    </row>
    <row r="69" spans="1:9" s="129" customFormat="1" ht="16.5" hidden="1">
      <c r="A69" s="41" t="s">
        <v>638</v>
      </c>
      <c r="B69" s="94" t="s">
        <v>1090</v>
      </c>
      <c r="C69" s="42" t="s">
        <v>31</v>
      </c>
      <c r="D69" s="42" t="s">
        <v>30</v>
      </c>
      <c r="E69" s="53" t="s">
        <v>698</v>
      </c>
      <c r="F69" s="43"/>
      <c r="G69" s="69">
        <f>G70</f>
        <v>0</v>
      </c>
      <c r="H69" s="69">
        <f>H70</f>
        <v>0</v>
      </c>
      <c r="I69" s="69">
        <f>I70</f>
        <v>0</v>
      </c>
    </row>
    <row r="70" spans="1:9" s="129" customFormat="1" ht="33" hidden="1">
      <c r="A70" s="233" t="s">
        <v>516</v>
      </c>
      <c r="B70" s="94" t="s">
        <v>1090</v>
      </c>
      <c r="C70" s="42" t="s">
        <v>31</v>
      </c>
      <c r="D70" s="42" t="s">
        <v>30</v>
      </c>
      <c r="E70" s="53" t="s">
        <v>698</v>
      </c>
      <c r="F70" s="43" t="s">
        <v>517</v>
      </c>
      <c r="G70" s="69"/>
      <c r="H70" s="69">
        <v>0</v>
      </c>
      <c r="I70" s="69">
        <v>0</v>
      </c>
    </row>
    <row r="71" spans="1:9" s="201" customFormat="1" ht="18.75">
      <c r="A71" s="200" t="s">
        <v>425</v>
      </c>
      <c r="B71" s="93" t="s">
        <v>1090</v>
      </c>
      <c r="C71" s="339" t="s">
        <v>31</v>
      </c>
      <c r="D71" s="339" t="s">
        <v>39</v>
      </c>
      <c r="E71" s="339"/>
      <c r="F71" s="339"/>
      <c r="G71" s="150">
        <f aca="true" t="shared" si="6" ref="G71:I74">G72</f>
        <v>36000</v>
      </c>
      <c r="H71" s="150">
        <f t="shared" si="6"/>
        <v>300000</v>
      </c>
      <c r="I71" s="150">
        <f t="shared" si="6"/>
        <v>300000</v>
      </c>
    </row>
    <row r="72" spans="1:9" s="129" customFormat="1" ht="66.75" customHeight="1">
      <c r="A72" s="356" t="s">
        <v>1227</v>
      </c>
      <c r="B72" s="93" t="s">
        <v>1090</v>
      </c>
      <c r="C72" s="339" t="s">
        <v>31</v>
      </c>
      <c r="D72" s="339" t="s">
        <v>39</v>
      </c>
      <c r="E72" s="517" t="s">
        <v>1102</v>
      </c>
      <c r="F72" s="297"/>
      <c r="G72" s="150">
        <f t="shared" si="6"/>
        <v>36000</v>
      </c>
      <c r="H72" s="150">
        <f t="shared" si="6"/>
        <v>300000</v>
      </c>
      <c r="I72" s="150">
        <f t="shared" si="6"/>
        <v>300000</v>
      </c>
    </row>
    <row r="73" spans="1:9" s="129" customFormat="1" ht="18.75">
      <c r="A73" s="280" t="s">
        <v>814</v>
      </c>
      <c r="B73" s="94" t="s">
        <v>1090</v>
      </c>
      <c r="C73" s="340" t="s">
        <v>31</v>
      </c>
      <c r="D73" s="340" t="s">
        <v>39</v>
      </c>
      <c r="E73" s="389" t="s">
        <v>1103</v>
      </c>
      <c r="F73" s="336"/>
      <c r="G73" s="69">
        <f t="shared" si="6"/>
        <v>36000</v>
      </c>
      <c r="H73" s="69">
        <f t="shared" si="6"/>
        <v>300000</v>
      </c>
      <c r="I73" s="69">
        <f t="shared" si="6"/>
        <v>300000</v>
      </c>
    </row>
    <row r="74" spans="1:9" s="129" customFormat="1" ht="19.5" customHeight="1">
      <c r="A74" s="280" t="s">
        <v>426</v>
      </c>
      <c r="B74" s="94" t="s">
        <v>1090</v>
      </c>
      <c r="C74" s="340" t="s">
        <v>31</v>
      </c>
      <c r="D74" s="340" t="s">
        <v>39</v>
      </c>
      <c r="E74" s="389" t="s">
        <v>1104</v>
      </c>
      <c r="F74" s="336"/>
      <c r="G74" s="69">
        <f t="shared" si="6"/>
        <v>36000</v>
      </c>
      <c r="H74" s="69">
        <f t="shared" si="6"/>
        <v>300000</v>
      </c>
      <c r="I74" s="69">
        <f t="shared" si="6"/>
        <v>300000</v>
      </c>
    </row>
    <row r="75" spans="1:9" s="129" customFormat="1" ht="14.25" customHeight="1">
      <c r="A75" s="234" t="s">
        <v>523</v>
      </c>
      <c r="B75" s="94" t="s">
        <v>1090</v>
      </c>
      <c r="C75" s="340" t="s">
        <v>31</v>
      </c>
      <c r="D75" s="340" t="s">
        <v>39</v>
      </c>
      <c r="E75" s="389" t="s">
        <v>1104</v>
      </c>
      <c r="F75" s="336">
        <v>870</v>
      </c>
      <c r="G75" s="69">
        <v>36000</v>
      </c>
      <c r="H75" s="69">
        <v>300000</v>
      </c>
      <c r="I75" s="69">
        <v>300000</v>
      </c>
    </row>
    <row r="76" spans="1:9" ht="0.75" customHeight="1" hidden="1">
      <c r="A76" s="45" t="s">
        <v>206</v>
      </c>
      <c r="B76" s="93" t="s">
        <v>1090</v>
      </c>
      <c r="C76" s="46" t="s">
        <v>31</v>
      </c>
      <c r="D76" s="46" t="s">
        <v>41</v>
      </c>
      <c r="E76" s="73"/>
      <c r="F76" s="47"/>
      <c r="G76" s="74">
        <f>G77+G82+G92+G87+G98</f>
        <v>187100</v>
      </c>
      <c r="H76" s="74">
        <f>H77+H82+H92+H87+H98</f>
        <v>7087000</v>
      </c>
      <c r="I76" s="74">
        <f>I77+I82+I92+I87+I98</f>
        <v>7143500</v>
      </c>
    </row>
    <row r="77" spans="1:9" s="129" customFormat="1" ht="51.75" customHeight="1" hidden="1">
      <c r="A77" s="109" t="s">
        <v>745</v>
      </c>
      <c r="B77" s="93" t="s">
        <v>1090</v>
      </c>
      <c r="C77" s="46" t="s">
        <v>31</v>
      </c>
      <c r="D77" s="46" t="s">
        <v>41</v>
      </c>
      <c r="E77" s="335" t="s">
        <v>708</v>
      </c>
      <c r="F77" s="297"/>
      <c r="G77" s="150">
        <f aca="true" t="shared" si="7" ref="G77:I78">G78</f>
        <v>0</v>
      </c>
      <c r="H77" s="150">
        <f t="shared" si="7"/>
        <v>1162100</v>
      </c>
      <c r="I77" s="150">
        <f t="shared" si="7"/>
        <v>1162100</v>
      </c>
    </row>
    <row r="78" spans="1:9" s="129" customFormat="1" ht="16.5" hidden="1">
      <c r="A78" s="106" t="s">
        <v>814</v>
      </c>
      <c r="B78" s="94" t="s">
        <v>1090</v>
      </c>
      <c r="C78" s="340" t="s">
        <v>31</v>
      </c>
      <c r="D78" s="340" t="s">
        <v>41</v>
      </c>
      <c r="E78" s="43" t="s">
        <v>815</v>
      </c>
      <c r="F78" s="297"/>
      <c r="G78" s="242">
        <f t="shared" si="7"/>
        <v>0</v>
      </c>
      <c r="H78" s="242">
        <f t="shared" si="7"/>
        <v>1162100</v>
      </c>
      <c r="I78" s="242">
        <f t="shared" si="7"/>
        <v>1162100</v>
      </c>
    </row>
    <row r="79" spans="1:9" s="129" customFormat="1" ht="33" hidden="1">
      <c r="A79" s="106" t="s">
        <v>524</v>
      </c>
      <c r="B79" s="94" t="s">
        <v>1090</v>
      </c>
      <c r="C79" s="340" t="s">
        <v>31</v>
      </c>
      <c r="D79" s="340" t="s">
        <v>41</v>
      </c>
      <c r="E79" s="43" t="s">
        <v>816</v>
      </c>
      <c r="F79" s="297"/>
      <c r="G79" s="242">
        <f>G80+G81</f>
        <v>0</v>
      </c>
      <c r="H79" s="242">
        <f>H80+H81</f>
        <v>1162100</v>
      </c>
      <c r="I79" s="242">
        <f>I80+I81</f>
        <v>1162100</v>
      </c>
    </row>
    <row r="80" spans="1:9" s="129" customFormat="1" ht="16.5" hidden="1">
      <c r="A80" s="106" t="s">
        <v>513</v>
      </c>
      <c r="B80" s="94" t="s">
        <v>1090</v>
      </c>
      <c r="C80" s="340" t="s">
        <v>31</v>
      </c>
      <c r="D80" s="340" t="s">
        <v>41</v>
      </c>
      <c r="E80" s="43" t="s">
        <v>816</v>
      </c>
      <c r="F80" s="297">
        <v>120</v>
      </c>
      <c r="G80" s="242"/>
      <c r="H80" s="242">
        <f>831500+251100+74500</f>
        <v>1157100</v>
      </c>
      <c r="I80" s="242">
        <f>831500+251100+74500</f>
        <v>1157100</v>
      </c>
    </row>
    <row r="81" spans="1:9" s="129" customFormat="1" ht="33" hidden="1">
      <c r="A81" s="106" t="s">
        <v>516</v>
      </c>
      <c r="B81" s="94" t="s">
        <v>1090</v>
      </c>
      <c r="C81" s="340" t="s">
        <v>31</v>
      </c>
      <c r="D81" s="340" t="s">
        <v>41</v>
      </c>
      <c r="E81" s="43" t="s">
        <v>816</v>
      </c>
      <c r="F81" s="297">
        <v>240</v>
      </c>
      <c r="G81" s="242"/>
      <c r="H81" s="242">
        <v>5000</v>
      </c>
      <c r="I81" s="242">
        <v>5000</v>
      </c>
    </row>
    <row r="82" spans="1:9" s="129" customFormat="1" ht="33" hidden="1">
      <c r="A82" s="109" t="s">
        <v>526</v>
      </c>
      <c r="B82" s="93" t="s">
        <v>1090</v>
      </c>
      <c r="C82" s="46" t="s">
        <v>31</v>
      </c>
      <c r="D82" s="46" t="s">
        <v>41</v>
      </c>
      <c r="E82" s="393" t="s">
        <v>699</v>
      </c>
      <c r="F82" s="297"/>
      <c r="G82" s="150">
        <f aca="true" t="shared" si="8" ref="G82:I85">G83</f>
        <v>0</v>
      </c>
      <c r="H82" s="150">
        <f t="shared" si="8"/>
        <v>208200</v>
      </c>
      <c r="I82" s="150">
        <f t="shared" si="8"/>
        <v>346700</v>
      </c>
    </row>
    <row r="83" spans="1:9" s="330" customFormat="1" ht="16.5" hidden="1">
      <c r="A83" s="356" t="s">
        <v>746</v>
      </c>
      <c r="B83" s="93" t="s">
        <v>1090</v>
      </c>
      <c r="C83" s="46" t="s">
        <v>31</v>
      </c>
      <c r="D83" s="46" t="s">
        <v>41</v>
      </c>
      <c r="E83" s="47" t="s">
        <v>768</v>
      </c>
      <c r="F83" s="341"/>
      <c r="G83" s="150">
        <f t="shared" si="8"/>
        <v>0</v>
      </c>
      <c r="H83" s="150">
        <f t="shared" si="8"/>
        <v>208200</v>
      </c>
      <c r="I83" s="150">
        <f t="shared" si="8"/>
        <v>346700</v>
      </c>
    </row>
    <row r="84" spans="1:9" s="129" customFormat="1" ht="16.5" hidden="1">
      <c r="A84" s="279" t="s">
        <v>899</v>
      </c>
      <c r="B84" s="94" t="s">
        <v>1090</v>
      </c>
      <c r="C84" s="340" t="s">
        <v>31</v>
      </c>
      <c r="D84" s="340" t="s">
        <v>41</v>
      </c>
      <c r="E84" s="43" t="s">
        <v>900</v>
      </c>
      <c r="F84" s="297"/>
      <c r="G84" s="242">
        <f t="shared" si="8"/>
        <v>0</v>
      </c>
      <c r="H84" s="242">
        <f t="shared" si="8"/>
        <v>208200</v>
      </c>
      <c r="I84" s="242">
        <f t="shared" si="8"/>
        <v>346700</v>
      </c>
    </row>
    <row r="85" spans="1:9" s="129" customFormat="1" ht="33" hidden="1">
      <c r="A85" s="103" t="s">
        <v>529</v>
      </c>
      <c r="B85" s="94" t="s">
        <v>1090</v>
      </c>
      <c r="C85" s="340" t="s">
        <v>31</v>
      </c>
      <c r="D85" s="340" t="s">
        <v>41</v>
      </c>
      <c r="E85" s="43" t="s">
        <v>901</v>
      </c>
      <c r="F85" s="297"/>
      <c r="G85" s="242">
        <f t="shared" si="8"/>
        <v>0</v>
      </c>
      <c r="H85" s="242">
        <f t="shared" si="8"/>
        <v>208200</v>
      </c>
      <c r="I85" s="242">
        <f t="shared" si="8"/>
        <v>346700</v>
      </c>
    </row>
    <row r="86" spans="1:9" s="129" customFormat="1" ht="33" hidden="1">
      <c r="A86" s="106" t="s">
        <v>516</v>
      </c>
      <c r="B86" s="94" t="s">
        <v>1090</v>
      </c>
      <c r="C86" s="340" t="s">
        <v>31</v>
      </c>
      <c r="D86" s="340" t="s">
        <v>41</v>
      </c>
      <c r="E86" s="43" t="s">
        <v>901</v>
      </c>
      <c r="F86" s="297">
        <v>240</v>
      </c>
      <c r="G86" s="242"/>
      <c r="H86" s="242">
        <v>208200</v>
      </c>
      <c r="I86" s="242">
        <v>346700</v>
      </c>
    </row>
    <row r="87" spans="1:9" s="129" customFormat="1" ht="49.5" hidden="1">
      <c r="A87" s="109" t="s">
        <v>530</v>
      </c>
      <c r="B87" s="96" t="s">
        <v>1090</v>
      </c>
      <c r="C87" s="61" t="s">
        <v>31</v>
      </c>
      <c r="D87" s="61" t="s">
        <v>41</v>
      </c>
      <c r="E87" s="335" t="s">
        <v>700</v>
      </c>
      <c r="F87" s="297"/>
      <c r="G87" s="150">
        <f>G88</f>
        <v>0</v>
      </c>
      <c r="H87" s="150">
        <f aca="true" t="shared" si="9" ref="H87:I90">H88</f>
        <v>315000</v>
      </c>
      <c r="I87" s="150">
        <f t="shared" si="9"/>
        <v>233000</v>
      </c>
    </row>
    <row r="88" spans="1:9" s="330" customFormat="1" ht="33" hidden="1">
      <c r="A88" s="109" t="s">
        <v>537</v>
      </c>
      <c r="B88" s="93" t="s">
        <v>1090</v>
      </c>
      <c r="C88" s="46" t="s">
        <v>31</v>
      </c>
      <c r="D88" s="47" t="s">
        <v>41</v>
      </c>
      <c r="E88" s="47" t="s">
        <v>701</v>
      </c>
      <c r="F88" s="341"/>
      <c r="G88" s="150">
        <f>G89</f>
        <v>0</v>
      </c>
      <c r="H88" s="150">
        <f t="shared" si="9"/>
        <v>315000</v>
      </c>
      <c r="I88" s="150">
        <f t="shared" si="9"/>
        <v>233000</v>
      </c>
    </row>
    <row r="89" spans="1:9" s="129" customFormat="1" ht="16.5" hidden="1">
      <c r="A89" s="106" t="s">
        <v>961</v>
      </c>
      <c r="B89" s="94" t="s">
        <v>1090</v>
      </c>
      <c r="C89" s="340" t="s">
        <v>31</v>
      </c>
      <c r="D89" s="340" t="s">
        <v>41</v>
      </c>
      <c r="E89" s="43" t="s">
        <v>703</v>
      </c>
      <c r="F89" s="297"/>
      <c r="G89" s="242">
        <f>G90</f>
        <v>0</v>
      </c>
      <c r="H89" s="242">
        <f t="shared" si="9"/>
        <v>315000</v>
      </c>
      <c r="I89" s="242">
        <f t="shared" si="9"/>
        <v>233000</v>
      </c>
    </row>
    <row r="90" spans="1:9" s="129" customFormat="1" ht="33" hidden="1">
      <c r="A90" s="106" t="s">
        <v>538</v>
      </c>
      <c r="B90" s="94" t="s">
        <v>1090</v>
      </c>
      <c r="C90" s="340" t="s">
        <v>31</v>
      </c>
      <c r="D90" s="340" t="s">
        <v>41</v>
      </c>
      <c r="E90" s="43" t="s">
        <v>702</v>
      </c>
      <c r="F90" s="297"/>
      <c r="G90" s="242">
        <f>G91</f>
        <v>0</v>
      </c>
      <c r="H90" s="242">
        <f t="shared" si="9"/>
        <v>315000</v>
      </c>
      <c r="I90" s="242">
        <f t="shared" si="9"/>
        <v>233000</v>
      </c>
    </row>
    <row r="91" spans="1:9" s="129" customFormat="1" ht="33" hidden="1">
      <c r="A91" s="106" t="s">
        <v>516</v>
      </c>
      <c r="B91" s="94" t="s">
        <v>1090</v>
      </c>
      <c r="C91" s="340" t="s">
        <v>31</v>
      </c>
      <c r="D91" s="340" t="s">
        <v>41</v>
      </c>
      <c r="E91" s="43" t="s">
        <v>702</v>
      </c>
      <c r="F91" s="297">
        <v>240</v>
      </c>
      <c r="G91" s="242"/>
      <c r="H91" s="242">
        <v>315000</v>
      </c>
      <c r="I91" s="242">
        <v>233000</v>
      </c>
    </row>
    <row r="92" spans="1:9" s="129" customFormat="1" ht="0.75" customHeight="1" hidden="1">
      <c r="A92" s="356" t="s">
        <v>752</v>
      </c>
      <c r="B92" s="93" t="s">
        <v>1090</v>
      </c>
      <c r="C92" s="46" t="s">
        <v>31</v>
      </c>
      <c r="D92" s="46" t="s">
        <v>41</v>
      </c>
      <c r="E92" s="335" t="s">
        <v>717</v>
      </c>
      <c r="F92" s="297"/>
      <c r="G92" s="150">
        <f aca="true" t="shared" si="10" ref="G92:I93">G93</f>
        <v>0</v>
      </c>
      <c r="H92" s="150">
        <f t="shared" si="10"/>
        <v>4969700</v>
      </c>
      <c r="I92" s="150">
        <f t="shared" si="10"/>
        <v>4969700</v>
      </c>
    </row>
    <row r="93" spans="1:9" s="129" customFormat="1" ht="16.5" hidden="1">
      <c r="A93" s="280" t="s">
        <v>835</v>
      </c>
      <c r="B93" s="94" t="s">
        <v>1090</v>
      </c>
      <c r="C93" s="340" t="s">
        <v>31</v>
      </c>
      <c r="D93" s="340" t="s">
        <v>41</v>
      </c>
      <c r="E93" s="334" t="s">
        <v>837</v>
      </c>
      <c r="F93" s="336"/>
      <c r="G93" s="69">
        <f t="shared" si="10"/>
        <v>0</v>
      </c>
      <c r="H93" s="69">
        <f t="shared" si="10"/>
        <v>4969700</v>
      </c>
      <c r="I93" s="69">
        <f t="shared" si="10"/>
        <v>4969700</v>
      </c>
    </row>
    <row r="94" spans="1:9" s="129" customFormat="1" ht="40.5" customHeight="1" hidden="1">
      <c r="A94" s="280" t="s">
        <v>685</v>
      </c>
      <c r="B94" s="94" t="s">
        <v>1090</v>
      </c>
      <c r="C94" s="340" t="s">
        <v>31</v>
      </c>
      <c r="D94" s="340" t="s">
        <v>41</v>
      </c>
      <c r="E94" s="334" t="s">
        <v>838</v>
      </c>
      <c r="F94" s="336"/>
      <c r="G94" s="69">
        <f>G95+G96+G97</f>
        <v>0</v>
      </c>
      <c r="H94" s="69">
        <f>H95+H96+H97</f>
        <v>4969700</v>
      </c>
      <c r="I94" s="69">
        <f>I95+I96+I97</f>
        <v>4969700</v>
      </c>
    </row>
    <row r="95" spans="1:9" s="129" customFormat="1" ht="16.5" hidden="1">
      <c r="A95" s="234" t="s">
        <v>525</v>
      </c>
      <c r="B95" s="94" t="s">
        <v>1090</v>
      </c>
      <c r="C95" s="340" t="s">
        <v>31</v>
      </c>
      <c r="D95" s="340" t="s">
        <v>41</v>
      </c>
      <c r="E95" s="334" t="s">
        <v>838</v>
      </c>
      <c r="F95" s="297">
        <v>110</v>
      </c>
      <c r="G95" s="69"/>
      <c r="H95" s="69">
        <f>3139600+937100+20000+280400</f>
        <v>4377100</v>
      </c>
      <c r="I95" s="69">
        <f>3139600+937100+20000+280400</f>
        <v>4377100</v>
      </c>
    </row>
    <row r="96" spans="1:9" s="129" customFormat="1" ht="33" hidden="1">
      <c r="A96" s="106" t="s">
        <v>516</v>
      </c>
      <c r="B96" s="94" t="s">
        <v>1090</v>
      </c>
      <c r="C96" s="340" t="s">
        <v>31</v>
      </c>
      <c r="D96" s="340" t="s">
        <v>41</v>
      </c>
      <c r="E96" s="334" t="s">
        <v>838</v>
      </c>
      <c r="F96" s="297">
        <v>240</v>
      </c>
      <c r="G96" s="69"/>
      <c r="H96" s="69">
        <v>570100</v>
      </c>
      <c r="I96" s="69">
        <v>570100</v>
      </c>
    </row>
    <row r="97" spans="1:9" s="129" customFormat="1" ht="14.25" customHeight="1" hidden="1">
      <c r="A97" s="106" t="s">
        <v>518</v>
      </c>
      <c r="B97" s="94" t="s">
        <v>1090</v>
      </c>
      <c r="C97" s="340" t="s">
        <v>31</v>
      </c>
      <c r="D97" s="340" t="s">
        <v>41</v>
      </c>
      <c r="E97" s="334" t="s">
        <v>838</v>
      </c>
      <c r="F97" s="297">
        <v>850</v>
      </c>
      <c r="G97" s="69"/>
      <c r="H97" s="69">
        <v>22500</v>
      </c>
      <c r="I97" s="69">
        <v>22500</v>
      </c>
    </row>
    <row r="98" spans="1:9" s="1" customFormat="1" ht="18" customHeight="1">
      <c r="A98" s="45" t="s">
        <v>335</v>
      </c>
      <c r="B98" s="93" t="s">
        <v>1090</v>
      </c>
      <c r="C98" s="46" t="s">
        <v>36</v>
      </c>
      <c r="D98" s="46"/>
      <c r="E98" s="342"/>
      <c r="F98" s="47"/>
      <c r="G98" s="74">
        <f aca="true" t="shared" si="11" ref="G98:I99">G99</f>
        <v>187100</v>
      </c>
      <c r="H98" s="74">
        <f t="shared" si="11"/>
        <v>432000</v>
      </c>
      <c r="I98" s="74">
        <f t="shared" si="11"/>
        <v>432000</v>
      </c>
    </row>
    <row r="99" spans="1:9" ht="17.25" customHeight="1">
      <c r="A99" s="45" t="s">
        <v>336</v>
      </c>
      <c r="B99" s="93" t="s">
        <v>1090</v>
      </c>
      <c r="C99" s="47" t="s">
        <v>36</v>
      </c>
      <c r="D99" s="47" t="s">
        <v>40</v>
      </c>
      <c r="E99" s="73"/>
      <c r="F99" s="297"/>
      <c r="G99" s="74">
        <f t="shared" si="11"/>
        <v>187100</v>
      </c>
      <c r="H99" s="74">
        <f t="shared" si="11"/>
        <v>432000</v>
      </c>
      <c r="I99" s="74">
        <f t="shared" si="11"/>
        <v>432000</v>
      </c>
    </row>
    <row r="100" spans="1:9" ht="50.25" customHeight="1">
      <c r="A100" s="233" t="s">
        <v>636</v>
      </c>
      <c r="B100" s="97" t="s">
        <v>1090</v>
      </c>
      <c r="C100" s="43" t="s">
        <v>36</v>
      </c>
      <c r="D100" s="43" t="s">
        <v>40</v>
      </c>
      <c r="E100" s="43" t="s">
        <v>688</v>
      </c>
      <c r="F100" s="43"/>
      <c r="G100" s="69">
        <f>G101</f>
        <v>187100</v>
      </c>
      <c r="H100" s="69">
        <f>H101+H102+H103</f>
        <v>432000</v>
      </c>
      <c r="I100" s="69">
        <f>I101+I102+I103</f>
        <v>432000</v>
      </c>
    </row>
    <row r="101" spans="1:9" ht="18" customHeight="1">
      <c r="A101" s="106" t="s">
        <v>206</v>
      </c>
      <c r="B101" s="97" t="s">
        <v>1090</v>
      </c>
      <c r="C101" s="43" t="s">
        <v>36</v>
      </c>
      <c r="D101" s="43" t="s">
        <v>40</v>
      </c>
      <c r="E101" s="43" t="s">
        <v>999</v>
      </c>
      <c r="F101" s="43"/>
      <c r="G101" s="69">
        <f>G102</f>
        <v>187100</v>
      </c>
      <c r="H101" s="69"/>
      <c r="I101" s="69"/>
    </row>
    <row r="102" spans="1:9" ht="34.5" customHeight="1">
      <c r="A102" s="233" t="s">
        <v>337</v>
      </c>
      <c r="B102" s="97" t="s">
        <v>1090</v>
      </c>
      <c r="C102" s="43" t="s">
        <v>36</v>
      </c>
      <c r="D102" s="43" t="s">
        <v>40</v>
      </c>
      <c r="E102" s="43" t="s">
        <v>999</v>
      </c>
      <c r="F102" s="43"/>
      <c r="G102" s="69">
        <f>G103+G104</f>
        <v>187100</v>
      </c>
      <c r="H102" s="69">
        <v>340000</v>
      </c>
      <c r="I102" s="69">
        <v>340000</v>
      </c>
    </row>
    <row r="103" spans="1:9" ht="14.25" customHeight="1">
      <c r="A103" s="557" t="s">
        <v>513</v>
      </c>
      <c r="B103" s="98" t="s">
        <v>1090</v>
      </c>
      <c r="C103" s="53" t="s">
        <v>36</v>
      </c>
      <c r="D103" s="53" t="s">
        <v>40</v>
      </c>
      <c r="E103" s="53" t="s">
        <v>999</v>
      </c>
      <c r="F103" s="53" t="s">
        <v>514</v>
      </c>
      <c r="G103" s="69">
        <v>185100</v>
      </c>
      <c r="H103" s="69">
        <v>92000</v>
      </c>
      <c r="I103" s="69">
        <v>92000</v>
      </c>
    </row>
    <row r="104" spans="1:9" ht="34.5" customHeight="1">
      <c r="A104" s="253" t="s">
        <v>516</v>
      </c>
      <c r="B104" s="98" t="s">
        <v>1090</v>
      </c>
      <c r="C104" s="53" t="s">
        <v>36</v>
      </c>
      <c r="D104" s="53" t="s">
        <v>40</v>
      </c>
      <c r="E104" s="53" t="s">
        <v>999</v>
      </c>
      <c r="F104" s="53" t="s">
        <v>517</v>
      </c>
      <c r="G104" s="69">
        <v>2000</v>
      </c>
      <c r="H104" s="69"/>
      <c r="I104" s="69"/>
    </row>
    <row r="105" spans="1:9" ht="16.5">
      <c r="A105" s="45" t="s">
        <v>110</v>
      </c>
      <c r="B105" s="96" t="s">
        <v>1090</v>
      </c>
      <c r="C105" s="47" t="s">
        <v>40</v>
      </c>
      <c r="D105" s="47"/>
      <c r="E105" s="73"/>
      <c r="F105" s="47"/>
      <c r="G105" s="150">
        <f>G106+G112</f>
        <v>93650</v>
      </c>
      <c r="H105" s="150">
        <f>H106+H112</f>
        <v>87000</v>
      </c>
      <c r="I105" s="150">
        <f>I106+I112</f>
        <v>102000</v>
      </c>
    </row>
    <row r="106" spans="1:9" ht="16.5">
      <c r="A106" s="60" t="s">
        <v>111</v>
      </c>
      <c r="B106" s="96" t="s">
        <v>1090</v>
      </c>
      <c r="C106" s="61" t="s">
        <v>40</v>
      </c>
      <c r="D106" s="61" t="s">
        <v>36</v>
      </c>
      <c r="E106" s="76"/>
      <c r="F106" s="62"/>
      <c r="G106" s="77">
        <f aca="true" t="shared" si="12" ref="G106:I110">G107</f>
        <v>11500</v>
      </c>
      <c r="H106" s="77">
        <f t="shared" si="12"/>
        <v>5000</v>
      </c>
      <c r="I106" s="77">
        <f t="shared" si="12"/>
        <v>30000</v>
      </c>
    </row>
    <row r="107" spans="1:9" s="129" customFormat="1" ht="49.5">
      <c r="A107" s="109" t="s">
        <v>1228</v>
      </c>
      <c r="B107" s="96" t="s">
        <v>1090</v>
      </c>
      <c r="C107" s="61" t="s">
        <v>40</v>
      </c>
      <c r="D107" s="61" t="s">
        <v>36</v>
      </c>
      <c r="E107" s="517" t="s">
        <v>1105</v>
      </c>
      <c r="F107" s="297"/>
      <c r="G107" s="150">
        <f t="shared" si="12"/>
        <v>11500</v>
      </c>
      <c r="H107" s="150">
        <f t="shared" si="12"/>
        <v>5000</v>
      </c>
      <c r="I107" s="150">
        <f t="shared" si="12"/>
        <v>30000</v>
      </c>
    </row>
    <row r="108" spans="1:9" s="330" customFormat="1" ht="33">
      <c r="A108" s="360" t="s">
        <v>532</v>
      </c>
      <c r="B108" s="96" t="s">
        <v>1090</v>
      </c>
      <c r="C108" s="61" t="s">
        <v>40</v>
      </c>
      <c r="D108" s="61" t="s">
        <v>36</v>
      </c>
      <c r="E108" s="73" t="s">
        <v>1106</v>
      </c>
      <c r="F108" s="341"/>
      <c r="G108" s="150">
        <f t="shared" si="12"/>
        <v>11500</v>
      </c>
      <c r="H108" s="150">
        <f t="shared" si="12"/>
        <v>5000</v>
      </c>
      <c r="I108" s="150">
        <f t="shared" si="12"/>
        <v>30000</v>
      </c>
    </row>
    <row r="109" spans="1:9" s="129" customFormat="1" ht="16.5">
      <c r="A109" s="361" t="s">
        <v>954</v>
      </c>
      <c r="B109" s="97" t="s">
        <v>1090</v>
      </c>
      <c r="C109" s="113" t="s">
        <v>40</v>
      </c>
      <c r="D109" s="113" t="s">
        <v>36</v>
      </c>
      <c r="E109" s="53" t="s">
        <v>1107</v>
      </c>
      <c r="F109" s="297"/>
      <c r="G109" s="242">
        <f t="shared" si="12"/>
        <v>11500</v>
      </c>
      <c r="H109" s="242">
        <f t="shared" si="12"/>
        <v>5000</v>
      </c>
      <c r="I109" s="242">
        <f t="shared" si="12"/>
        <v>30000</v>
      </c>
    </row>
    <row r="110" spans="1:9" s="129" customFormat="1" ht="34.5" customHeight="1">
      <c r="A110" s="361" t="s">
        <v>1091</v>
      </c>
      <c r="B110" s="97" t="s">
        <v>1090</v>
      </c>
      <c r="C110" s="113" t="s">
        <v>40</v>
      </c>
      <c r="D110" s="113" t="s">
        <v>36</v>
      </c>
      <c r="E110" s="53" t="s">
        <v>1108</v>
      </c>
      <c r="F110" s="297"/>
      <c r="G110" s="242">
        <f t="shared" si="12"/>
        <v>11500</v>
      </c>
      <c r="H110" s="242">
        <f t="shared" si="12"/>
        <v>5000</v>
      </c>
      <c r="I110" s="242">
        <f t="shared" si="12"/>
        <v>30000</v>
      </c>
    </row>
    <row r="111" spans="1:9" s="129" customFormat="1" ht="33">
      <c r="A111" s="106" t="s">
        <v>516</v>
      </c>
      <c r="B111" s="97" t="s">
        <v>1090</v>
      </c>
      <c r="C111" s="42" t="s">
        <v>40</v>
      </c>
      <c r="D111" s="42" t="s">
        <v>36</v>
      </c>
      <c r="E111" s="53" t="s">
        <v>1108</v>
      </c>
      <c r="F111" s="297">
        <v>240</v>
      </c>
      <c r="G111" s="242">
        <v>11500</v>
      </c>
      <c r="H111" s="242">
        <v>5000</v>
      </c>
      <c r="I111" s="242">
        <v>30000</v>
      </c>
    </row>
    <row r="112" spans="1:9" ht="38.25" customHeight="1">
      <c r="A112" s="45" t="s">
        <v>331</v>
      </c>
      <c r="B112" s="96" t="s">
        <v>1090</v>
      </c>
      <c r="C112" s="46" t="s">
        <v>40</v>
      </c>
      <c r="D112" s="46" t="s">
        <v>32</v>
      </c>
      <c r="E112" s="263"/>
      <c r="F112" s="65"/>
      <c r="G112" s="241">
        <f aca="true" t="shared" si="13" ref="G112:I115">G113</f>
        <v>82150</v>
      </c>
      <c r="H112" s="241">
        <f t="shared" si="13"/>
        <v>82000</v>
      </c>
      <c r="I112" s="241">
        <f t="shared" si="13"/>
        <v>72000</v>
      </c>
    </row>
    <row r="113" spans="1:9" s="129" customFormat="1" ht="66.75" customHeight="1">
      <c r="A113" s="109" t="s">
        <v>1227</v>
      </c>
      <c r="B113" s="96" t="s">
        <v>1090</v>
      </c>
      <c r="C113" s="46" t="s">
        <v>40</v>
      </c>
      <c r="D113" s="46" t="s">
        <v>32</v>
      </c>
      <c r="E113" s="517" t="s">
        <v>1102</v>
      </c>
      <c r="F113" s="297"/>
      <c r="G113" s="150">
        <f t="shared" si="13"/>
        <v>82150</v>
      </c>
      <c r="H113" s="150">
        <f t="shared" si="13"/>
        <v>82000</v>
      </c>
      <c r="I113" s="150">
        <f t="shared" si="13"/>
        <v>72000</v>
      </c>
    </row>
    <row r="114" spans="1:9" s="129" customFormat="1" ht="16.5">
      <c r="A114" s="106" t="s">
        <v>814</v>
      </c>
      <c r="B114" s="97" t="s">
        <v>1090</v>
      </c>
      <c r="C114" s="42" t="s">
        <v>40</v>
      </c>
      <c r="D114" s="42" t="s">
        <v>32</v>
      </c>
      <c r="E114" s="53" t="s">
        <v>1103</v>
      </c>
      <c r="F114" s="297"/>
      <c r="G114" s="242">
        <f t="shared" si="13"/>
        <v>82150</v>
      </c>
      <c r="H114" s="242">
        <f t="shared" si="13"/>
        <v>82000</v>
      </c>
      <c r="I114" s="242">
        <f t="shared" si="13"/>
        <v>72000</v>
      </c>
    </row>
    <row r="115" spans="1:9" s="129" customFormat="1" ht="49.5">
      <c r="A115" s="106" t="s">
        <v>1092</v>
      </c>
      <c r="B115" s="97" t="s">
        <v>1090</v>
      </c>
      <c r="C115" s="42" t="s">
        <v>40</v>
      </c>
      <c r="D115" s="42" t="s">
        <v>32</v>
      </c>
      <c r="E115" s="53" t="s">
        <v>1109</v>
      </c>
      <c r="F115" s="297"/>
      <c r="G115" s="242">
        <f t="shared" si="13"/>
        <v>82150</v>
      </c>
      <c r="H115" s="242">
        <f t="shared" si="13"/>
        <v>82000</v>
      </c>
      <c r="I115" s="242">
        <f t="shared" si="13"/>
        <v>72000</v>
      </c>
    </row>
    <row r="116" spans="1:9" s="129" customFormat="1" ht="33">
      <c r="A116" s="106" t="s">
        <v>516</v>
      </c>
      <c r="B116" s="97" t="s">
        <v>1090</v>
      </c>
      <c r="C116" s="42" t="s">
        <v>40</v>
      </c>
      <c r="D116" s="42" t="s">
        <v>32</v>
      </c>
      <c r="E116" s="53" t="s">
        <v>1109</v>
      </c>
      <c r="F116" s="297">
        <v>240</v>
      </c>
      <c r="G116" s="242">
        <v>82150</v>
      </c>
      <c r="H116" s="242">
        <v>82000</v>
      </c>
      <c r="I116" s="242">
        <v>72000</v>
      </c>
    </row>
    <row r="117" spans="1:9" ht="16.5">
      <c r="A117" s="45" t="s">
        <v>207</v>
      </c>
      <c r="B117" s="93" t="s">
        <v>1090</v>
      </c>
      <c r="C117" s="47" t="s">
        <v>34</v>
      </c>
      <c r="D117" s="47"/>
      <c r="E117" s="73"/>
      <c r="F117" s="47"/>
      <c r="G117" s="150">
        <f>G123+G118</f>
        <v>4435891</v>
      </c>
      <c r="H117" s="150">
        <f>H123</f>
        <v>530000</v>
      </c>
      <c r="I117" s="150">
        <f>I123</f>
        <v>540000</v>
      </c>
    </row>
    <row r="118" spans="1:9" ht="16.5">
      <c r="A118" s="45" t="s">
        <v>326</v>
      </c>
      <c r="B118" s="93" t="s">
        <v>1090</v>
      </c>
      <c r="C118" s="47" t="s">
        <v>34</v>
      </c>
      <c r="D118" s="47" t="s">
        <v>32</v>
      </c>
      <c r="E118" s="73"/>
      <c r="F118" s="47"/>
      <c r="G118" s="121">
        <f>G119</f>
        <v>2304000</v>
      </c>
      <c r="H118" s="121"/>
      <c r="I118" s="121"/>
    </row>
    <row r="119" spans="1:9" ht="33">
      <c r="A119" s="45" t="s">
        <v>1229</v>
      </c>
      <c r="B119" s="93" t="s">
        <v>1090</v>
      </c>
      <c r="C119" s="47" t="s">
        <v>34</v>
      </c>
      <c r="D119" s="47" t="s">
        <v>32</v>
      </c>
      <c r="E119" s="73" t="s">
        <v>1110</v>
      </c>
      <c r="F119" s="47"/>
      <c r="G119" s="121">
        <f>G120</f>
        <v>2304000</v>
      </c>
      <c r="H119" s="121"/>
      <c r="I119" s="121"/>
    </row>
    <row r="120" spans="1:9" ht="33">
      <c r="A120" s="41" t="s">
        <v>881</v>
      </c>
      <c r="B120" s="94" t="s">
        <v>1090</v>
      </c>
      <c r="C120" s="43" t="s">
        <v>34</v>
      </c>
      <c r="D120" s="43" t="s">
        <v>32</v>
      </c>
      <c r="E120" s="53" t="s">
        <v>1111</v>
      </c>
      <c r="F120" s="43"/>
      <c r="G120" s="120">
        <f>G121</f>
        <v>2304000</v>
      </c>
      <c r="H120" s="121"/>
      <c r="I120" s="121"/>
    </row>
    <row r="121" spans="1:9" ht="33">
      <c r="A121" s="41" t="s">
        <v>581</v>
      </c>
      <c r="B121" s="94" t="s">
        <v>1090</v>
      </c>
      <c r="C121" s="43" t="s">
        <v>34</v>
      </c>
      <c r="D121" s="43" t="s">
        <v>32</v>
      </c>
      <c r="E121" s="53" t="s">
        <v>1112</v>
      </c>
      <c r="F121" s="43"/>
      <c r="G121" s="120">
        <f>G122</f>
        <v>2304000</v>
      </c>
      <c r="H121" s="121"/>
      <c r="I121" s="121"/>
    </row>
    <row r="122" spans="1:9" ht="33">
      <c r="A122" s="41" t="s">
        <v>516</v>
      </c>
      <c r="B122" s="94" t="s">
        <v>1090</v>
      </c>
      <c r="C122" s="43" t="s">
        <v>34</v>
      </c>
      <c r="D122" s="43" t="s">
        <v>32</v>
      </c>
      <c r="E122" s="53" t="s">
        <v>1112</v>
      </c>
      <c r="F122" s="43">
        <v>240</v>
      </c>
      <c r="G122" s="120">
        <v>2304000</v>
      </c>
      <c r="H122" s="121"/>
      <c r="I122" s="121"/>
    </row>
    <row r="123" spans="1:9" ht="21" customHeight="1">
      <c r="A123" s="45" t="s">
        <v>42</v>
      </c>
      <c r="B123" s="96" t="s">
        <v>1090</v>
      </c>
      <c r="C123" s="47" t="s">
        <v>34</v>
      </c>
      <c r="D123" s="47" t="s">
        <v>95</v>
      </c>
      <c r="E123" s="73"/>
      <c r="F123" s="47"/>
      <c r="G123" s="121">
        <f>G124+G134</f>
        <v>2131891</v>
      </c>
      <c r="H123" s="121">
        <f>H124+H133</f>
        <v>530000</v>
      </c>
      <c r="I123" s="121">
        <f>I124+I133</f>
        <v>540000</v>
      </c>
    </row>
    <row r="124" spans="1:9" s="129" customFormat="1" ht="35.25" customHeight="1">
      <c r="A124" s="109" t="s">
        <v>1230</v>
      </c>
      <c r="B124" s="96" t="s">
        <v>1090</v>
      </c>
      <c r="C124" s="47" t="s">
        <v>34</v>
      </c>
      <c r="D124" s="47" t="s">
        <v>95</v>
      </c>
      <c r="E124" s="517" t="s">
        <v>1113</v>
      </c>
      <c r="F124" s="297"/>
      <c r="G124" s="150">
        <f>G125</f>
        <v>113500</v>
      </c>
      <c r="H124" s="150">
        <f>H125</f>
        <v>460000</v>
      </c>
      <c r="I124" s="150">
        <f>I125</f>
        <v>470000</v>
      </c>
    </row>
    <row r="125" spans="1:9" s="129" customFormat="1" ht="18.75">
      <c r="A125" s="106" t="s">
        <v>782</v>
      </c>
      <c r="B125" s="97" t="s">
        <v>1090</v>
      </c>
      <c r="C125" s="43" t="s">
        <v>34</v>
      </c>
      <c r="D125" s="43" t="s">
        <v>95</v>
      </c>
      <c r="E125" s="389" t="s">
        <v>1114</v>
      </c>
      <c r="F125" s="297"/>
      <c r="G125" s="242">
        <f>G126+G131</f>
        <v>113500</v>
      </c>
      <c r="H125" s="242">
        <f>H126+H131</f>
        <v>460000</v>
      </c>
      <c r="I125" s="242">
        <f>I126+I131</f>
        <v>470000</v>
      </c>
    </row>
    <row r="126" spans="1:9" s="129" customFormat="1" ht="34.5" customHeight="1">
      <c r="A126" s="68" t="s">
        <v>734</v>
      </c>
      <c r="B126" s="97" t="s">
        <v>1090</v>
      </c>
      <c r="C126" s="43" t="s">
        <v>34</v>
      </c>
      <c r="D126" s="43" t="s">
        <v>95</v>
      </c>
      <c r="E126" s="389" t="s">
        <v>1115</v>
      </c>
      <c r="F126" s="297"/>
      <c r="G126" s="242">
        <f>G127</f>
        <v>13500</v>
      </c>
      <c r="H126" s="242">
        <f>H127</f>
        <v>90000</v>
      </c>
      <c r="I126" s="242">
        <f>I127</f>
        <v>90000</v>
      </c>
    </row>
    <row r="127" spans="1:9" s="129" customFormat="1" ht="33">
      <c r="A127" s="106" t="s">
        <v>516</v>
      </c>
      <c r="B127" s="97" t="s">
        <v>1090</v>
      </c>
      <c r="C127" s="43" t="s">
        <v>34</v>
      </c>
      <c r="D127" s="43" t="s">
        <v>95</v>
      </c>
      <c r="E127" s="389" t="s">
        <v>1115</v>
      </c>
      <c r="F127" s="297">
        <v>240</v>
      </c>
      <c r="G127" s="242">
        <v>13500</v>
      </c>
      <c r="H127" s="242">
        <v>90000</v>
      </c>
      <c r="I127" s="242">
        <v>90000</v>
      </c>
    </row>
    <row r="128" spans="1:9" s="129" customFormat="1" ht="33">
      <c r="A128" s="109" t="s">
        <v>1206</v>
      </c>
      <c r="B128" s="96" t="s">
        <v>1090</v>
      </c>
      <c r="C128" s="47" t="s">
        <v>34</v>
      </c>
      <c r="D128" s="47" t="s">
        <v>95</v>
      </c>
      <c r="E128" s="517" t="s">
        <v>1116</v>
      </c>
      <c r="F128" s="341"/>
      <c r="G128" s="150">
        <f>G129</f>
        <v>100000</v>
      </c>
      <c r="H128" s="242"/>
      <c r="I128" s="242"/>
    </row>
    <row r="129" spans="1:9" s="129" customFormat="1" ht="33">
      <c r="A129" s="109" t="s">
        <v>1203</v>
      </c>
      <c r="B129" s="96" t="s">
        <v>1090</v>
      </c>
      <c r="C129" s="47" t="s">
        <v>34</v>
      </c>
      <c r="D129" s="47" t="s">
        <v>95</v>
      </c>
      <c r="E129" s="517" t="s">
        <v>1182</v>
      </c>
      <c r="F129" s="341"/>
      <c r="G129" s="150">
        <f>G130</f>
        <v>100000</v>
      </c>
      <c r="H129" s="242"/>
      <c r="I129" s="242"/>
    </row>
    <row r="130" spans="1:9" s="129" customFormat="1" ht="33">
      <c r="A130" s="106" t="s">
        <v>1186</v>
      </c>
      <c r="B130" s="97" t="s">
        <v>1090</v>
      </c>
      <c r="C130" s="43" t="s">
        <v>34</v>
      </c>
      <c r="D130" s="43" t="s">
        <v>95</v>
      </c>
      <c r="E130" s="389" t="s">
        <v>1188</v>
      </c>
      <c r="F130" s="297"/>
      <c r="G130" s="242">
        <f>G131</f>
        <v>100000</v>
      </c>
      <c r="H130" s="242"/>
      <c r="I130" s="242"/>
    </row>
    <row r="131" spans="1:9" s="129" customFormat="1" ht="20.25" customHeight="1">
      <c r="A131" s="106" t="s">
        <v>1187</v>
      </c>
      <c r="B131" s="97" t="s">
        <v>1090</v>
      </c>
      <c r="C131" s="43" t="s">
        <v>34</v>
      </c>
      <c r="D131" s="43" t="s">
        <v>95</v>
      </c>
      <c r="E131" s="337" t="s">
        <v>1188</v>
      </c>
      <c r="F131" s="297"/>
      <c r="G131" s="242">
        <f>G132</f>
        <v>100000</v>
      </c>
      <c r="H131" s="242">
        <f>H132</f>
        <v>370000</v>
      </c>
      <c r="I131" s="242">
        <f>I132</f>
        <v>380000</v>
      </c>
    </row>
    <row r="132" spans="1:9" s="129" customFormat="1" ht="39.75" customHeight="1">
      <c r="A132" s="106" t="s">
        <v>516</v>
      </c>
      <c r="B132" s="97" t="s">
        <v>1090</v>
      </c>
      <c r="C132" s="43" t="s">
        <v>34</v>
      </c>
      <c r="D132" s="43" t="s">
        <v>95</v>
      </c>
      <c r="E132" s="337" t="s">
        <v>1188</v>
      </c>
      <c r="F132" s="297">
        <v>240</v>
      </c>
      <c r="G132" s="242">
        <v>100000</v>
      </c>
      <c r="H132" s="242">
        <v>370000</v>
      </c>
      <c r="I132" s="242">
        <v>380000</v>
      </c>
    </row>
    <row r="133" spans="1:9" s="129" customFormat="1" ht="17.25" customHeight="1">
      <c r="A133" s="109" t="s">
        <v>42</v>
      </c>
      <c r="B133" s="96" t="s">
        <v>1090</v>
      </c>
      <c r="C133" s="47" t="s">
        <v>34</v>
      </c>
      <c r="D133" s="47" t="s">
        <v>95</v>
      </c>
      <c r="E133" s="335"/>
      <c r="F133" s="341"/>
      <c r="G133" s="150">
        <f>G134</f>
        <v>2018391</v>
      </c>
      <c r="H133" s="150">
        <f>H134</f>
        <v>70000</v>
      </c>
      <c r="I133" s="150">
        <f>I134</f>
        <v>70000</v>
      </c>
    </row>
    <row r="134" spans="1:9" s="129" customFormat="1" ht="49.5" customHeight="1">
      <c r="A134" s="109" t="s">
        <v>1093</v>
      </c>
      <c r="B134" s="96" t="s">
        <v>1090</v>
      </c>
      <c r="C134" s="47" t="s">
        <v>34</v>
      </c>
      <c r="D134" s="47" t="s">
        <v>95</v>
      </c>
      <c r="E134" s="73" t="s">
        <v>688</v>
      </c>
      <c r="F134" s="341"/>
      <c r="G134" s="150">
        <f>G135</f>
        <v>2018391</v>
      </c>
      <c r="H134" s="242">
        <f>H135+H137</f>
        <v>70000</v>
      </c>
      <c r="I134" s="242">
        <f>I135+I137</f>
        <v>70000</v>
      </c>
    </row>
    <row r="135" spans="1:9" s="129" customFormat="1" ht="19.5" customHeight="1">
      <c r="A135" s="106" t="s">
        <v>206</v>
      </c>
      <c r="B135" s="97" t="s">
        <v>1090</v>
      </c>
      <c r="C135" s="43" t="s">
        <v>34</v>
      </c>
      <c r="D135" s="43" t="s">
        <v>95</v>
      </c>
      <c r="E135" s="53" t="s">
        <v>704</v>
      </c>
      <c r="F135" s="297"/>
      <c r="G135" s="242">
        <f>G136</f>
        <v>2018391</v>
      </c>
      <c r="H135" s="242">
        <f>H136</f>
        <v>50000</v>
      </c>
      <c r="I135" s="242">
        <f>I136</f>
        <v>50000</v>
      </c>
    </row>
    <row r="136" spans="1:9" s="129" customFormat="1" ht="21.75" customHeight="1">
      <c r="A136" s="106" t="s">
        <v>1094</v>
      </c>
      <c r="B136" s="97" t="s">
        <v>1090</v>
      </c>
      <c r="C136" s="43" t="s">
        <v>34</v>
      </c>
      <c r="D136" s="43" t="s">
        <v>95</v>
      </c>
      <c r="E136" s="53" t="s">
        <v>1096</v>
      </c>
      <c r="F136" s="297"/>
      <c r="G136" s="242">
        <f>G137+G138+G139</f>
        <v>2018391</v>
      </c>
      <c r="H136" s="242">
        <v>50000</v>
      </c>
      <c r="I136" s="242">
        <v>50000</v>
      </c>
    </row>
    <row r="137" spans="1:9" s="129" customFormat="1" ht="22.5" customHeight="1">
      <c r="A137" s="106" t="s">
        <v>513</v>
      </c>
      <c r="B137" s="97" t="s">
        <v>1090</v>
      </c>
      <c r="C137" s="43" t="s">
        <v>34</v>
      </c>
      <c r="D137" s="43" t="s">
        <v>95</v>
      </c>
      <c r="E137" s="53" t="s">
        <v>1096</v>
      </c>
      <c r="F137" s="297">
        <v>120</v>
      </c>
      <c r="G137" s="242">
        <v>1991391</v>
      </c>
      <c r="H137" s="242">
        <f>H138</f>
        <v>20000</v>
      </c>
      <c r="I137" s="242">
        <f>I138</f>
        <v>20000</v>
      </c>
    </row>
    <row r="138" spans="1:9" s="129" customFormat="1" ht="33" customHeight="1">
      <c r="A138" s="68" t="s">
        <v>516</v>
      </c>
      <c r="B138" s="97" t="s">
        <v>1090</v>
      </c>
      <c r="C138" s="43" t="s">
        <v>34</v>
      </c>
      <c r="D138" s="43" t="s">
        <v>95</v>
      </c>
      <c r="E138" s="53" t="s">
        <v>1096</v>
      </c>
      <c r="F138" s="297">
        <v>240</v>
      </c>
      <c r="G138" s="242">
        <v>26000</v>
      </c>
      <c r="H138" s="242">
        <v>20000</v>
      </c>
      <c r="I138" s="242">
        <v>20000</v>
      </c>
    </row>
    <row r="139" spans="1:9" s="129" customFormat="1" ht="20.25" customHeight="1">
      <c r="A139" s="68" t="s">
        <v>518</v>
      </c>
      <c r="B139" s="97" t="s">
        <v>1090</v>
      </c>
      <c r="C139" s="43" t="s">
        <v>34</v>
      </c>
      <c r="D139" s="43" t="s">
        <v>95</v>
      </c>
      <c r="E139" s="53" t="s">
        <v>1096</v>
      </c>
      <c r="F139" s="297">
        <v>850</v>
      </c>
      <c r="G139" s="242">
        <v>1000</v>
      </c>
      <c r="H139" s="242"/>
      <c r="I139" s="242"/>
    </row>
    <row r="140" spans="1:9" s="1" customFormat="1" ht="16.5">
      <c r="A140" s="70" t="s">
        <v>209</v>
      </c>
      <c r="B140" s="126" t="s">
        <v>1090</v>
      </c>
      <c r="C140" s="73" t="s">
        <v>35</v>
      </c>
      <c r="D140" s="73"/>
      <c r="E140" s="73"/>
      <c r="F140" s="73"/>
      <c r="G140" s="150">
        <f aca="true" t="shared" si="14" ref="G140:I144">G141</f>
        <v>830200</v>
      </c>
      <c r="H140" s="150">
        <f t="shared" si="14"/>
        <v>30000</v>
      </c>
      <c r="I140" s="150">
        <f t="shared" si="14"/>
        <v>30000</v>
      </c>
    </row>
    <row r="141" spans="1:9" ht="19.5" customHeight="1">
      <c r="A141" s="566" t="s">
        <v>76</v>
      </c>
      <c r="B141" s="126" t="s">
        <v>1090</v>
      </c>
      <c r="C141" s="72" t="s">
        <v>35</v>
      </c>
      <c r="D141" s="72" t="s">
        <v>40</v>
      </c>
      <c r="E141" s="155"/>
      <c r="F141" s="53"/>
      <c r="G141" s="150">
        <f>G143+G150+G159</f>
        <v>830200</v>
      </c>
      <c r="H141" s="150">
        <f>H142</f>
        <v>30000</v>
      </c>
      <c r="I141" s="150">
        <f>I142</f>
        <v>30000</v>
      </c>
    </row>
    <row r="142" spans="1:9" s="129" customFormat="1" ht="21" customHeight="1" hidden="1">
      <c r="A142" s="558" t="s">
        <v>211</v>
      </c>
      <c r="B142" s="559" t="s">
        <v>1090</v>
      </c>
      <c r="C142" s="561" t="s">
        <v>35</v>
      </c>
      <c r="D142" s="561" t="s">
        <v>40</v>
      </c>
      <c r="E142" s="562" t="s">
        <v>714</v>
      </c>
      <c r="F142" s="563"/>
      <c r="G142" s="560"/>
      <c r="H142" s="150">
        <f t="shared" si="14"/>
        <v>30000</v>
      </c>
      <c r="I142" s="150">
        <f t="shared" si="14"/>
        <v>30000</v>
      </c>
    </row>
    <row r="143" spans="1:9" s="129" customFormat="1" ht="39.75" customHeight="1">
      <c r="A143" s="70" t="s">
        <v>1204</v>
      </c>
      <c r="B143" s="98" t="s">
        <v>1090</v>
      </c>
      <c r="C143" s="71" t="s">
        <v>35</v>
      </c>
      <c r="D143" s="71" t="s">
        <v>40</v>
      </c>
      <c r="E143" s="389" t="s">
        <v>1209</v>
      </c>
      <c r="F143" s="300"/>
      <c r="G143" s="242">
        <f t="shared" si="14"/>
        <v>85000</v>
      </c>
      <c r="H143" s="242">
        <f t="shared" si="14"/>
        <v>30000</v>
      </c>
      <c r="I143" s="242">
        <f t="shared" si="14"/>
        <v>30000</v>
      </c>
    </row>
    <row r="144" spans="1:9" s="129" customFormat="1" ht="33">
      <c r="A144" s="50" t="s">
        <v>817</v>
      </c>
      <c r="B144" s="98" t="s">
        <v>1090</v>
      </c>
      <c r="C144" s="71" t="s">
        <v>35</v>
      </c>
      <c r="D144" s="71" t="s">
        <v>40</v>
      </c>
      <c r="E144" s="340" t="s">
        <v>1189</v>
      </c>
      <c r="F144" s="300"/>
      <c r="G144" s="242">
        <f>G145+G148</f>
        <v>85000</v>
      </c>
      <c r="H144" s="242">
        <f t="shared" si="14"/>
        <v>30000</v>
      </c>
      <c r="I144" s="242">
        <f t="shared" si="14"/>
        <v>30000</v>
      </c>
    </row>
    <row r="145" spans="1:9" s="129" customFormat="1" ht="35.25" customHeight="1">
      <c r="A145" s="50" t="s">
        <v>631</v>
      </c>
      <c r="B145" s="98" t="s">
        <v>1090</v>
      </c>
      <c r="C145" s="71" t="s">
        <v>35</v>
      </c>
      <c r="D145" s="71" t="s">
        <v>40</v>
      </c>
      <c r="E145" s="340" t="s">
        <v>1189</v>
      </c>
      <c r="F145" s="300"/>
      <c r="G145" s="242">
        <f>G146</f>
        <v>40000</v>
      </c>
      <c r="H145" s="242">
        <v>30000</v>
      </c>
      <c r="I145" s="242">
        <v>30000</v>
      </c>
    </row>
    <row r="146" spans="1:9" s="129" customFormat="1" ht="35.25" customHeight="1">
      <c r="A146" s="253" t="s">
        <v>516</v>
      </c>
      <c r="B146" s="98" t="s">
        <v>1090</v>
      </c>
      <c r="C146" s="71" t="s">
        <v>35</v>
      </c>
      <c r="D146" s="71" t="s">
        <v>40</v>
      </c>
      <c r="E146" s="340" t="s">
        <v>1189</v>
      </c>
      <c r="F146" s="300">
        <v>240</v>
      </c>
      <c r="G146" s="242">
        <v>40000</v>
      </c>
      <c r="H146" s="242"/>
      <c r="I146" s="242"/>
    </row>
    <row r="147" spans="1:9" s="129" customFormat="1" ht="33" customHeight="1">
      <c r="A147" s="253" t="s">
        <v>817</v>
      </c>
      <c r="B147" s="98" t="s">
        <v>1090</v>
      </c>
      <c r="C147" s="71" t="s">
        <v>35</v>
      </c>
      <c r="D147" s="71" t="s">
        <v>40</v>
      </c>
      <c r="E147" s="340" t="s">
        <v>1190</v>
      </c>
      <c r="F147" s="300"/>
      <c r="G147" s="242">
        <f>G148</f>
        <v>45000</v>
      </c>
      <c r="H147" s="242"/>
      <c r="I147" s="242"/>
    </row>
    <row r="148" spans="1:9" s="129" customFormat="1" ht="33" customHeight="1">
      <c r="A148" s="574" t="s">
        <v>1212</v>
      </c>
      <c r="B148" s="575" t="s">
        <v>1090</v>
      </c>
      <c r="C148" s="576" t="s">
        <v>35</v>
      </c>
      <c r="D148" s="576" t="s">
        <v>40</v>
      </c>
      <c r="E148" s="577" t="s">
        <v>1190</v>
      </c>
      <c r="F148" s="578"/>
      <c r="G148" s="579">
        <f>G149</f>
        <v>45000</v>
      </c>
      <c r="H148" s="242"/>
      <c r="I148" s="242"/>
    </row>
    <row r="149" spans="1:9" s="129" customFormat="1" ht="35.25" customHeight="1">
      <c r="A149" s="253" t="s">
        <v>516</v>
      </c>
      <c r="B149" s="98" t="s">
        <v>1090</v>
      </c>
      <c r="C149" s="71" t="s">
        <v>35</v>
      </c>
      <c r="D149" s="71" t="s">
        <v>40</v>
      </c>
      <c r="E149" s="340" t="s">
        <v>1190</v>
      </c>
      <c r="F149" s="300">
        <v>240</v>
      </c>
      <c r="G149" s="242">
        <v>45000</v>
      </c>
      <c r="H149" s="242"/>
      <c r="I149" s="242"/>
    </row>
    <row r="150" spans="1:9" s="129" customFormat="1" ht="51.75" customHeight="1">
      <c r="A150" s="566" t="s">
        <v>1228</v>
      </c>
      <c r="B150" s="126" t="s">
        <v>1090</v>
      </c>
      <c r="C150" s="72" t="s">
        <v>35</v>
      </c>
      <c r="D150" s="72" t="s">
        <v>40</v>
      </c>
      <c r="E150" s="339" t="s">
        <v>1105</v>
      </c>
      <c r="F150" s="567"/>
      <c r="G150" s="150">
        <f>G151+G155</f>
        <v>35500</v>
      </c>
      <c r="H150" s="242"/>
      <c r="I150" s="242"/>
    </row>
    <row r="151" spans="1:9" s="129" customFormat="1" ht="35.25" customHeight="1">
      <c r="A151" s="566" t="s">
        <v>537</v>
      </c>
      <c r="B151" s="126" t="s">
        <v>1090</v>
      </c>
      <c r="C151" s="72" t="s">
        <v>35</v>
      </c>
      <c r="D151" s="72" t="s">
        <v>40</v>
      </c>
      <c r="E151" s="339" t="s">
        <v>1117</v>
      </c>
      <c r="F151" s="567"/>
      <c r="G151" s="150">
        <f>G152</f>
        <v>25500</v>
      </c>
      <c r="H151" s="242"/>
      <c r="I151" s="242"/>
    </row>
    <row r="152" spans="1:9" s="129" customFormat="1" ht="18" customHeight="1">
      <c r="A152" s="253" t="s">
        <v>961</v>
      </c>
      <c r="B152" s="98" t="s">
        <v>1090</v>
      </c>
      <c r="C152" s="71" t="s">
        <v>35</v>
      </c>
      <c r="D152" s="71" t="s">
        <v>40</v>
      </c>
      <c r="E152" s="340" t="s">
        <v>1118</v>
      </c>
      <c r="F152" s="300"/>
      <c r="G152" s="242">
        <f>G153</f>
        <v>25500</v>
      </c>
      <c r="H152" s="242"/>
      <c r="I152" s="242"/>
    </row>
    <row r="153" spans="1:9" s="129" customFormat="1" ht="34.5" customHeight="1">
      <c r="A153" s="253" t="s">
        <v>538</v>
      </c>
      <c r="B153" s="98" t="s">
        <v>1090</v>
      </c>
      <c r="C153" s="71" t="s">
        <v>35</v>
      </c>
      <c r="D153" s="71" t="s">
        <v>40</v>
      </c>
      <c r="E153" s="340" t="s">
        <v>1119</v>
      </c>
      <c r="F153" s="300"/>
      <c r="G153" s="242">
        <f>G154</f>
        <v>25500</v>
      </c>
      <c r="H153" s="242"/>
      <c r="I153" s="242"/>
    </row>
    <row r="154" spans="1:9" s="129" customFormat="1" ht="35.25" customHeight="1">
      <c r="A154" s="253" t="s">
        <v>516</v>
      </c>
      <c r="B154" s="98" t="s">
        <v>1090</v>
      </c>
      <c r="C154" s="71" t="s">
        <v>35</v>
      </c>
      <c r="D154" s="71" t="s">
        <v>40</v>
      </c>
      <c r="E154" s="340" t="s">
        <v>1119</v>
      </c>
      <c r="F154" s="300">
        <v>240</v>
      </c>
      <c r="G154" s="242">
        <v>25500</v>
      </c>
      <c r="H154" s="242"/>
      <c r="I154" s="242"/>
    </row>
    <row r="155" spans="1:9" s="129" customFormat="1" ht="54" customHeight="1">
      <c r="A155" s="566" t="s">
        <v>1120</v>
      </c>
      <c r="B155" s="126" t="s">
        <v>1090</v>
      </c>
      <c r="C155" s="72" t="s">
        <v>35</v>
      </c>
      <c r="D155" s="72" t="s">
        <v>40</v>
      </c>
      <c r="E155" s="339" t="s">
        <v>1121</v>
      </c>
      <c r="F155" s="567"/>
      <c r="G155" s="150">
        <f>G156</f>
        <v>10000</v>
      </c>
      <c r="H155" s="242"/>
      <c r="I155" s="242"/>
    </row>
    <row r="156" spans="1:9" s="129" customFormat="1" ht="21.75" customHeight="1">
      <c r="A156" s="253" t="s">
        <v>1097</v>
      </c>
      <c r="B156" s="98" t="s">
        <v>1090</v>
      </c>
      <c r="C156" s="71" t="s">
        <v>35</v>
      </c>
      <c r="D156" s="71" t="s">
        <v>40</v>
      </c>
      <c r="E156" s="340" t="s">
        <v>1122</v>
      </c>
      <c r="F156" s="300"/>
      <c r="G156" s="242">
        <f>G157</f>
        <v>10000</v>
      </c>
      <c r="H156" s="242"/>
      <c r="I156" s="242"/>
    </row>
    <row r="157" spans="1:9" s="129" customFormat="1" ht="35.25" customHeight="1">
      <c r="A157" s="253" t="s">
        <v>569</v>
      </c>
      <c r="B157" s="98" t="s">
        <v>1090</v>
      </c>
      <c r="C157" s="71" t="s">
        <v>35</v>
      </c>
      <c r="D157" s="71" t="s">
        <v>40</v>
      </c>
      <c r="E157" s="340" t="s">
        <v>1123</v>
      </c>
      <c r="F157" s="300"/>
      <c r="G157" s="242">
        <f>G158</f>
        <v>10000</v>
      </c>
      <c r="H157" s="242"/>
      <c r="I157" s="242"/>
    </row>
    <row r="158" spans="1:9" s="129" customFormat="1" ht="36.75" customHeight="1">
      <c r="A158" s="253" t="s">
        <v>516</v>
      </c>
      <c r="B158" s="98" t="s">
        <v>1090</v>
      </c>
      <c r="C158" s="71" t="s">
        <v>35</v>
      </c>
      <c r="D158" s="71" t="s">
        <v>40</v>
      </c>
      <c r="E158" s="340" t="s">
        <v>1123</v>
      </c>
      <c r="F158" s="300">
        <v>240</v>
      </c>
      <c r="G158" s="242">
        <v>10000</v>
      </c>
      <c r="H158" s="242"/>
      <c r="I158" s="242"/>
    </row>
    <row r="159" spans="1:9" s="129" customFormat="1" ht="33" customHeight="1">
      <c r="A159" s="566" t="s">
        <v>1210</v>
      </c>
      <c r="B159" s="126" t="s">
        <v>1090</v>
      </c>
      <c r="C159" s="72" t="s">
        <v>35</v>
      </c>
      <c r="D159" s="72" t="s">
        <v>40</v>
      </c>
      <c r="E159" s="339" t="s">
        <v>1211</v>
      </c>
      <c r="F159" s="567"/>
      <c r="G159" s="150">
        <f>G160+G162+G164</f>
        <v>709700</v>
      </c>
      <c r="H159" s="242"/>
      <c r="I159" s="242"/>
    </row>
    <row r="160" spans="1:9" s="129" customFormat="1" ht="32.25" customHeight="1">
      <c r="A160" s="568" t="s">
        <v>1131</v>
      </c>
      <c r="B160" s="569" t="s">
        <v>1090</v>
      </c>
      <c r="C160" s="570" t="s">
        <v>35</v>
      </c>
      <c r="D160" s="570" t="s">
        <v>40</v>
      </c>
      <c r="E160" s="571" t="s">
        <v>1192</v>
      </c>
      <c r="F160" s="572"/>
      <c r="G160" s="573">
        <f>G161</f>
        <v>539700</v>
      </c>
      <c r="H160" s="242"/>
      <c r="I160" s="242"/>
    </row>
    <row r="161" spans="1:9" s="129" customFormat="1" ht="37.5" customHeight="1">
      <c r="A161" s="253" t="s">
        <v>516</v>
      </c>
      <c r="B161" s="98" t="s">
        <v>1090</v>
      </c>
      <c r="C161" s="71" t="s">
        <v>35</v>
      </c>
      <c r="D161" s="71" t="s">
        <v>40</v>
      </c>
      <c r="E161" s="340" t="s">
        <v>1192</v>
      </c>
      <c r="F161" s="300">
        <v>240</v>
      </c>
      <c r="G161" s="242">
        <v>539700</v>
      </c>
      <c r="H161" s="242"/>
      <c r="I161" s="242"/>
    </row>
    <row r="162" spans="1:9" s="129" customFormat="1" ht="37.5" customHeight="1">
      <c r="A162" s="568" t="s">
        <v>1132</v>
      </c>
      <c r="B162" s="98" t="s">
        <v>1090</v>
      </c>
      <c r="C162" s="71" t="s">
        <v>35</v>
      </c>
      <c r="D162" s="71" t="s">
        <v>40</v>
      </c>
      <c r="E162" s="340" t="s">
        <v>1193</v>
      </c>
      <c r="F162" s="300"/>
      <c r="G162" s="242">
        <f>G163</f>
        <v>70000</v>
      </c>
      <c r="H162" s="242"/>
      <c r="I162" s="242"/>
    </row>
    <row r="163" spans="1:9" s="129" customFormat="1" ht="29.25" customHeight="1">
      <c r="A163" s="253" t="s">
        <v>516</v>
      </c>
      <c r="B163" s="98" t="s">
        <v>1090</v>
      </c>
      <c r="C163" s="71" t="s">
        <v>35</v>
      </c>
      <c r="D163" s="71" t="s">
        <v>40</v>
      </c>
      <c r="E163" s="340" t="s">
        <v>1193</v>
      </c>
      <c r="F163" s="300">
        <v>240</v>
      </c>
      <c r="G163" s="242">
        <v>70000</v>
      </c>
      <c r="H163" s="242"/>
      <c r="I163" s="242"/>
    </row>
    <row r="164" spans="1:9" s="129" customFormat="1" ht="19.5" customHeight="1">
      <c r="A164" s="568" t="s">
        <v>1133</v>
      </c>
      <c r="B164" s="98" t="s">
        <v>1090</v>
      </c>
      <c r="C164" s="71" t="s">
        <v>35</v>
      </c>
      <c r="D164" s="71" t="s">
        <v>40</v>
      </c>
      <c r="E164" s="340" t="s">
        <v>1194</v>
      </c>
      <c r="F164" s="300"/>
      <c r="G164" s="242">
        <f>G165</f>
        <v>100000</v>
      </c>
      <c r="H164" s="242"/>
      <c r="I164" s="242"/>
    </row>
    <row r="165" spans="1:9" s="129" customFormat="1" ht="33" customHeight="1">
      <c r="A165" s="253" t="s">
        <v>516</v>
      </c>
      <c r="B165" s="98" t="s">
        <v>1090</v>
      </c>
      <c r="C165" s="71" t="s">
        <v>35</v>
      </c>
      <c r="D165" s="71" t="s">
        <v>40</v>
      </c>
      <c r="E165" s="340" t="s">
        <v>1194</v>
      </c>
      <c r="F165" s="300">
        <v>240</v>
      </c>
      <c r="G165" s="242">
        <v>100000</v>
      </c>
      <c r="H165" s="242"/>
      <c r="I165" s="242"/>
    </row>
    <row r="166" spans="1:9" ht="16.5">
      <c r="A166" s="45" t="s">
        <v>75</v>
      </c>
      <c r="B166" s="96" t="s">
        <v>1090</v>
      </c>
      <c r="C166" s="47" t="s">
        <v>30</v>
      </c>
      <c r="D166" s="47"/>
      <c r="E166" s="53"/>
      <c r="F166" s="53"/>
      <c r="G166" s="150">
        <f>G167</f>
        <v>25000</v>
      </c>
      <c r="H166" s="150">
        <f>H167+H172</f>
        <v>800</v>
      </c>
      <c r="I166" s="150">
        <f>I167+I172</f>
        <v>800</v>
      </c>
    </row>
    <row r="167" spans="1:9" ht="33">
      <c r="A167" s="225" t="s">
        <v>470</v>
      </c>
      <c r="B167" s="96" t="s">
        <v>1090</v>
      </c>
      <c r="C167" s="47" t="s">
        <v>30</v>
      </c>
      <c r="D167" s="47" t="s">
        <v>35</v>
      </c>
      <c r="E167" s="73"/>
      <c r="F167" s="73"/>
      <c r="G167" s="150">
        <f aca="true" t="shared" si="15" ref="G167:I170">G168</f>
        <v>25000</v>
      </c>
      <c r="H167" s="150">
        <f t="shared" si="15"/>
        <v>800</v>
      </c>
      <c r="I167" s="150">
        <f t="shared" si="15"/>
        <v>800</v>
      </c>
    </row>
    <row r="168" spans="1:9" s="129" customFormat="1" ht="49.5">
      <c r="A168" s="378" t="s">
        <v>1231</v>
      </c>
      <c r="B168" s="96" t="s">
        <v>1090</v>
      </c>
      <c r="C168" s="47" t="s">
        <v>30</v>
      </c>
      <c r="D168" s="47" t="s">
        <v>35</v>
      </c>
      <c r="E168" s="396" t="s">
        <v>1129</v>
      </c>
      <c r="F168" s="302"/>
      <c r="G168" s="150">
        <f t="shared" si="15"/>
        <v>25000</v>
      </c>
      <c r="H168" s="150">
        <f t="shared" si="15"/>
        <v>800</v>
      </c>
      <c r="I168" s="150">
        <f t="shared" si="15"/>
        <v>800</v>
      </c>
    </row>
    <row r="169" spans="1:9" s="129" customFormat="1" ht="33">
      <c r="A169" s="282" t="s">
        <v>1000</v>
      </c>
      <c r="B169" s="97" t="s">
        <v>1090</v>
      </c>
      <c r="C169" s="43" t="s">
        <v>30</v>
      </c>
      <c r="D169" s="43" t="s">
        <v>35</v>
      </c>
      <c r="E169" s="386" t="s">
        <v>1130</v>
      </c>
      <c r="F169" s="336"/>
      <c r="G169" s="242">
        <f t="shared" si="15"/>
        <v>25000</v>
      </c>
      <c r="H169" s="242">
        <f t="shared" si="15"/>
        <v>800</v>
      </c>
      <c r="I169" s="242">
        <f t="shared" si="15"/>
        <v>800</v>
      </c>
    </row>
    <row r="170" spans="1:9" s="129" customFormat="1" ht="33">
      <c r="A170" s="282" t="s">
        <v>1098</v>
      </c>
      <c r="B170" s="97" t="s">
        <v>1090</v>
      </c>
      <c r="C170" s="43" t="s">
        <v>30</v>
      </c>
      <c r="D170" s="43" t="s">
        <v>35</v>
      </c>
      <c r="E170" s="386" t="s">
        <v>1184</v>
      </c>
      <c r="F170" s="336"/>
      <c r="G170" s="242">
        <f t="shared" si="15"/>
        <v>25000</v>
      </c>
      <c r="H170" s="242">
        <f t="shared" si="15"/>
        <v>800</v>
      </c>
      <c r="I170" s="242">
        <f t="shared" si="15"/>
        <v>800</v>
      </c>
    </row>
    <row r="171" spans="1:9" s="129" customFormat="1" ht="34.5" customHeight="1">
      <c r="A171" s="368" t="s">
        <v>516</v>
      </c>
      <c r="B171" s="97" t="s">
        <v>1090</v>
      </c>
      <c r="C171" s="43" t="s">
        <v>30</v>
      </c>
      <c r="D171" s="43" t="s">
        <v>35</v>
      </c>
      <c r="E171" s="386" t="s">
        <v>1184</v>
      </c>
      <c r="F171" s="336">
        <v>240</v>
      </c>
      <c r="G171" s="242">
        <v>25000</v>
      </c>
      <c r="H171" s="242">
        <v>800</v>
      </c>
      <c r="I171" s="242">
        <v>800</v>
      </c>
    </row>
    <row r="172" spans="1:9" ht="15" customHeight="1" hidden="1">
      <c r="A172" s="70" t="s">
        <v>249</v>
      </c>
      <c r="B172" s="105" t="s">
        <v>1090</v>
      </c>
      <c r="C172" s="72" t="s">
        <v>30</v>
      </c>
      <c r="D172" s="73" t="s">
        <v>32</v>
      </c>
      <c r="E172" s="72"/>
      <c r="F172" s="53"/>
      <c r="G172" s="150">
        <f aca="true" t="shared" si="16" ref="G172:I176">G173</f>
        <v>0</v>
      </c>
      <c r="H172" s="150">
        <f t="shared" si="16"/>
        <v>0</v>
      </c>
      <c r="I172" s="150">
        <f t="shared" si="16"/>
        <v>0</v>
      </c>
    </row>
    <row r="173" spans="1:9" s="129" customFormat="1" ht="49.5" hidden="1">
      <c r="A173" s="109" t="s">
        <v>530</v>
      </c>
      <c r="B173" s="105" t="s">
        <v>1090</v>
      </c>
      <c r="C173" s="72" t="s">
        <v>30</v>
      </c>
      <c r="D173" s="73" t="s">
        <v>32</v>
      </c>
      <c r="E173" s="335" t="s">
        <v>700</v>
      </c>
      <c r="F173" s="297"/>
      <c r="G173" s="150">
        <f t="shared" si="16"/>
        <v>0</v>
      </c>
      <c r="H173" s="150">
        <f t="shared" si="16"/>
        <v>0</v>
      </c>
      <c r="I173" s="150">
        <f t="shared" si="16"/>
        <v>0</v>
      </c>
    </row>
    <row r="174" spans="1:9" s="330" customFormat="1" ht="33" hidden="1">
      <c r="A174" s="109" t="s">
        <v>537</v>
      </c>
      <c r="B174" s="105" t="s">
        <v>1090</v>
      </c>
      <c r="C174" s="72" t="s">
        <v>30</v>
      </c>
      <c r="D174" s="73" t="s">
        <v>32</v>
      </c>
      <c r="E174" s="47" t="s">
        <v>701</v>
      </c>
      <c r="F174" s="341"/>
      <c r="G174" s="150">
        <f t="shared" si="16"/>
        <v>0</v>
      </c>
      <c r="H174" s="150">
        <f t="shared" si="16"/>
        <v>0</v>
      </c>
      <c r="I174" s="150">
        <f t="shared" si="16"/>
        <v>0</v>
      </c>
    </row>
    <row r="175" spans="1:9" s="129" customFormat="1" ht="16.5" hidden="1">
      <c r="A175" s="106" t="s">
        <v>961</v>
      </c>
      <c r="B175" s="104" t="s">
        <v>1090</v>
      </c>
      <c r="C175" s="71" t="s">
        <v>30</v>
      </c>
      <c r="D175" s="53" t="s">
        <v>32</v>
      </c>
      <c r="E175" s="43" t="s">
        <v>703</v>
      </c>
      <c r="F175" s="297"/>
      <c r="G175" s="242">
        <f t="shared" si="16"/>
        <v>0</v>
      </c>
      <c r="H175" s="242">
        <f t="shared" si="16"/>
        <v>0</v>
      </c>
      <c r="I175" s="242">
        <f t="shared" si="16"/>
        <v>0</v>
      </c>
    </row>
    <row r="176" spans="1:9" s="129" customFormat="1" ht="27" customHeight="1" hidden="1">
      <c r="A176" s="106" t="s">
        <v>538</v>
      </c>
      <c r="B176" s="104" t="s">
        <v>1090</v>
      </c>
      <c r="C176" s="71" t="s">
        <v>30</v>
      </c>
      <c r="D176" s="53" t="s">
        <v>32</v>
      </c>
      <c r="E176" s="43" t="s">
        <v>702</v>
      </c>
      <c r="F176" s="297"/>
      <c r="G176" s="242">
        <f t="shared" si="16"/>
        <v>0</v>
      </c>
      <c r="H176" s="242">
        <f t="shared" si="16"/>
        <v>0</v>
      </c>
      <c r="I176" s="242">
        <f t="shared" si="16"/>
        <v>0</v>
      </c>
    </row>
    <row r="177" spans="1:9" s="129" customFormat="1" ht="33" hidden="1">
      <c r="A177" s="106" t="s">
        <v>516</v>
      </c>
      <c r="B177" s="104" t="s">
        <v>1090</v>
      </c>
      <c r="C177" s="71" t="s">
        <v>30</v>
      </c>
      <c r="D177" s="53" t="s">
        <v>32</v>
      </c>
      <c r="E177" s="43" t="s">
        <v>702</v>
      </c>
      <c r="F177" s="297">
        <v>240</v>
      </c>
      <c r="G177" s="242"/>
      <c r="H177" s="242"/>
      <c r="I177" s="242"/>
    </row>
    <row r="178" spans="1:9" ht="16.5" hidden="1">
      <c r="A178" s="70" t="s">
        <v>332</v>
      </c>
      <c r="B178" s="126">
        <v>902</v>
      </c>
      <c r="C178" s="73" t="s">
        <v>32</v>
      </c>
      <c r="D178" s="53"/>
      <c r="E178" s="53"/>
      <c r="F178" s="53"/>
      <c r="G178" s="74">
        <f aca="true" t="shared" si="17" ref="G178:I179">G179</f>
        <v>0</v>
      </c>
      <c r="H178" s="74">
        <f t="shared" si="17"/>
        <v>785000</v>
      </c>
      <c r="I178" s="74">
        <f t="shared" si="17"/>
        <v>785000</v>
      </c>
    </row>
    <row r="179" spans="1:9" ht="16.5" hidden="1">
      <c r="A179" s="70" t="s">
        <v>333</v>
      </c>
      <c r="B179" s="105">
        <v>902</v>
      </c>
      <c r="C179" s="73" t="s">
        <v>32</v>
      </c>
      <c r="D179" s="73" t="s">
        <v>32</v>
      </c>
      <c r="E179" s="73"/>
      <c r="F179" s="73"/>
      <c r="G179" s="150">
        <f t="shared" si="17"/>
        <v>0</v>
      </c>
      <c r="H179" s="150">
        <f t="shared" si="17"/>
        <v>785000</v>
      </c>
      <c r="I179" s="150">
        <f t="shared" si="17"/>
        <v>785000</v>
      </c>
    </row>
    <row r="180" spans="1:9" s="129" customFormat="1" ht="33" hidden="1">
      <c r="A180" s="362" t="s">
        <v>749</v>
      </c>
      <c r="B180" s="105">
        <v>902</v>
      </c>
      <c r="C180" s="73" t="s">
        <v>32</v>
      </c>
      <c r="D180" s="73" t="s">
        <v>32</v>
      </c>
      <c r="E180" s="335" t="s">
        <v>713</v>
      </c>
      <c r="F180" s="297"/>
      <c r="G180" s="150">
        <f>G181+G186</f>
        <v>0</v>
      </c>
      <c r="H180" s="150">
        <f>H181+H186</f>
        <v>785000</v>
      </c>
      <c r="I180" s="150">
        <f>I181+I186</f>
        <v>785000</v>
      </c>
    </row>
    <row r="181" spans="1:9" s="129" customFormat="1" ht="16.5" hidden="1">
      <c r="A181" s="363" t="s">
        <v>870</v>
      </c>
      <c r="B181" s="104">
        <v>902</v>
      </c>
      <c r="C181" s="53" t="s">
        <v>32</v>
      </c>
      <c r="D181" s="53" t="s">
        <v>32</v>
      </c>
      <c r="E181" s="334" t="s">
        <v>871</v>
      </c>
      <c r="F181" s="297"/>
      <c r="G181" s="242">
        <f>G182+G184</f>
        <v>0</v>
      </c>
      <c r="H181" s="242">
        <f>H182+H184</f>
        <v>785000</v>
      </c>
      <c r="I181" s="242">
        <f>I182+I184</f>
        <v>785000</v>
      </c>
    </row>
    <row r="182" spans="1:9" s="129" customFormat="1" ht="49.5" hidden="1">
      <c r="A182" s="363" t="s">
        <v>597</v>
      </c>
      <c r="B182" s="104">
        <v>902</v>
      </c>
      <c r="C182" s="53" t="s">
        <v>32</v>
      </c>
      <c r="D182" s="53" t="s">
        <v>32</v>
      </c>
      <c r="E182" s="334" t="s">
        <v>872</v>
      </c>
      <c r="F182" s="297"/>
      <c r="G182" s="242">
        <f>G183</f>
        <v>0</v>
      </c>
      <c r="H182" s="242">
        <f>H183</f>
        <v>420000</v>
      </c>
      <c r="I182" s="242">
        <f>I183</f>
        <v>420000</v>
      </c>
    </row>
    <row r="183" spans="1:9" s="129" customFormat="1" ht="33" hidden="1">
      <c r="A183" s="106" t="s">
        <v>516</v>
      </c>
      <c r="B183" s="104">
        <v>902</v>
      </c>
      <c r="C183" s="53" t="s">
        <v>32</v>
      </c>
      <c r="D183" s="53" t="s">
        <v>32</v>
      </c>
      <c r="E183" s="334" t="s">
        <v>872</v>
      </c>
      <c r="F183" s="297">
        <v>240</v>
      </c>
      <c r="G183" s="242"/>
      <c r="H183" s="242">
        <v>420000</v>
      </c>
      <c r="I183" s="242">
        <v>420000</v>
      </c>
    </row>
    <row r="184" spans="1:9" s="129" customFormat="1" ht="16.5" hidden="1">
      <c r="A184" s="363" t="s">
        <v>617</v>
      </c>
      <c r="B184" s="104">
        <v>902</v>
      </c>
      <c r="C184" s="53" t="s">
        <v>32</v>
      </c>
      <c r="D184" s="53" t="s">
        <v>32</v>
      </c>
      <c r="E184" s="334" t="s">
        <v>873</v>
      </c>
      <c r="F184" s="297"/>
      <c r="G184" s="242">
        <f>G185</f>
        <v>0</v>
      </c>
      <c r="H184" s="242">
        <f>H185</f>
        <v>365000</v>
      </c>
      <c r="I184" s="242">
        <f>I185</f>
        <v>365000</v>
      </c>
    </row>
    <row r="185" spans="1:9" s="129" customFormat="1" ht="33" hidden="1">
      <c r="A185" s="68" t="s">
        <v>535</v>
      </c>
      <c r="B185" s="104">
        <v>902</v>
      </c>
      <c r="C185" s="53" t="s">
        <v>32</v>
      </c>
      <c r="D185" s="53" t="s">
        <v>32</v>
      </c>
      <c r="E185" s="334" t="s">
        <v>873</v>
      </c>
      <c r="F185" s="297">
        <v>630</v>
      </c>
      <c r="G185" s="242"/>
      <c r="H185" s="242">
        <v>365000</v>
      </c>
      <c r="I185" s="242">
        <v>365000</v>
      </c>
    </row>
    <row r="186" spans="1:9" s="129" customFormat="1" ht="16.5" hidden="1">
      <c r="A186" s="363" t="s">
        <v>874</v>
      </c>
      <c r="B186" s="104">
        <v>902</v>
      </c>
      <c r="C186" s="53" t="s">
        <v>32</v>
      </c>
      <c r="D186" s="53" t="s">
        <v>32</v>
      </c>
      <c r="E186" s="334" t="s">
        <v>875</v>
      </c>
      <c r="F186" s="297"/>
      <c r="G186" s="242">
        <f aca="true" t="shared" si="18" ref="G186:I187">G187</f>
        <v>0</v>
      </c>
      <c r="H186" s="242">
        <f t="shared" si="18"/>
        <v>0</v>
      </c>
      <c r="I186" s="242">
        <f t="shared" si="18"/>
        <v>0</v>
      </c>
    </row>
    <row r="187" spans="1:9" s="129" customFormat="1" ht="18" customHeight="1" hidden="1">
      <c r="A187" s="363" t="s">
        <v>599</v>
      </c>
      <c r="B187" s="104">
        <v>902</v>
      </c>
      <c r="C187" s="53" t="s">
        <v>32</v>
      </c>
      <c r="D187" s="53" t="s">
        <v>32</v>
      </c>
      <c r="E187" s="334" t="s">
        <v>876</v>
      </c>
      <c r="F187" s="297"/>
      <c r="G187" s="242">
        <f t="shared" si="18"/>
        <v>0</v>
      </c>
      <c r="H187" s="242">
        <f t="shared" si="18"/>
        <v>0</v>
      </c>
      <c r="I187" s="242">
        <f t="shared" si="18"/>
        <v>0</v>
      </c>
    </row>
    <row r="188" spans="1:9" s="129" customFormat="1" ht="21" customHeight="1" hidden="1">
      <c r="A188" s="106" t="s">
        <v>516</v>
      </c>
      <c r="B188" s="104">
        <v>902</v>
      </c>
      <c r="C188" s="53" t="s">
        <v>32</v>
      </c>
      <c r="D188" s="53" t="s">
        <v>32</v>
      </c>
      <c r="E188" s="334" t="s">
        <v>876</v>
      </c>
      <c r="F188" s="297">
        <v>240</v>
      </c>
      <c r="G188" s="242"/>
      <c r="H188" s="242"/>
      <c r="I188" s="242"/>
    </row>
    <row r="189" spans="1:9" ht="3.75" customHeight="1" hidden="1">
      <c r="A189" s="45" t="s">
        <v>3</v>
      </c>
      <c r="B189" s="93">
        <v>902</v>
      </c>
      <c r="C189" s="47" t="s">
        <v>38</v>
      </c>
      <c r="D189" s="47"/>
      <c r="E189" s="47"/>
      <c r="F189" s="47"/>
      <c r="G189" s="150">
        <f>G190+G196+G209</f>
        <v>0</v>
      </c>
      <c r="H189" s="150">
        <f>H190+H196+H209</f>
        <v>4325100</v>
      </c>
      <c r="I189" s="150">
        <f>I190+I196+I209</f>
        <v>4325600</v>
      </c>
    </row>
    <row r="190" spans="1:9" s="9" customFormat="1" ht="16.5" hidden="1">
      <c r="A190" s="100" t="s">
        <v>176</v>
      </c>
      <c r="B190" s="101">
        <v>902</v>
      </c>
      <c r="C190" s="102" t="s">
        <v>38</v>
      </c>
      <c r="D190" s="76" t="s">
        <v>31</v>
      </c>
      <c r="E190" s="76"/>
      <c r="F190" s="76"/>
      <c r="G190" s="77">
        <f aca="true" t="shared" si="19" ref="G190:I194">G191</f>
        <v>0</v>
      </c>
      <c r="H190" s="77">
        <f t="shared" si="19"/>
        <v>2500000</v>
      </c>
      <c r="I190" s="77">
        <f t="shared" si="19"/>
        <v>2500000</v>
      </c>
    </row>
    <row r="191" spans="1:9" s="129" customFormat="1" ht="33" hidden="1">
      <c r="A191" s="109" t="s">
        <v>545</v>
      </c>
      <c r="B191" s="101">
        <v>902</v>
      </c>
      <c r="C191" s="102" t="s">
        <v>38</v>
      </c>
      <c r="D191" s="76" t="s">
        <v>31</v>
      </c>
      <c r="E191" s="335" t="s">
        <v>756</v>
      </c>
      <c r="F191" s="297"/>
      <c r="G191" s="150">
        <f t="shared" si="19"/>
        <v>0</v>
      </c>
      <c r="H191" s="150">
        <f t="shared" si="19"/>
        <v>2500000</v>
      </c>
      <c r="I191" s="150">
        <f t="shared" si="19"/>
        <v>2500000</v>
      </c>
    </row>
    <row r="192" spans="1:9" s="330" customFormat="1" ht="33" hidden="1">
      <c r="A192" s="356" t="s">
        <v>748</v>
      </c>
      <c r="B192" s="101">
        <v>902</v>
      </c>
      <c r="C192" s="102" t="s">
        <v>38</v>
      </c>
      <c r="D192" s="76" t="s">
        <v>31</v>
      </c>
      <c r="E192" s="47" t="s">
        <v>777</v>
      </c>
      <c r="F192" s="341"/>
      <c r="G192" s="150">
        <f t="shared" si="19"/>
        <v>0</v>
      </c>
      <c r="H192" s="150">
        <f t="shared" si="19"/>
        <v>2500000</v>
      </c>
      <c r="I192" s="150">
        <f t="shared" si="19"/>
        <v>2500000</v>
      </c>
    </row>
    <row r="193" spans="1:9" s="129" customFormat="1" ht="33" hidden="1">
      <c r="A193" s="103" t="s">
        <v>937</v>
      </c>
      <c r="B193" s="343">
        <v>902</v>
      </c>
      <c r="C193" s="78" t="s">
        <v>38</v>
      </c>
      <c r="D193" s="79" t="s">
        <v>31</v>
      </c>
      <c r="E193" s="43" t="s">
        <v>938</v>
      </c>
      <c r="F193" s="297"/>
      <c r="G193" s="242">
        <f t="shared" si="19"/>
        <v>0</v>
      </c>
      <c r="H193" s="242">
        <f t="shared" si="19"/>
        <v>2500000</v>
      </c>
      <c r="I193" s="242">
        <f t="shared" si="19"/>
        <v>2500000</v>
      </c>
    </row>
    <row r="194" spans="1:9" s="129" customFormat="1" ht="16.5" hidden="1">
      <c r="A194" s="103" t="s">
        <v>939</v>
      </c>
      <c r="B194" s="343">
        <v>902</v>
      </c>
      <c r="C194" s="78" t="s">
        <v>38</v>
      </c>
      <c r="D194" s="79" t="s">
        <v>31</v>
      </c>
      <c r="E194" s="43" t="s">
        <v>940</v>
      </c>
      <c r="F194" s="297"/>
      <c r="G194" s="242">
        <f t="shared" si="19"/>
        <v>0</v>
      </c>
      <c r="H194" s="242">
        <f t="shared" si="19"/>
        <v>2500000</v>
      </c>
      <c r="I194" s="242">
        <f t="shared" si="19"/>
        <v>2500000</v>
      </c>
    </row>
    <row r="195" spans="1:9" s="129" customFormat="1" ht="14.25" customHeight="1" hidden="1">
      <c r="A195" s="106" t="s">
        <v>540</v>
      </c>
      <c r="B195" s="343">
        <v>902</v>
      </c>
      <c r="C195" s="78" t="s">
        <v>38</v>
      </c>
      <c r="D195" s="79" t="s">
        <v>31</v>
      </c>
      <c r="E195" s="43" t="s">
        <v>940</v>
      </c>
      <c r="F195" s="297">
        <v>310</v>
      </c>
      <c r="G195" s="242"/>
      <c r="H195" s="242">
        <v>2500000</v>
      </c>
      <c r="I195" s="242">
        <v>2500000</v>
      </c>
    </row>
    <row r="196" spans="1:9" ht="16.5" hidden="1">
      <c r="A196" s="45" t="s">
        <v>322</v>
      </c>
      <c r="B196" s="96">
        <v>902</v>
      </c>
      <c r="C196" s="47" t="s">
        <v>38</v>
      </c>
      <c r="D196" s="47" t="s">
        <v>40</v>
      </c>
      <c r="E196" s="47"/>
      <c r="F196" s="47"/>
      <c r="G196" s="150">
        <f>G197+G204</f>
        <v>0</v>
      </c>
      <c r="H196" s="150">
        <f>H197+H204</f>
        <v>456100</v>
      </c>
      <c r="I196" s="150">
        <f>I197+I204</f>
        <v>449600</v>
      </c>
    </row>
    <row r="197" spans="1:9" s="129" customFormat="1" ht="33" hidden="1">
      <c r="A197" s="109" t="s">
        <v>545</v>
      </c>
      <c r="B197" s="101">
        <v>902</v>
      </c>
      <c r="C197" s="102" t="s">
        <v>38</v>
      </c>
      <c r="D197" s="76" t="s">
        <v>40</v>
      </c>
      <c r="E197" s="335" t="s">
        <v>756</v>
      </c>
      <c r="F197" s="297"/>
      <c r="G197" s="150">
        <f aca="true" t="shared" si="20" ref="G197:I198">G198</f>
        <v>0</v>
      </c>
      <c r="H197" s="150">
        <f t="shared" si="20"/>
        <v>200000</v>
      </c>
      <c r="I197" s="150">
        <f t="shared" si="20"/>
        <v>200000</v>
      </c>
    </row>
    <row r="198" spans="1:9" s="330" customFormat="1" ht="33" hidden="1">
      <c r="A198" s="356" t="s">
        <v>748</v>
      </c>
      <c r="B198" s="101">
        <v>902</v>
      </c>
      <c r="C198" s="102" t="s">
        <v>38</v>
      </c>
      <c r="D198" s="76" t="s">
        <v>40</v>
      </c>
      <c r="E198" s="47" t="s">
        <v>777</v>
      </c>
      <c r="F198" s="341"/>
      <c r="G198" s="150">
        <f t="shared" si="20"/>
        <v>0</v>
      </c>
      <c r="H198" s="150">
        <f t="shared" si="20"/>
        <v>200000</v>
      </c>
      <c r="I198" s="150">
        <f t="shared" si="20"/>
        <v>200000</v>
      </c>
    </row>
    <row r="199" spans="1:9" s="129" customFormat="1" ht="33" hidden="1">
      <c r="A199" s="103" t="s">
        <v>937</v>
      </c>
      <c r="B199" s="343">
        <v>902</v>
      </c>
      <c r="C199" s="78" t="s">
        <v>38</v>
      </c>
      <c r="D199" s="79" t="s">
        <v>40</v>
      </c>
      <c r="E199" s="43" t="s">
        <v>938</v>
      </c>
      <c r="F199" s="297"/>
      <c r="G199" s="242">
        <f>G200+G202</f>
        <v>0</v>
      </c>
      <c r="H199" s="242">
        <f>H200+H202</f>
        <v>200000</v>
      </c>
      <c r="I199" s="242">
        <f>I200+I202</f>
        <v>200000</v>
      </c>
    </row>
    <row r="200" spans="1:9" s="129" customFormat="1" ht="16.5" hidden="1">
      <c r="A200" s="103" t="s">
        <v>544</v>
      </c>
      <c r="B200" s="343">
        <v>902</v>
      </c>
      <c r="C200" s="78" t="s">
        <v>38</v>
      </c>
      <c r="D200" s="79" t="s">
        <v>40</v>
      </c>
      <c r="E200" s="43" t="s">
        <v>941</v>
      </c>
      <c r="F200" s="297"/>
      <c r="G200" s="242">
        <f>G201</f>
        <v>0</v>
      </c>
      <c r="H200" s="242">
        <f>H201</f>
        <v>100000</v>
      </c>
      <c r="I200" s="242">
        <f>I201</f>
        <v>100000</v>
      </c>
    </row>
    <row r="201" spans="1:9" s="129" customFormat="1" ht="16.5" hidden="1">
      <c r="A201" s="103" t="s">
        <v>540</v>
      </c>
      <c r="B201" s="343">
        <v>902</v>
      </c>
      <c r="C201" s="78" t="s">
        <v>38</v>
      </c>
      <c r="D201" s="79" t="s">
        <v>40</v>
      </c>
      <c r="E201" s="43" t="s">
        <v>941</v>
      </c>
      <c r="F201" s="297">
        <v>310</v>
      </c>
      <c r="G201" s="242"/>
      <c r="H201" s="242">
        <v>100000</v>
      </c>
      <c r="I201" s="242">
        <v>100000</v>
      </c>
    </row>
    <row r="202" spans="1:9" ht="49.5" hidden="1">
      <c r="A202" s="103" t="s">
        <v>446</v>
      </c>
      <c r="B202" s="343">
        <v>902</v>
      </c>
      <c r="C202" s="78" t="s">
        <v>38</v>
      </c>
      <c r="D202" s="79" t="s">
        <v>40</v>
      </c>
      <c r="E202" s="43" t="s">
        <v>989</v>
      </c>
      <c r="F202" s="297"/>
      <c r="G202" s="69">
        <f>G203</f>
        <v>0</v>
      </c>
      <c r="H202" s="69">
        <f>H203</f>
        <v>100000</v>
      </c>
      <c r="I202" s="69">
        <f>I203</f>
        <v>100000</v>
      </c>
    </row>
    <row r="203" spans="1:9" ht="13.5" customHeight="1" hidden="1">
      <c r="A203" s="103" t="s">
        <v>540</v>
      </c>
      <c r="B203" s="343">
        <v>902</v>
      </c>
      <c r="C203" s="78" t="s">
        <v>38</v>
      </c>
      <c r="D203" s="79" t="s">
        <v>40</v>
      </c>
      <c r="E203" s="43" t="s">
        <v>989</v>
      </c>
      <c r="F203" s="297">
        <v>310</v>
      </c>
      <c r="G203" s="242"/>
      <c r="H203" s="242">
        <v>100000</v>
      </c>
      <c r="I203" s="242">
        <v>100000</v>
      </c>
    </row>
    <row r="204" spans="1:9" s="129" customFormat="1" ht="18.75" hidden="1">
      <c r="A204" s="109" t="s">
        <v>541</v>
      </c>
      <c r="B204" s="101">
        <v>902</v>
      </c>
      <c r="C204" s="102" t="s">
        <v>38</v>
      </c>
      <c r="D204" s="76" t="s">
        <v>40</v>
      </c>
      <c r="E204" s="335" t="s">
        <v>760</v>
      </c>
      <c r="F204" s="297"/>
      <c r="G204" s="150">
        <f aca="true" t="shared" si="21" ref="G204:I207">G205</f>
        <v>0</v>
      </c>
      <c r="H204" s="150">
        <f t="shared" si="21"/>
        <v>256100</v>
      </c>
      <c r="I204" s="150">
        <f t="shared" si="21"/>
        <v>249600</v>
      </c>
    </row>
    <row r="205" spans="1:9" s="330" customFormat="1" ht="16.5" hidden="1">
      <c r="A205" s="109" t="s">
        <v>542</v>
      </c>
      <c r="B205" s="101">
        <v>902</v>
      </c>
      <c r="C205" s="102" t="s">
        <v>38</v>
      </c>
      <c r="D205" s="76" t="s">
        <v>40</v>
      </c>
      <c r="E205" s="47" t="s">
        <v>856</v>
      </c>
      <c r="F205" s="341"/>
      <c r="G205" s="150">
        <f t="shared" si="21"/>
        <v>0</v>
      </c>
      <c r="H205" s="150">
        <f t="shared" si="21"/>
        <v>256100</v>
      </c>
      <c r="I205" s="150">
        <f t="shared" si="21"/>
        <v>249600</v>
      </c>
    </row>
    <row r="206" spans="1:9" s="129" customFormat="1" ht="16.5" hidden="1">
      <c r="A206" s="364" t="s">
        <v>854</v>
      </c>
      <c r="B206" s="343">
        <v>902</v>
      </c>
      <c r="C206" s="78" t="s">
        <v>38</v>
      </c>
      <c r="D206" s="79" t="s">
        <v>40</v>
      </c>
      <c r="E206" s="43" t="s">
        <v>857</v>
      </c>
      <c r="F206" s="297"/>
      <c r="G206" s="242">
        <f t="shared" si="21"/>
        <v>0</v>
      </c>
      <c r="H206" s="242">
        <f t="shared" si="21"/>
        <v>256100</v>
      </c>
      <c r="I206" s="242">
        <f t="shared" si="21"/>
        <v>249600</v>
      </c>
    </row>
    <row r="207" spans="1:9" s="129" customFormat="1" ht="16.5" hidden="1">
      <c r="A207" s="364" t="s">
        <v>543</v>
      </c>
      <c r="B207" s="343">
        <v>902</v>
      </c>
      <c r="C207" s="78" t="s">
        <v>38</v>
      </c>
      <c r="D207" s="79" t="s">
        <v>40</v>
      </c>
      <c r="E207" s="43" t="s">
        <v>863</v>
      </c>
      <c r="F207" s="297"/>
      <c r="G207" s="242">
        <f t="shared" si="21"/>
        <v>0</v>
      </c>
      <c r="H207" s="242">
        <f t="shared" si="21"/>
        <v>256100</v>
      </c>
      <c r="I207" s="242">
        <f t="shared" si="21"/>
        <v>249600</v>
      </c>
    </row>
    <row r="208" spans="1:9" s="129" customFormat="1" ht="33" hidden="1">
      <c r="A208" s="106" t="s">
        <v>619</v>
      </c>
      <c r="B208" s="343">
        <v>902</v>
      </c>
      <c r="C208" s="78" t="s">
        <v>38</v>
      </c>
      <c r="D208" s="79" t="s">
        <v>40</v>
      </c>
      <c r="E208" s="43" t="s">
        <v>863</v>
      </c>
      <c r="F208" s="297">
        <v>320</v>
      </c>
      <c r="G208" s="242"/>
      <c r="H208" s="242">
        <v>256100</v>
      </c>
      <c r="I208" s="242">
        <v>249600</v>
      </c>
    </row>
    <row r="209" spans="1:9" ht="16.5" hidden="1">
      <c r="A209" s="45" t="s">
        <v>27</v>
      </c>
      <c r="B209" s="93">
        <v>902</v>
      </c>
      <c r="C209" s="47">
        <v>10</v>
      </c>
      <c r="D209" s="47" t="s">
        <v>37</v>
      </c>
      <c r="E209" s="47"/>
      <c r="F209" s="47"/>
      <c r="G209" s="74">
        <f>G210+G219</f>
        <v>0</v>
      </c>
      <c r="H209" s="74">
        <f>H210+H219</f>
        <v>1369000</v>
      </c>
      <c r="I209" s="74">
        <f>I210+I219</f>
        <v>1376000</v>
      </c>
    </row>
    <row r="210" spans="1:9" s="129" customFormat="1" ht="33" hidden="1">
      <c r="A210" s="109" t="s">
        <v>545</v>
      </c>
      <c r="B210" s="93">
        <v>902</v>
      </c>
      <c r="C210" s="47">
        <v>10</v>
      </c>
      <c r="D210" s="47" t="s">
        <v>37</v>
      </c>
      <c r="E210" s="335" t="s">
        <v>756</v>
      </c>
      <c r="F210" s="297"/>
      <c r="G210" s="150">
        <f aca="true" t="shared" si="22" ref="G210:I211">G211</f>
        <v>0</v>
      </c>
      <c r="H210" s="150">
        <f t="shared" si="22"/>
        <v>979000</v>
      </c>
      <c r="I210" s="150">
        <f t="shared" si="22"/>
        <v>986000</v>
      </c>
    </row>
    <row r="211" spans="1:9" s="330" customFormat="1" ht="16.5" hidden="1">
      <c r="A211" s="109" t="s">
        <v>546</v>
      </c>
      <c r="B211" s="93">
        <v>902</v>
      </c>
      <c r="C211" s="47">
        <v>10</v>
      </c>
      <c r="D211" s="47" t="s">
        <v>37</v>
      </c>
      <c r="E211" s="47" t="s">
        <v>780</v>
      </c>
      <c r="F211" s="341"/>
      <c r="G211" s="150">
        <f t="shared" si="22"/>
        <v>0</v>
      </c>
      <c r="H211" s="150">
        <f t="shared" si="22"/>
        <v>979000</v>
      </c>
      <c r="I211" s="150">
        <f t="shared" si="22"/>
        <v>986000</v>
      </c>
    </row>
    <row r="212" spans="1:9" s="129" customFormat="1" ht="16.5" hidden="1">
      <c r="A212" s="106" t="s">
        <v>918</v>
      </c>
      <c r="B212" s="94">
        <v>902</v>
      </c>
      <c r="C212" s="43">
        <v>10</v>
      </c>
      <c r="D212" s="43" t="s">
        <v>37</v>
      </c>
      <c r="E212" s="43" t="s">
        <v>990</v>
      </c>
      <c r="F212" s="297"/>
      <c r="G212" s="150">
        <f>G213+G215+G217</f>
        <v>0</v>
      </c>
      <c r="H212" s="150">
        <f>H213+H215+H217</f>
        <v>979000</v>
      </c>
      <c r="I212" s="150">
        <f>I213+I215+I217</f>
        <v>986000</v>
      </c>
    </row>
    <row r="213" spans="1:9" s="129" customFormat="1" ht="19.5" customHeight="1" hidden="1">
      <c r="A213" s="106" t="s">
        <v>919</v>
      </c>
      <c r="B213" s="94">
        <v>902</v>
      </c>
      <c r="C213" s="43">
        <v>10</v>
      </c>
      <c r="D213" s="43" t="s">
        <v>37</v>
      </c>
      <c r="E213" s="43" t="s">
        <v>991</v>
      </c>
      <c r="F213" s="297"/>
      <c r="G213" s="242">
        <f>G214</f>
        <v>0</v>
      </c>
      <c r="H213" s="242">
        <f>H214</f>
        <v>620000</v>
      </c>
      <c r="I213" s="242">
        <f>I214</f>
        <v>620000</v>
      </c>
    </row>
    <row r="214" spans="1:9" s="129" customFormat="1" ht="33" hidden="1">
      <c r="A214" s="106" t="s">
        <v>619</v>
      </c>
      <c r="B214" s="94">
        <v>902</v>
      </c>
      <c r="C214" s="43">
        <v>10</v>
      </c>
      <c r="D214" s="43" t="s">
        <v>37</v>
      </c>
      <c r="E214" s="43" t="s">
        <v>991</v>
      </c>
      <c r="F214" s="297">
        <v>320</v>
      </c>
      <c r="G214" s="242"/>
      <c r="H214" s="242">
        <v>620000</v>
      </c>
      <c r="I214" s="242">
        <v>620000</v>
      </c>
    </row>
    <row r="215" spans="1:9" s="129" customFormat="1" ht="33" hidden="1">
      <c r="A215" s="106" t="s">
        <v>547</v>
      </c>
      <c r="B215" s="94">
        <v>902</v>
      </c>
      <c r="C215" s="43">
        <v>10</v>
      </c>
      <c r="D215" s="43" t="s">
        <v>37</v>
      </c>
      <c r="E215" s="43" t="s">
        <v>992</v>
      </c>
      <c r="F215" s="297"/>
      <c r="G215" s="242">
        <f>G216</f>
        <v>0</v>
      </c>
      <c r="H215" s="242">
        <f>H216</f>
        <v>346000</v>
      </c>
      <c r="I215" s="242">
        <f>I216</f>
        <v>346000</v>
      </c>
    </row>
    <row r="216" spans="1:9" s="129" customFormat="1" ht="1.5" customHeight="1" hidden="1">
      <c r="A216" s="106" t="s">
        <v>535</v>
      </c>
      <c r="B216" s="94">
        <v>902</v>
      </c>
      <c r="C216" s="43">
        <v>10</v>
      </c>
      <c r="D216" s="43" t="s">
        <v>37</v>
      </c>
      <c r="E216" s="43" t="s">
        <v>992</v>
      </c>
      <c r="F216" s="297">
        <v>630</v>
      </c>
      <c r="G216" s="242"/>
      <c r="H216" s="242">
        <v>346000</v>
      </c>
      <c r="I216" s="242">
        <v>346000</v>
      </c>
    </row>
    <row r="217" spans="1:9" s="129" customFormat="1" ht="34.5" customHeight="1" hidden="1">
      <c r="A217" s="106" t="s">
        <v>616</v>
      </c>
      <c r="B217" s="94">
        <v>902</v>
      </c>
      <c r="C217" s="43">
        <v>10</v>
      </c>
      <c r="D217" s="43" t="s">
        <v>37</v>
      </c>
      <c r="E217" s="43" t="s">
        <v>993</v>
      </c>
      <c r="F217" s="297"/>
      <c r="G217" s="242">
        <f>G218</f>
        <v>0</v>
      </c>
      <c r="H217" s="242">
        <f>H218</f>
        <v>13000</v>
      </c>
      <c r="I217" s="242">
        <f>I218</f>
        <v>20000</v>
      </c>
    </row>
    <row r="218" spans="1:9" s="129" customFormat="1" ht="39" customHeight="1" hidden="1">
      <c r="A218" s="106" t="s">
        <v>535</v>
      </c>
      <c r="B218" s="94">
        <v>902</v>
      </c>
      <c r="C218" s="43">
        <v>10</v>
      </c>
      <c r="D218" s="43" t="s">
        <v>37</v>
      </c>
      <c r="E218" s="43" t="s">
        <v>993</v>
      </c>
      <c r="F218" s="297">
        <v>630</v>
      </c>
      <c r="G218" s="242"/>
      <c r="H218" s="242">
        <v>13000</v>
      </c>
      <c r="I218" s="242">
        <v>20000</v>
      </c>
    </row>
    <row r="219" spans="1:9" s="129" customFormat="1" ht="18" customHeight="1" hidden="1">
      <c r="A219" s="109" t="s">
        <v>548</v>
      </c>
      <c r="B219" s="93">
        <v>902</v>
      </c>
      <c r="C219" s="47">
        <v>10</v>
      </c>
      <c r="D219" s="47" t="s">
        <v>37</v>
      </c>
      <c r="E219" s="335" t="s">
        <v>757</v>
      </c>
      <c r="F219" s="297"/>
      <c r="G219" s="150">
        <f>G220</f>
        <v>0</v>
      </c>
      <c r="H219" s="150">
        <f>H220</f>
        <v>390000</v>
      </c>
      <c r="I219" s="150">
        <f>I220</f>
        <v>390000</v>
      </c>
    </row>
    <row r="220" spans="1:9" s="129" customFormat="1" ht="18.75" customHeight="1" hidden="1">
      <c r="A220" s="106" t="s">
        <v>947</v>
      </c>
      <c r="B220" s="94">
        <v>902</v>
      </c>
      <c r="C220" s="43">
        <v>10</v>
      </c>
      <c r="D220" s="43" t="s">
        <v>37</v>
      </c>
      <c r="E220" s="43" t="s">
        <v>948</v>
      </c>
      <c r="F220" s="297"/>
      <c r="G220" s="242">
        <f>G221+G223</f>
        <v>0</v>
      </c>
      <c r="H220" s="242">
        <f>H221+H223</f>
        <v>390000</v>
      </c>
      <c r="I220" s="242">
        <f>I221+I223</f>
        <v>390000</v>
      </c>
    </row>
    <row r="221" spans="1:9" s="129" customFormat="1" ht="33.75" customHeight="1" hidden="1">
      <c r="A221" s="106" t="s">
        <v>547</v>
      </c>
      <c r="B221" s="94">
        <v>902</v>
      </c>
      <c r="C221" s="43">
        <v>10</v>
      </c>
      <c r="D221" s="43" t="s">
        <v>37</v>
      </c>
      <c r="E221" s="43" t="s">
        <v>949</v>
      </c>
      <c r="F221" s="297"/>
      <c r="G221" s="242">
        <f>G222</f>
        <v>0</v>
      </c>
      <c r="H221" s="242">
        <f>H222</f>
        <v>360000</v>
      </c>
      <c r="I221" s="242">
        <f>I222</f>
        <v>360000</v>
      </c>
    </row>
    <row r="222" spans="1:9" s="129" customFormat="1" ht="37.5" customHeight="1" hidden="1">
      <c r="A222" s="106" t="s">
        <v>535</v>
      </c>
      <c r="B222" s="94">
        <v>902</v>
      </c>
      <c r="C222" s="43">
        <v>10</v>
      </c>
      <c r="D222" s="43" t="s">
        <v>37</v>
      </c>
      <c r="E222" s="43" t="s">
        <v>949</v>
      </c>
      <c r="F222" s="297">
        <v>630</v>
      </c>
      <c r="G222" s="242"/>
      <c r="H222" s="242">
        <v>360000</v>
      </c>
      <c r="I222" s="242">
        <v>360000</v>
      </c>
    </row>
    <row r="223" spans="1:9" s="129" customFormat="1" ht="34.5" customHeight="1" hidden="1">
      <c r="A223" s="106" t="s">
        <v>616</v>
      </c>
      <c r="B223" s="94">
        <v>902</v>
      </c>
      <c r="C223" s="43">
        <v>10</v>
      </c>
      <c r="D223" s="43" t="s">
        <v>37</v>
      </c>
      <c r="E223" s="43" t="s">
        <v>950</v>
      </c>
      <c r="F223" s="297"/>
      <c r="G223" s="242">
        <f>G224</f>
        <v>0</v>
      </c>
      <c r="H223" s="242">
        <f>H224</f>
        <v>30000</v>
      </c>
      <c r="I223" s="242">
        <f>I224</f>
        <v>30000</v>
      </c>
    </row>
    <row r="224" spans="1:9" s="129" customFormat="1" ht="39" customHeight="1" hidden="1">
      <c r="A224" s="106" t="s">
        <v>535</v>
      </c>
      <c r="B224" s="94">
        <v>902</v>
      </c>
      <c r="C224" s="43">
        <v>10</v>
      </c>
      <c r="D224" s="43" t="s">
        <v>37</v>
      </c>
      <c r="E224" s="43" t="s">
        <v>950</v>
      </c>
      <c r="F224" s="297">
        <v>630</v>
      </c>
      <c r="G224" s="242"/>
      <c r="H224" s="242">
        <v>30000</v>
      </c>
      <c r="I224" s="242">
        <v>30000</v>
      </c>
    </row>
    <row r="225" spans="1:9" ht="16.5" hidden="1">
      <c r="A225" s="45" t="s">
        <v>327</v>
      </c>
      <c r="B225" s="93">
        <v>902</v>
      </c>
      <c r="C225" s="47" t="s">
        <v>95</v>
      </c>
      <c r="D225" s="47"/>
      <c r="E225" s="47"/>
      <c r="F225" s="47"/>
      <c r="G225" s="74">
        <f aca="true" t="shared" si="23" ref="G225:I229">G226</f>
        <v>0</v>
      </c>
      <c r="H225" s="74">
        <f t="shared" si="23"/>
        <v>4185000</v>
      </c>
      <c r="I225" s="74">
        <f t="shared" si="23"/>
        <v>4185000</v>
      </c>
    </row>
    <row r="226" spans="1:9" ht="16.5" hidden="1">
      <c r="A226" s="81" t="s">
        <v>321</v>
      </c>
      <c r="B226" s="93">
        <v>902</v>
      </c>
      <c r="C226" s="47" t="s">
        <v>95</v>
      </c>
      <c r="D226" s="47" t="s">
        <v>36</v>
      </c>
      <c r="E226" s="47"/>
      <c r="F226" s="47"/>
      <c r="G226" s="74">
        <f t="shared" si="23"/>
        <v>0</v>
      </c>
      <c r="H226" s="74">
        <f t="shared" si="23"/>
        <v>4185000</v>
      </c>
      <c r="I226" s="74">
        <f t="shared" si="23"/>
        <v>4185000</v>
      </c>
    </row>
    <row r="227" spans="1:9" s="1" customFormat="1" ht="54.75" customHeight="1" hidden="1">
      <c r="A227" s="45" t="s">
        <v>636</v>
      </c>
      <c r="B227" s="93">
        <v>902</v>
      </c>
      <c r="C227" s="47" t="s">
        <v>95</v>
      </c>
      <c r="D227" s="47" t="s">
        <v>36</v>
      </c>
      <c r="E227" s="342" t="s">
        <v>688</v>
      </c>
      <c r="F227" s="47"/>
      <c r="G227" s="74">
        <f t="shared" si="23"/>
        <v>0</v>
      </c>
      <c r="H227" s="74">
        <f t="shared" si="23"/>
        <v>4185000</v>
      </c>
      <c r="I227" s="74">
        <f t="shared" si="23"/>
        <v>4185000</v>
      </c>
    </row>
    <row r="228" spans="1:9" ht="16.5" hidden="1">
      <c r="A228" s="45" t="s">
        <v>206</v>
      </c>
      <c r="B228" s="93">
        <v>902</v>
      </c>
      <c r="C228" s="47" t="s">
        <v>95</v>
      </c>
      <c r="D228" s="47" t="s">
        <v>36</v>
      </c>
      <c r="E228" s="73" t="s">
        <v>704</v>
      </c>
      <c r="F228" s="297"/>
      <c r="G228" s="74">
        <f t="shared" si="23"/>
        <v>0</v>
      </c>
      <c r="H228" s="74">
        <f t="shared" si="23"/>
        <v>4185000</v>
      </c>
      <c r="I228" s="74">
        <f t="shared" si="23"/>
        <v>4185000</v>
      </c>
    </row>
    <row r="229" spans="1:9" s="129" customFormat="1" ht="49.5" hidden="1">
      <c r="A229" s="41" t="s">
        <v>549</v>
      </c>
      <c r="B229" s="94">
        <v>902</v>
      </c>
      <c r="C229" s="43" t="s">
        <v>95</v>
      </c>
      <c r="D229" s="43" t="s">
        <v>36</v>
      </c>
      <c r="E229" s="53" t="s">
        <v>884</v>
      </c>
      <c r="F229" s="336"/>
      <c r="G229" s="69">
        <f t="shared" si="23"/>
        <v>0</v>
      </c>
      <c r="H229" s="69">
        <f t="shared" si="23"/>
        <v>4185000</v>
      </c>
      <c r="I229" s="69">
        <f t="shared" si="23"/>
        <v>4185000</v>
      </c>
    </row>
    <row r="230" spans="1:9" s="129" customFormat="1" ht="16.5" hidden="1">
      <c r="A230" s="234" t="s">
        <v>550</v>
      </c>
      <c r="B230" s="94">
        <v>902</v>
      </c>
      <c r="C230" s="43" t="s">
        <v>95</v>
      </c>
      <c r="D230" s="43" t="s">
        <v>36</v>
      </c>
      <c r="E230" s="53" t="s">
        <v>884</v>
      </c>
      <c r="F230" s="153" t="s">
        <v>551</v>
      </c>
      <c r="G230" s="69"/>
      <c r="H230" s="69">
        <v>4185000</v>
      </c>
      <c r="I230" s="69">
        <v>4185000</v>
      </c>
    </row>
    <row r="231" spans="1:9" ht="41.25" customHeight="1" hidden="1" thickBot="1">
      <c r="A231" s="87" t="s">
        <v>393</v>
      </c>
      <c r="B231" s="88">
        <v>904</v>
      </c>
      <c r="C231" s="89"/>
      <c r="D231" s="89"/>
      <c r="E231" s="89"/>
      <c r="F231" s="89"/>
      <c r="G231" s="90">
        <f>G232+G353</f>
        <v>696300</v>
      </c>
      <c r="H231" s="90">
        <f>H232+H353</f>
        <v>596861300</v>
      </c>
      <c r="I231" s="90">
        <f>I232+I353</f>
        <v>600191300</v>
      </c>
    </row>
    <row r="232" spans="1:9" ht="16.5" customHeight="1" hidden="1">
      <c r="A232" s="60" t="s">
        <v>75</v>
      </c>
      <c r="B232" s="91">
        <v>904</v>
      </c>
      <c r="C232" s="62" t="s">
        <v>30</v>
      </c>
      <c r="D232" s="62"/>
      <c r="E232" s="62"/>
      <c r="F232" s="62"/>
      <c r="G232" s="121">
        <f>G233+G245+G280+G285+G293</f>
        <v>696300</v>
      </c>
      <c r="H232" s="121">
        <f>H233+H245+H280+H285+H293</f>
        <v>551152300</v>
      </c>
      <c r="I232" s="121">
        <f>I233+I245+I280+I285+I293</f>
        <v>554482300</v>
      </c>
    </row>
    <row r="233" spans="1:9" ht="16.5" hidden="1">
      <c r="A233" s="60" t="s">
        <v>28</v>
      </c>
      <c r="B233" s="91">
        <v>904</v>
      </c>
      <c r="C233" s="61" t="s">
        <v>30</v>
      </c>
      <c r="D233" s="62" t="s">
        <v>31</v>
      </c>
      <c r="E233" s="62"/>
      <c r="F233" s="62"/>
      <c r="G233" s="77">
        <f aca="true" t="shared" si="24" ref="G233:I235">G234</f>
        <v>0</v>
      </c>
      <c r="H233" s="77">
        <f t="shared" si="24"/>
        <v>112818400</v>
      </c>
      <c r="I233" s="77">
        <f t="shared" si="24"/>
        <v>112591600</v>
      </c>
    </row>
    <row r="234" spans="1:9" s="129" customFormat="1" ht="33" hidden="1">
      <c r="A234" s="154" t="s">
        <v>552</v>
      </c>
      <c r="B234" s="91">
        <v>904</v>
      </c>
      <c r="C234" s="61" t="s">
        <v>30</v>
      </c>
      <c r="D234" s="62" t="s">
        <v>31</v>
      </c>
      <c r="E234" s="393" t="s">
        <v>754</v>
      </c>
      <c r="F234" s="301"/>
      <c r="G234" s="121">
        <f t="shared" si="24"/>
        <v>0</v>
      </c>
      <c r="H234" s="121">
        <f t="shared" si="24"/>
        <v>112818400</v>
      </c>
      <c r="I234" s="121">
        <f t="shared" si="24"/>
        <v>112591600</v>
      </c>
    </row>
    <row r="235" spans="1:9" s="330" customFormat="1" ht="33" hidden="1">
      <c r="A235" s="109" t="s">
        <v>753</v>
      </c>
      <c r="B235" s="91">
        <v>904</v>
      </c>
      <c r="C235" s="61" t="s">
        <v>30</v>
      </c>
      <c r="D235" s="62" t="s">
        <v>31</v>
      </c>
      <c r="E235" s="47" t="s">
        <v>764</v>
      </c>
      <c r="F235" s="341"/>
      <c r="G235" s="150">
        <f t="shared" si="24"/>
        <v>0</v>
      </c>
      <c r="H235" s="150">
        <f t="shared" si="24"/>
        <v>112818400</v>
      </c>
      <c r="I235" s="150">
        <f t="shared" si="24"/>
        <v>112591600</v>
      </c>
    </row>
    <row r="236" spans="1:9" s="129" customFormat="1" ht="15.75" customHeight="1" hidden="1">
      <c r="A236" s="106" t="s">
        <v>735</v>
      </c>
      <c r="B236" s="112">
        <v>904</v>
      </c>
      <c r="C236" s="113" t="s">
        <v>30</v>
      </c>
      <c r="D236" s="56" t="s">
        <v>31</v>
      </c>
      <c r="E236" s="43" t="s">
        <v>785</v>
      </c>
      <c r="F236" s="297"/>
      <c r="G236" s="242">
        <f>G237+G239+G241+G243</f>
        <v>0</v>
      </c>
      <c r="H236" s="242">
        <f>H237+H239+H241+H243</f>
        <v>112818400</v>
      </c>
      <c r="I236" s="242">
        <f>I237+I239+I241+I243</f>
        <v>112591600</v>
      </c>
    </row>
    <row r="237" spans="1:9" s="129" customFormat="1" ht="33" hidden="1">
      <c r="A237" s="106" t="s">
        <v>553</v>
      </c>
      <c r="B237" s="112">
        <v>904</v>
      </c>
      <c r="C237" s="113" t="s">
        <v>30</v>
      </c>
      <c r="D237" s="56" t="s">
        <v>31</v>
      </c>
      <c r="E237" s="43" t="s">
        <v>791</v>
      </c>
      <c r="F237" s="297"/>
      <c r="G237" s="242">
        <f>G238</f>
        <v>0</v>
      </c>
      <c r="H237" s="242">
        <f>H238</f>
        <v>25696400</v>
      </c>
      <c r="I237" s="242">
        <f>I238</f>
        <v>25696400</v>
      </c>
    </row>
    <row r="238" spans="1:9" s="129" customFormat="1" ht="16.5" hidden="1">
      <c r="A238" s="106" t="s">
        <v>554</v>
      </c>
      <c r="B238" s="112">
        <v>904</v>
      </c>
      <c r="C238" s="113" t="s">
        <v>30</v>
      </c>
      <c r="D238" s="56" t="s">
        <v>31</v>
      </c>
      <c r="E238" s="43" t="s">
        <v>791</v>
      </c>
      <c r="F238" s="297">
        <v>610</v>
      </c>
      <c r="G238" s="242"/>
      <c r="H238" s="242">
        <f>24933400+763000</f>
        <v>25696400</v>
      </c>
      <c r="I238" s="242">
        <f>24933400+763000</f>
        <v>25696400</v>
      </c>
    </row>
    <row r="239" spans="1:9" s="129" customFormat="1" ht="33" hidden="1">
      <c r="A239" s="106" t="s">
        <v>604</v>
      </c>
      <c r="B239" s="112">
        <v>904</v>
      </c>
      <c r="C239" s="113" t="s">
        <v>30</v>
      </c>
      <c r="D239" s="56" t="s">
        <v>31</v>
      </c>
      <c r="E239" s="43" t="s">
        <v>787</v>
      </c>
      <c r="F239" s="297"/>
      <c r="G239" s="242">
        <f>G240</f>
        <v>0</v>
      </c>
      <c r="H239" s="242">
        <f>H240</f>
        <v>50000</v>
      </c>
      <c r="I239" s="242">
        <f>I240</f>
        <v>650000</v>
      </c>
    </row>
    <row r="240" spans="1:9" s="129" customFormat="1" ht="16.5" hidden="1">
      <c r="A240" s="106" t="s">
        <v>554</v>
      </c>
      <c r="B240" s="112">
        <v>904</v>
      </c>
      <c r="C240" s="113" t="s">
        <v>30</v>
      </c>
      <c r="D240" s="56" t="s">
        <v>31</v>
      </c>
      <c r="E240" s="43" t="s">
        <v>787</v>
      </c>
      <c r="F240" s="297">
        <v>610</v>
      </c>
      <c r="G240" s="242"/>
      <c r="H240" s="242">
        <v>50000</v>
      </c>
      <c r="I240" s="242">
        <v>650000</v>
      </c>
    </row>
    <row r="241" spans="1:9" s="129" customFormat="1" ht="16.5" hidden="1">
      <c r="A241" s="106" t="s">
        <v>603</v>
      </c>
      <c r="B241" s="112">
        <v>904</v>
      </c>
      <c r="C241" s="113" t="s">
        <v>30</v>
      </c>
      <c r="D241" s="56" t="s">
        <v>31</v>
      </c>
      <c r="E241" s="43" t="s">
        <v>788</v>
      </c>
      <c r="F241" s="297"/>
      <c r="G241" s="242">
        <f>G242</f>
        <v>0</v>
      </c>
      <c r="H241" s="242">
        <f>H242</f>
        <v>1137000</v>
      </c>
      <c r="I241" s="242">
        <f>I242</f>
        <v>310200</v>
      </c>
    </row>
    <row r="242" spans="1:9" s="129" customFormat="1" ht="16.5" hidden="1">
      <c r="A242" s="106" t="s">
        <v>554</v>
      </c>
      <c r="B242" s="112">
        <v>904</v>
      </c>
      <c r="C242" s="113" t="s">
        <v>30</v>
      </c>
      <c r="D242" s="56" t="s">
        <v>31</v>
      </c>
      <c r="E242" s="43" t="s">
        <v>788</v>
      </c>
      <c r="F242" s="297">
        <v>610</v>
      </c>
      <c r="G242" s="242"/>
      <c r="H242" s="242">
        <v>1137000</v>
      </c>
      <c r="I242" s="242">
        <v>310200</v>
      </c>
    </row>
    <row r="243" spans="1:9" s="129" customFormat="1" ht="49.5" hidden="1">
      <c r="A243" s="106" t="s">
        <v>786</v>
      </c>
      <c r="B243" s="112">
        <v>904</v>
      </c>
      <c r="C243" s="113" t="s">
        <v>30</v>
      </c>
      <c r="D243" s="56" t="s">
        <v>31</v>
      </c>
      <c r="E243" s="43" t="s">
        <v>789</v>
      </c>
      <c r="F243" s="297"/>
      <c r="G243" s="242">
        <f>G244</f>
        <v>0</v>
      </c>
      <c r="H243" s="242">
        <f>H244</f>
        <v>85935000</v>
      </c>
      <c r="I243" s="242">
        <f>I244</f>
        <v>85935000</v>
      </c>
    </row>
    <row r="244" spans="1:9" s="129" customFormat="1" ht="16.5" hidden="1">
      <c r="A244" s="106" t="s">
        <v>554</v>
      </c>
      <c r="B244" s="112">
        <v>904</v>
      </c>
      <c r="C244" s="113" t="s">
        <v>30</v>
      </c>
      <c r="D244" s="56" t="s">
        <v>31</v>
      </c>
      <c r="E244" s="43" t="s">
        <v>789</v>
      </c>
      <c r="F244" s="297">
        <v>610</v>
      </c>
      <c r="G244" s="242"/>
      <c r="H244" s="242">
        <v>85935000</v>
      </c>
      <c r="I244" s="242">
        <v>85935000</v>
      </c>
    </row>
    <row r="245" spans="1:9" ht="16.5" hidden="1">
      <c r="A245" s="70" t="s">
        <v>4</v>
      </c>
      <c r="B245" s="105">
        <v>904</v>
      </c>
      <c r="C245" s="72" t="s">
        <v>30</v>
      </c>
      <c r="D245" s="72" t="s">
        <v>36</v>
      </c>
      <c r="E245" s="73"/>
      <c r="F245" s="73"/>
      <c r="G245" s="74">
        <f>G246+G267+G271+G276</f>
        <v>0</v>
      </c>
      <c r="H245" s="74">
        <f>H246+H267+H271+H276</f>
        <v>409549900</v>
      </c>
      <c r="I245" s="74">
        <f>I246+I267+I271+I276</f>
        <v>413365700</v>
      </c>
    </row>
    <row r="246" spans="1:9" s="129" customFormat="1" ht="33" hidden="1">
      <c r="A246" s="154" t="s">
        <v>552</v>
      </c>
      <c r="B246" s="105">
        <v>904</v>
      </c>
      <c r="C246" s="72" t="s">
        <v>30</v>
      </c>
      <c r="D246" s="72" t="s">
        <v>36</v>
      </c>
      <c r="E246" s="393" t="s">
        <v>754</v>
      </c>
      <c r="F246" s="301"/>
      <c r="G246" s="121">
        <f>G247+G259+G263</f>
        <v>0</v>
      </c>
      <c r="H246" s="121">
        <f>H247+H259+H263</f>
        <v>409333900</v>
      </c>
      <c r="I246" s="121">
        <f>I247+I259+I263</f>
        <v>413078700</v>
      </c>
    </row>
    <row r="247" spans="1:9" s="330" customFormat="1" ht="33" hidden="1">
      <c r="A247" s="109" t="s">
        <v>753</v>
      </c>
      <c r="B247" s="91">
        <v>904</v>
      </c>
      <c r="C247" s="61" t="s">
        <v>30</v>
      </c>
      <c r="D247" s="62" t="s">
        <v>36</v>
      </c>
      <c r="E247" s="47" t="s">
        <v>764</v>
      </c>
      <c r="F247" s="341"/>
      <c r="G247" s="150">
        <f>G248</f>
        <v>0</v>
      </c>
      <c r="H247" s="150">
        <f>H248</f>
        <v>398058300</v>
      </c>
      <c r="I247" s="150">
        <f>I248</f>
        <v>401750100</v>
      </c>
    </row>
    <row r="248" spans="1:9" s="129" customFormat="1" ht="28.5" customHeight="1" hidden="1">
      <c r="A248" s="106" t="s">
        <v>736</v>
      </c>
      <c r="B248" s="104">
        <v>904</v>
      </c>
      <c r="C248" s="71" t="s">
        <v>30</v>
      </c>
      <c r="D248" s="71" t="s">
        <v>36</v>
      </c>
      <c r="E248" s="43" t="s">
        <v>790</v>
      </c>
      <c r="F248" s="297"/>
      <c r="G248" s="242">
        <f>G249+G251+G253+G255+G257</f>
        <v>0</v>
      </c>
      <c r="H248" s="242">
        <f>H249+H251+H253+H255+H257</f>
        <v>398058300</v>
      </c>
      <c r="I248" s="242">
        <f>I249+I251+I253+I255+I257</f>
        <v>401750100</v>
      </c>
    </row>
    <row r="249" spans="1:9" s="129" customFormat="1" ht="33" hidden="1">
      <c r="A249" s="106" t="s">
        <v>555</v>
      </c>
      <c r="B249" s="104">
        <v>904</v>
      </c>
      <c r="C249" s="71" t="s">
        <v>30</v>
      </c>
      <c r="D249" s="71" t="s">
        <v>36</v>
      </c>
      <c r="E249" s="43" t="s">
        <v>792</v>
      </c>
      <c r="F249" s="297"/>
      <c r="G249" s="242">
        <f>G250</f>
        <v>0</v>
      </c>
      <c r="H249" s="242">
        <f>H250</f>
        <v>54352100</v>
      </c>
      <c r="I249" s="242">
        <f>I250</f>
        <v>54352100</v>
      </c>
    </row>
    <row r="250" spans="1:9" s="129" customFormat="1" ht="16.5" hidden="1">
      <c r="A250" s="106" t="s">
        <v>554</v>
      </c>
      <c r="B250" s="104">
        <v>904</v>
      </c>
      <c r="C250" s="71" t="s">
        <v>30</v>
      </c>
      <c r="D250" s="71" t="s">
        <v>36</v>
      </c>
      <c r="E250" s="43" t="s">
        <v>792</v>
      </c>
      <c r="F250" s="297">
        <v>610</v>
      </c>
      <c r="G250" s="242"/>
      <c r="H250" s="242">
        <f>53803900+548200</f>
        <v>54352100</v>
      </c>
      <c r="I250" s="242">
        <f>53803900+548200</f>
        <v>54352100</v>
      </c>
    </row>
    <row r="251" spans="1:9" s="129" customFormat="1" ht="33" hidden="1">
      <c r="A251" s="106" t="s">
        <v>604</v>
      </c>
      <c r="B251" s="104">
        <v>904</v>
      </c>
      <c r="C251" s="71" t="s">
        <v>30</v>
      </c>
      <c r="D251" s="71" t="s">
        <v>36</v>
      </c>
      <c r="E251" s="43" t="s">
        <v>793</v>
      </c>
      <c r="F251" s="297"/>
      <c r="G251" s="242">
        <f>G252</f>
        <v>0</v>
      </c>
      <c r="H251" s="242">
        <f>H252</f>
        <v>918000</v>
      </c>
      <c r="I251" s="242">
        <f>I252</f>
        <v>1258500</v>
      </c>
    </row>
    <row r="252" spans="1:9" s="129" customFormat="1" ht="16.5" hidden="1">
      <c r="A252" s="106" t="s">
        <v>554</v>
      </c>
      <c r="B252" s="104">
        <v>904</v>
      </c>
      <c r="C252" s="71" t="s">
        <v>30</v>
      </c>
      <c r="D252" s="71" t="s">
        <v>36</v>
      </c>
      <c r="E252" s="43" t="s">
        <v>793</v>
      </c>
      <c r="F252" s="297">
        <v>610</v>
      </c>
      <c r="G252" s="242"/>
      <c r="H252" s="242">
        <v>918000</v>
      </c>
      <c r="I252" s="242">
        <v>1258500</v>
      </c>
    </row>
    <row r="253" spans="1:9" s="129" customFormat="1" ht="16.5" hidden="1">
      <c r="A253" s="106" t="s">
        <v>557</v>
      </c>
      <c r="B253" s="104">
        <v>904</v>
      </c>
      <c r="C253" s="71" t="s">
        <v>30</v>
      </c>
      <c r="D253" s="71" t="s">
        <v>36</v>
      </c>
      <c r="E253" s="43" t="s">
        <v>795</v>
      </c>
      <c r="F253" s="297"/>
      <c r="G253" s="242">
        <f>G254</f>
        <v>0</v>
      </c>
      <c r="H253" s="242">
        <f>H254</f>
        <v>2420000</v>
      </c>
      <c r="I253" s="242">
        <f>I254</f>
        <v>2480000</v>
      </c>
    </row>
    <row r="254" spans="1:9" s="129" customFormat="1" ht="16.5" hidden="1">
      <c r="A254" s="106" t="s">
        <v>554</v>
      </c>
      <c r="B254" s="104">
        <v>904</v>
      </c>
      <c r="C254" s="71" t="s">
        <v>30</v>
      </c>
      <c r="D254" s="71" t="s">
        <v>36</v>
      </c>
      <c r="E254" s="43" t="s">
        <v>795</v>
      </c>
      <c r="F254" s="297">
        <v>610</v>
      </c>
      <c r="G254" s="242"/>
      <c r="H254" s="242">
        <v>2420000</v>
      </c>
      <c r="I254" s="242">
        <v>2480000</v>
      </c>
    </row>
    <row r="255" spans="1:9" s="129" customFormat="1" ht="23.25" customHeight="1" hidden="1">
      <c r="A255" s="106" t="s">
        <v>606</v>
      </c>
      <c r="B255" s="104">
        <v>904</v>
      </c>
      <c r="C255" s="71" t="s">
        <v>30</v>
      </c>
      <c r="D255" s="71" t="s">
        <v>36</v>
      </c>
      <c r="E255" s="43" t="s">
        <v>794</v>
      </c>
      <c r="F255" s="297"/>
      <c r="G255" s="242">
        <f>G256</f>
        <v>0</v>
      </c>
      <c r="H255" s="242">
        <f>H256</f>
        <v>1733200</v>
      </c>
      <c r="I255" s="242">
        <f>I256</f>
        <v>5024500</v>
      </c>
    </row>
    <row r="256" spans="1:9" s="129" customFormat="1" ht="23.25" customHeight="1" hidden="1">
      <c r="A256" s="106" t="s">
        <v>554</v>
      </c>
      <c r="B256" s="104">
        <v>904</v>
      </c>
      <c r="C256" s="71" t="s">
        <v>30</v>
      </c>
      <c r="D256" s="71" t="s">
        <v>36</v>
      </c>
      <c r="E256" s="43" t="s">
        <v>794</v>
      </c>
      <c r="F256" s="297">
        <v>610</v>
      </c>
      <c r="G256" s="242"/>
      <c r="H256" s="242">
        <v>1733200</v>
      </c>
      <c r="I256" s="242">
        <v>5024500</v>
      </c>
    </row>
    <row r="257" spans="1:9" s="129" customFormat="1" ht="82.5" hidden="1">
      <c r="A257" s="106" t="s">
        <v>994</v>
      </c>
      <c r="B257" s="104">
        <v>904</v>
      </c>
      <c r="C257" s="71" t="s">
        <v>30</v>
      </c>
      <c r="D257" s="71" t="s">
        <v>36</v>
      </c>
      <c r="E257" s="43" t="s">
        <v>995</v>
      </c>
      <c r="F257" s="297"/>
      <c r="G257" s="242">
        <f>G258</f>
        <v>0</v>
      </c>
      <c r="H257" s="242">
        <f>H258</f>
        <v>338635000</v>
      </c>
      <c r="I257" s="242">
        <f>I258</f>
        <v>338635000</v>
      </c>
    </row>
    <row r="258" spans="1:9" s="129" customFormat="1" ht="16.5" hidden="1">
      <c r="A258" s="106" t="s">
        <v>554</v>
      </c>
      <c r="B258" s="104">
        <v>904</v>
      </c>
      <c r="C258" s="71" t="s">
        <v>30</v>
      </c>
      <c r="D258" s="71" t="s">
        <v>36</v>
      </c>
      <c r="E258" s="43" t="s">
        <v>995</v>
      </c>
      <c r="F258" s="297">
        <v>610</v>
      </c>
      <c r="G258" s="242"/>
      <c r="H258" s="242">
        <v>338635000</v>
      </c>
      <c r="I258" s="242">
        <v>338635000</v>
      </c>
    </row>
    <row r="259" spans="1:9" s="330" customFormat="1" ht="36" customHeight="1" hidden="1">
      <c r="A259" s="109" t="s">
        <v>743</v>
      </c>
      <c r="B259" s="105">
        <v>904</v>
      </c>
      <c r="C259" s="72" t="s">
        <v>30</v>
      </c>
      <c r="D259" s="72" t="s">
        <v>36</v>
      </c>
      <c r="E259" s="47" t="s">
        <v>765</v>
      </c>
      <c r="F259" s="341"/>
      <c r="G259" s="150">
        <f aca="true" t="shared" si="25" ref="G259:I261">G260</f>
        <v>0</v>
      </c>
      <c r="H259" s="150">
        <f t="shared" si="25"/>
        <v>11222600</v>
      </c>
      <c r="I259" s="150">
        <f t="shared" si="25"/>
        <v>11222600</v>
      </c>
    </row>
    <row r="260" spans="1:9" s="129" customFormat="1" ht="16.5" hidden="1">
      <c r="A260" s="106" t="s">
        <v>738</v>
      </c>
      <c r="B260" s="104">
        <v>904</v>
      </c>
      <c r="C260" s="71" t="s">
        <v>30</v>
      </c>
      <c r="D260" s="71" t="s">
        <v>36</v>
      </c>
      <c r="E260" s="43" t="s">
        <v>801</v>
      </c>
      <c r="F260" s="297"/>
      <c r="G260" s="242">
        <f t="shared" si="25"/>
        <v>0</v>
      </c>
      <c r="H260" s="242">
        <f t="shared" si="25"/>
        <v>11222600</v>
      </c>
      <c r="I260" s="242">
        <f t="shared" si="25"/>
        <v>11222600</v>
      </c>
    </row>
    <row r="261" spans="1:9" s="129" customFormat="1" ht="33" hidden="1">
      <c r="A261" s="106" t="s">
        <v>556</v>
      </c>
      <c r="B261" s="104">
        <v>904</v>
      </c>
      <c r="C261" s="71" t="s">
        <v>30</v>
      </c>
      <c r="D261" s="71" t="s">
        <v>36</v>
      </c>
      <c r="E261" s="43" t="s">
        <v>802</v>
      </c>
      <c r="F261" s="297"/>
      <c r="G261" s="242">
        <f t="shared" si="25"/>
        <v>0</v>
      </c>
      <c r="H261" s="242">
        <f t="shared" si="25"/>
        <v>11222600</v>
      </c>
      <c r="I261" s="242">
        <f t="shared" si="25"/>
        <v>11222600</v>
      </c>
    </row>
    <row r="262" spans="1:9" s="129" customFormat="1" ht="15" customHeight="1" hidden="1">
      <c r="A262" s="106" t="s">
        <v>554</v>
      </c>
      <c r="B262" s="104">
        <v>904</v>
      </c>
      <c r="C262" s="71" t="s">
        <v>30</v>
      </c>
      <c r="D262" s="71" t="s">
        <v>36</v>
      </c>
      <c r="E262" s="43" t="s">
        <v>802</v>
      </c>
      <c r="F262" s="297">
        <v>610</v>
      </c>
      <c r="G262" s="242"/>
      <c r="H262" s="242">
        <f>10565400+657200</f>
        <v>11222600</v>
      </c>
      <c r="I262" s="242">
        <f>10565400+657200</f>
        <v>11222600</v>
      </c>
    </row>
    <row r="263" spans="1:9" s="330" customFormat="1" ht="16.5" hidden="1">
      <c r="A263" s="109" t="s">
        <v>558</v>
      </c>
      <c r="B263" s="105">
        <v>904</v>
      </c>
      <c r="C263" s="72" t="s">
        <v>30</v>
      </c>
      <c r="D263" s="72" t="s">
        <v>36</v>
      </c>
      <c r="E263" s="47" t="s">
        <v>767</v>
      </c>
      <c r="F263" s="341"/>
      <c r="G263" s="150">
        <f aca="true" t="shared" si="26" ref="G263:I265">G264</f>
        <v>0</v>
      </c>
      <c r="H263" s="150">
        <f t="shared" si="26"/>
        <v>53000</v>
      </c>
      <c r="I263" s="150">
        <f t="shared" si="26"/>
        <v>106000</v>
      </c>
    </row>
    <row r="264" spans="1:9" s="330" customFormat="1" ht="33" hidden="1">
      <c r="A264" s="106" t="s">
        <v>811</v>
      </c>
      <c r="B264" s="104">
        <v>904</v>
      </c>
      <c r="C264" s="71" t="s">
        <v>30</v>
      </c>
      <c r="D264" s="71" t="s">
        <v>36</v>
      </c>
      <c r="E264" s="43" t="s">
        <v>812</v>
      </c>
      <c r="F264" s="341"/>
      <c r="G264" s="242">
        <f t="shared" si="26"/>
        <v>0</v>
      </c>
      <c r="H264" s="242">
        <f t="shared" si="26"/>
        <v>53000</v>
      </c>
      <c r="I264" s="242">
        <f t="shared" si="26"/>
        <v>106000</v>
      </c>
    </row>
    <row r="265" spans="1:9" s="330" customFormat="1" ht="16.5" hidden="1">
      <c r="A265" s="106" t="s">
        <v>559</v>
      </c>
      <c r="B265" s="104">
        <v>904</v>
      </c>
      <c r="C265" s="71" t="s">
        <v>30</v>
      </c>
      <c r="D265" s="71" t="s">
        <v>36</v>
      </c>
      <c r="E265" s="43" t="s">
        <v>813</v>
      </c>
      <c r="F265" s="341"/>
      <c r="G265" s="242">
        <f t="shared" si="26"/>
        <v>0</v>
      </c>
      <c r="H265" s="242">
        <f t="shared" si="26"/>
        <v>53000</v>
      </c>
      <c r="I265" s="242">
        <f t="shared" si="26"/>
        <v>106000</v>
      </c>
    </row>
    <row r="266" spans="1:9" s="330" customFormat="1" ht="16.5" hidden="1">
      <c r="A266" s="106" t="s">
        <v>554</v>
      </c>
      <c r="B266" s="104">
        <v>904</v>
      </c>
      <c r="C266" s="71" t="s">
        <v>30</v>
      </c>
      <c r="D266" s="71" t="s">
        <v>36</v>
      </c>
      <c r="E266" s="43" t="s">
        <v>813</v>
      </c>
      <c r="F266" s="297">
        <v>610</v>
      </c>
      <c r="G266" s="242"/>
      <c r="H266" s="242">
        <v>53000</v>
      </c>
      <c r="I266" s="242">
        <v>106000</v>
      </c>
    </row>
    <row r="267" spans="1:9" s="129" customFormat="1" ht="33" hidden="1">
      <c r="A267" s="109" t="s">
        <v>545</v>
      </c>
      <c r="B267" s="93">
        <v>904</v>
      </c>
      <c r="C267" s="46" t="s">
        <v>30</v>
      </c>
      <c r="D267" s="47" t="s">
        <v>36</v>
      </c>
      <c r="E267" s="393" t="s">
        <v>756</v>
      </c>
      <c r="F267" s="297"/>
      <c r="G267" s="150">
        <f>G268</f>
        <v>0</v>
      </c>
      <c r="H267" s="150">
        <f aca="true" t="shared" si="27" ref="H267:I269">H268</f>
        <v>150000</v>
      </c>
      <c r="I267" s="150">
        <f t="shared" si="27"/>
        <v>150000</v>
      </c>
    </row>
    <row r="268" spans="1:9" s="330" customFormat="1" ht="33" hidden="1">
      <c r="A268" s="356" t="s">
        <v>561</v>
      </c>
      <c r="B268" s="93">
        <v>904</v>
      </c>
      <c r="C268" s="46" t="s">
        <v>30</v>
      </c>
      <c r="D268" s="47" t="s">
        <v>36</v>
      </c>
      <c r="E268" s="47" t="s">
        <v>778</v>
      </c>
      <c r="F268" s="341"/>
      <c r="G268" s="150">
        <f>G269</f>
        <v>0</v>
      </c>
      <c r="H268" s="150">
        <f t="shared" si="27"/>
        <v>150000</v>
      </c>
      <c r="I268" s="150">
        <f t="shared" si="27"/>
        <v>150000</v>
      </c>
    </row>
    <row r="269" spans="1:9" s="330" customFormat="1" ht="33" hidden="1">
      <c r="A269" s="103" t="s">
        <v>936</v>
      </c>
      <c r="B269" s="94">
        <v>904</v>
      </c>
      <c r="C269" s="42" t="s">
        <v>30</v>
      </c>
      <c r="D269" s="43" t="s">
        <v>36</v>
      </c>
      <c r="E269" s="43" t="s">
        <v>969</v>
      </c>
      <c r="F269" s="297"/>
      <c r="G269" s="242">
        <f>G270</f>
        <v>0</v>
      </c>
      <c r="H269" s="242">
        <f t="shared" si="27"/>
        <v>150000</v>
      </c>
      <c r="I269" s="242">
        <f t="shared" si="27"/>
        <v>150000</v>
      </c>
    </row>
    <row r="270" spans="1:9" s="330" customFormat="1" ht="16.5" hidden="1">
      <c r="A270" s="106" t="s">
        <v>554</v>
      </c>
      <c r="B270" s="94">
        <v>904</v>
      </c>
      <c r="C270" s="42" t="s">
        <v>30</v>
      </c>
      <c r="D270" s="43" t="s">
        <v>36</v>
      </c>
      <c r="E270" s="43" t="s">
        <v>969</v>
      </c>
      <c r="F270" s="297">
        <v>610</v>
      </c>
      <c r="G270" s="242"/>
      <c r="H270" s="242">
        <v>150000</v>
      </c>
      <c r="I270" s="242">
        <v>150000</v>
      </c>
    </row>
    <row r="271" spans="1:9" s="129" customFormat="1" ht="49.5" hidden="1">
      <c r="A271" s="109" t="s">
        <v>530</v>
      </c>
      <c r="B271" s="105">
        <v>904</v>
      </c>
      <c r="C271" s="72" t="s">
        <v>30</v>
      </c>
      <c r="D271" s="72" t="s">
        <v>36</v>
      </c>
      <c r="E271" s="393" t="s">
        <v>700</v>
      </c>
      <c r="F271" s="297"/>
      <c r="G271" s="150">
        <f aca="true" t="shared" si="28" ref="G271:I274">G272</f>
        <v>0</v>
      </c>
      <c r="H271" s="150">
        <f t="shared" si="28"/>
        <v>60000</v>
      </c>
      <c r="I271" s="150">
        <f t="shared" si="28"/>
        <v>132000</v>
      </c>
    </row>
    <row r="272" spans="1:9" s="330" customFormat="1" ht="33" hidden="1">
      <c r="A272" s="109" t="s">
        <v>537</v>
      </c>
      <c r="B272" s="105">
        <v>904</v>
      </c>
      <c r="C272" s="72" t="s">
        <v>30</v>
      </c>
      <c r="D272" s="72" t="s">
        <v>36</v>
      </c>
      <c r="E272" s="47" t="s">
        <v>701</v>
      </c>
      <c r="F272" s="341"/>
      <c r="G272" s="150">
        <f t="shared" si="28"/>
        <v>0</v>
      </c>
      <c r="H272" s="150">
        <f t="shared" si="28"/>
        <v>60000</v>
      </c>
      <c r="I272" s="150">
        <f t="shared" si="28"/>
        <v>132000</v>
      </c>
    </row>
    <row r="273" spans="1:9" s="129" customFormat="1" ht="16.5" hidden="1">
      <c r="A273" s="106" t="s">
        <v>961</v>
      </c>
      <c r="B273" s="104">
        <v>904</v>
      </c>
      <c r="C273" s="71" t="s">
        <v>30</v>
      </c>
      <c r="D273" s="71" t="s">
        <v>36</v>
      </c>
      <c r="E273" s="43" t="s">
        <v>703</v>
      </c>
      <c r="F273" s="297"/>
      <c r="G273" s="150">
        <f t="shared" si="28"/>
        <v>0</v>
      </c>
      <c r="H273" s="150">
        <f t="shared" si="28"/>
        <v>60000</v>
      </c>
      <c r="I273" s="150">
        <f t="shared" si="28"/>
        <v>132000</v>
      </c>
    </row>
    <row r="274" spans="1:9" s="129" customFormat="1" ht="33" hidden="1">
      <c r="A274" s="106" t="s">
        <v>538</v>
      </c>
      <c r="B274" s="104">
        <v>904</v>
      </c>
      <c r="C274" s="71" t="s">
        <v>30</v>
      </c>
      <c r="D274" s="71" t="s">
        <v>36</v>
      </c>
      <c r="E274" s="43" t="s">
        <v>702</v>
      </c>
      <c r="F274" s="297"/>
      <c r="G274" s="242">
        <f t="shared" si="28"/>
        <v>0</v>
      </c>
      <c r="H274" s="242">
        <f t="shared" si="28"/>
        <v>60000</v>
      </c>
      <c r="I274" s="242">
        <f t="shared" si="28"/>
        <v>132000</v>
      </c>
    </row>
    <row r="275" spans="1:9" s="129" customFormat="1" ht="9.75" customHeight="1" hidden="1">
      <c r="A275" s="106" t="s">
        <v>554</v>
      </c>
      <c r="B275" s="104">
        <v>904</v>
      </c>
      <c r="C275" s="71" t="s">
        <v>30</v>
      </c>
      <c r="D275" s="71" t="s">
        <v>36</v>
      </c>
      <c r="E275" s="43" t="s">
        <v>702</v>
      </c>
      <c r="F275" s="297">
        <v>610</v>
      </c>
      <c r="G275" s="242"/>
      <c r="H275" s="242">
        <v>60000</v>
      </c>
      <c r="I275" s="242">
        <v>132000</v>
      </c>
    </row>
    <row r="276" spans="1:9" s="129" customFormat="1" ht="33" hidden="1">
      <c r="A276" s="362" t="s">
        <v>749</v>
      </c>
      <c r="B276" s="105">
        <v>904</v>
      </c>
      <c r="C276" s="72" t="s">
        <v>30</v>
      </c>
      <c r="D276" s="72" t="s">
        <v>36</v>
      </c>
      <c r="E276" s="335" t="s">
        <v>713</v>
      </c>
      <c r="F276" s="297"/>
      <c r="G276" s="150">
        <f aca="true" t="shared" si="29" ref="G276:I278">G277</f>
        <v>0</v>
      </c>
      <c r="H276" s="150">
        <f t="shared" si="29"/>
        <v>6000</v>
      </c>
      <c r="I276" s="150">
        <f t="shared" si="29"/>
        <v>5000</v>
      </c>
    </row>
    <row r="277" spans="1:9" s="129" customFormat="1" ht="16.5" hidden="1">
      <c r="A277" s="363" t="s">
        <v>874</v>
      </c>
      <c r="B277" s="104">
        <v>904</v>
      </c>
      <c r="C277" s="71" t="s">
        <v>30</v>
      </c>
      <c r="D277" s="71" t="s">
        <v>36</v>
      </c>
      <c r="E277" s="334" t="s">
        <v>875</v>
      </c>
      <c r="F277" s="297"/>
      <c r="G277" s="150">
        <f t="shared" si="29"/>
        <v>0</v>
      </c>
      <c r="H277" s="150">
        <f t="shared" si="29"/>
        <v>6000</v>
      </c>
      <c r="I277" s="150">
        <f t="shared" si="29"/>
        <v>5000</v>
      </c>
    </row>
    <row r="278" spans="1:9" s="129" customFormat="1" ht="18" customHeight="1" hidden="1">
      <c r="A278" s="363" t="s">
        <v>599</v>
      </c>
      <c r="B278" s="104">
        <v>904</v>
      </c>
      <c r="C278" s="71" t="s">
        <v>30</v>
      </c>
      <c r="D278" s="71" t="s">
        <v>36</v>
      </c>
      <c r="E278" s="334" t="s">
        <v>876</v>
      </c>
      <c r="F278" s="297"/>
      <c r="G278" s="150">
        <f t="shared" si="29"/>
        <v>0</v>
      </c>
      <c r="H278" s="150">
        <f t="shared" si="29"/>
        <v>6000</v>
      </c>
      <c r="I278" s="150">
        <f t="shared" si="29"/>
        <v>5000</v>
      </c>
    </row>
    <row r="279" spans="1:9" s="129" customFormat="1" ht="18" customHeight="1" hidden="1">
      <c r="A279" s="106" t="s">
        <v>554</v>
      </c>
      <c r="B279" s="104">
        <v>904</v>
      </c>
      <c r="C279" s="71" t="s">
        <v>30</v>
      </c>
      <c r="D279" s="71" t="s">
        <v>36</v>
      </c>
      <c r="E279" s="334" t="s">
        <v>876</v>
      </c>
      <c r="F279" s="297">
        <v>610</v>
      </c>
      <c r="G279" s="242"/>
      <c r="H279" s="242">
        <v>6000</v>
      </c>
      <c r="I279" s="242">
        <v>5000</v>
      </c>
    </row>
    <row r="280" spans="1:9" ht="33" hidden="1">
      <c r="A280" s="225" t="s">
        <v>470</v>
      </c>
      <c r="B280" s="105">
        <v>904</v>
      </c>
      <c r="C280" s="47" t="s">
        <v>30</v>
      </c>
      <c r="D280" s="47" t="s">
        <v>35</v>
      </c>
      <c r="E280" s="73"/>
      <c r="F280" s="73"/>
      <c r="G280" s="150">
        <f aca="true" t="shared" si="30" ref="G280:I283">G281</f>
        <v>0</v>
      </c>
      <c r="H280" s="150">
        <f t="shared" si="30"/>
        <v>400</v>
      </c>
      <c r="I280" s="150">
        <f t="shared" si="30"/>
        <v>400</v>
      </c>
    </row>
    <row r="281" spans="1:9" s="129" customFormat="1" ht="49.5" hidden="1">
      <c r="A281" s="378" t="s">
        <v>752</v>
      </c>
      <c r="B281" s="105">
        <v>904</v>
      </c>
      <c r="C281" s="47" t="s">
        <v>30</v>
      </c>
      <c r="D281" s="47" t="s">
        <v>35</v>
      </c>
      <c r="E281" s="396" t="s">
        <v>717</v>
      </c>
      <c r="F281" s="302"/>
      <c r="G281" s="150">
        <f t="shared" si="30"/>
        <v>0</v>
      </c>
      <c r="H281" s="150">
        <f t="shared" si="30"/>
        <v>400</v>
      </c>
      <c r="I281" s="150">
        <f t="shared" si="30"/>
        <v>400</v>
      </c>
    </row>
    <row r="282" spans="1:9" s="129" customFormat="1" ht="33" hidden="1">
      <c r="A282" s="282" t="s">
        <v>1000</v>
      </c>
      <c r="B282" s="104">
        <v>904</v>
      </c>
      <c r="C282" s="43" t="s">
        <v>30</v>
      </c>
      <c r="D282" s="43" t="s">
        <v>35</v>
      </c>
      <c r="E282" s="386" t="s">
        <v>1001</v>
      </c>
      <c r="F282" s="336"/>
      <c r="G282" s="242">
        <f t="shared" si="30"/>
        <v>0</v>
      </c>
      <c r="H282" s="242">
        <f t="shared" si="30"/>
        <v>400</v>
      </c>
      <c r="I282" s="242">
        <f t="shared" si="30"/>
        <v>400</v>
      </c>
    </row>
    <row r="283" spans="1:9" s="129" customFormat="1" ht="33" hidden="1">
      <c r="A283" s="282" t="s">
        <v>1025</v>
      </c>
      <c r="B283" s="104">
        <v>904</v>
      </c>
      <c r="C283" s="43" t="s">
        <v>30</v>
      </c>
      <c r="D283" s="43" t="s">
        <v>35</v>
      </c>
      <c r="E283" s="386" t="s">
        <v>1002</v>
      </c>
      <c r="F283" s="336"/>
      <c r="G283" s="242">
        <f t="shared" si="30"/>
        <v>0</v>
      </c>
      <c r="H283" s="242">
        <f t="shared" si="30"/>
        <v>400</v>
      </c>
      <c r="I283" s="242">
        <f t="shared" si="30"/>
        <v>400</v>
      </c>
    </row>
    <row r="284" spans="1:9" s="129" customFormat="1" ht="31.5" customHeight="1" hidden="1">
      <c r="A284" s="368" t="s">
        <v>516</v>
      </c>
      <c r="B284" s="104">
        <v>904</v>
      </c>
      <c r="C284" s="43" t="s">
        <v>30</v>
      </c>
      <c r="D284" s="43" t="s">
        <v>35</v>
      </c>
      <c r="E284" s="386" t="s">
        <v>1002</v>
      </c>
      <c r="F284" s="336">
        <v>240</v>
      </c>
      <c r="G284" s="242"/>
      <c r="H284" s="242">
        <v>400</v>
      </c>
      <c r="I284" s="242">
        <v>400</v>
      </c>
    </row>
    <row r="285" spans="1:9" ht="16.5" hidden="1">
      <c r="A285" s="45" t="s">
        <v>237</v>
      </c>
      <c r="B285" s="93">
        <v>904</v>
      </c>
      <c r="C285" s="46" t="s">
        <v>30</v>
      </c>
      <c r="D285" s="47" t="s">
        <v>30</v>
      </c>
      <c r="E285" s="47"/>
      <c r="F285" s="47"/>
      <c r="G285" s="150">
        <f aca="true" t="shared" si="31" ref="G285:I287">G286</f>
        <v>0</v>
      </c>
      <c r="H285" s="150">
        <f t="shared" si="31"/>
        <v>3193400</v>
      </c>
      <c r="I285" s="150">
        <f t="shared" si="31"/>
        <v>2303400</v>
      </c>
    </row>
    <row r="286" spans="1:9" s="129" customFormat="1" ht="33" hidden="1">
      <c r="A286" s="109" t="s">
        <v>545</v>
      </c>
      <c r="B286" s="93">
        <v>904</v>
      </c>
      <c r="C286" s="46" t="s">
        <v>30</v>
      </c>
      <c r="D286" s="47" t="s">
        <v>30</v>
      </c>
      <c r="E286" s="393" t="s">
        <v>756</v>
      </c>
      <c r="F286" s="297"/>
      <c r="G286" s="150">
        <f t="shared" si="31"/>
        <v>0</v>
      </c>
      <c r="H286" s="150">
        <f t="shared" si="31"/>
        <v>3193400</v>
      </c>
      <c r="I286" s="150">
        <f t="shared" si="31"/>
        <v>2303400</v>
      </c>
    </row>
    <row r="287" spans="1:9" s="330" customFormat="1" ht="33" hidden="1">
      <c r="A287" s="356" t="s">
        <v>561</v>
      </c>
      <c r="B287" s="93">
        <v>904</v>
      </c>
      <c r="C287" s="46" t="s">
        <v>30</v>
      </c>
      <c r="D287" s="47" t="s">
        <v>30</v>
      </c>
      <c r="E287" s="47" t="s">
        <v>778</v>
      </c>
      <c r="F287" s="341"/>
      <c r="G287" s="150">
        <f t="shared" si="31"/>
        <v>0</v>
      </c>
      <c r="H287" s="150">
        <f t="shared" si="31"/>
        <v>3193400</v>
      </c>
      <c r="I287" s="150">
        <f t="shared" si="31"/>
        <v>2303400</v>
      </c>
    </row>
    <row r="288" spans="1:9" s="330" customFormat="1" ht="16.5" hidden="1">
      <c r="A288" s="103" t="s">
        <v>931</v>
      </c>
      <c r="B288" s="94">
        <v>904</v>
      </c>
      <c r="C288" s="42" t="s">
        <v>30</v>
      </c>
      <c r="D288" s="43" t="s">
        <v>30</v>
      </c>
      <c r="E288" s="43" t="s">
        <v>932</v>
      </c>
      <c r="F288" s="297"/>
      <c r="G288" s="242">
        <f>G289+G291</f>
        <v>0</v>
      </c>
      <c r="H288" s="242">
        <f>H289+H291</f>
        <v>3193400</v>
      </c>
      <c r="I288" s="242">
        <f>I289+I291</f>
        <v>2303400</v>
      </c>
    </row>
    <row r="289" spans="1:9" s="330" customFormat="1" ht="33" hidden="1">
      <c r="A289" s="103" t="s">
        <v>933</v>
      </c>
      <c r="B289" s="94">
        <v>904</v>
      </c>
      <c r="C289" s="42" t="s">
        <v>30</v>
      </c>
      <c r="D289" s="43" t="s">
        <v>30</v>
      </c>
      <c r="E289" s="43" t="s">
        <v>934</v>
      </c>
      <c r="F289" s="297"/>
      <c r="G289" s="242">
        <f>G290</f>
        <v>0</v>
      </c>
      <c r="H289" s="242">
        <f>H290</f>
        <v>1558400</v>
      </c>
      <c r="I289" s="242">
        <f>I290</f>
        <v>1558400</v>
      </c>
    </row>
    <row r="290" spans="1:9" s="330" customFormat="1" ht="16.5" hidden="1">
      <c r="A290" s="103" t="s">
        <v>550</v>
      </c>
      <c r="B290" s="94">
        <v>904</v>
      </c>
      <c r="C290" s="42" t="s">
        <v>30</v>
      </c>
      <c r="D290" s="43" t="s">
        <v>30</v>
      </c>
      <c r="E290" s="43" t="s">
        <v>934</v>
      </c>
      <c r="F290" s="297">
        <v>620</v>
      </c>
      <c r="G290" s="242"/>
      <c r="H290" s="242">
        <f>1497500+60900</f>
        <v>1558400</v>
      </c>
      <c r="I290" s="242">
        <f>1497500+60900</f>
        <v>1558400</v>
      </c>
    </row>
    <row r="291" spans="1:9" s="330" customFormat="1" ht="33" hidden="1">
      <c r="A291" s="103" t="s">
        <v>604</v>
      </c>
      <c r="B291" s="94">
        <v>904</v>
      </c>
      <c r="C291" s="42" t="s">
        <v>30</v>
      </c>
      <c r="D291" s="43" t="s">
        <v>30</v>
      </c>
      <c r="E291" s="43" t="s">
        <v>935</v>
      </c>
      <c r="F291" s="297"/>
      <c r="G291" s="242">
        <f>G292</f>
        <v>0</v>
      </c>
      <c r="H291" s="242">
        <f>H292</f>
        <v>1635000</v>
      </c>
      <c r="I291" s="242">
        <f>I292</f>
        <v>745000</v>
      </c>
    </row>
    <row r="292" spans="1:9" s="330" customFormat="1" ht="16.5" hidden="1">
      <c r="A292" s="103" t="s">
        <v>550</v>
      </c>
      <c r="B292" s="94">
        <v>904</v>
      </c>
      <c r="C292" s="42" t="s">
        <v>30</v>
      </c>
      <c r="D292" s="43" t="s">
        <v>30</v>
      </c>
      <c r="E292" s="43" t="s">
        <v>935</v>
      </c>
      <c r="F292" s="297">
        <v>620</v>
      </c>
      <c r="G292" s="242"/>
      <c r="H292" s="242">
        <v>1635000</v>
      </c>
      <c r="I292" s="242">
        <v>745000</v>
      </c>
    </row>
    <row r="293" spans="1:9" ht="14.25" customHeight="1" hidden="1">
      <c r="A293" s="45" t="s">
        <v>249</v>
      </c>
      <c r="B293" s="93">
        <v>904</v>
      </c>
      <c r="C293" s="46" t="s">
        <v>30</v>
      </c>
      <c r="D293" s="47" t="s">
        <v>32</v>
      </c>
      <c r="E293" s="46"/>
      <c r="F293" s="46"/>
      <c r="G293" s="74">
        <f>G294+G326+G332+G336+G349+G321</f>
        <v>696300</v>
      </c>
      <c r="H293" s="74">
        <f>H294+H326+H332+H336+H349+H321</f>
        <v>25590200</v>
      </c>
      <c r="I293" s="74">
        <f>I294+I326+I332+I336+I349+I321</f>
        <v>26221200</v>
      </c>
    </row>
    <row r="294" spans="1:9" s="129" customFormat="1" ht="33" hidden="1">
      <c r="A294" s="154" t="s">
        <v>552</v>
      </c>
      <c r="B294" s="93">
        <v>904</v>
      </c>
      <c r="C294" s="46" t="s">
        <v>30</v>
      </c>
      <c r="D294" s="47" t="s">
        <v>32</v>
      </c>
      <c r="E294" s="393" t="s">
        <v>754</v>
      </c>
      <c r="F294" s="301"/>
      <c r="G294" s="121">
        <f>G295+G313+G317</f>
        <v>696300</v>
      </c>
      <c r="H294" s="121">
        <f>H295+H313+H317</f>
        <v>21427200</v>
      </c>
      <c r="I294" s="121">
        <f>I295+I313+I317</f>
        <v>22061200</v>
      </c>
    </row>
    <row r="295" spans="1:9" s="330" customFormat="1" ht="33" hidden="1">
      <c r="A295" s="109" t="s">
        <v>753</v>
      </c>
      <c r="B295" s="91">
        <v>904</v>
      </c>
      <c r="C295" s="61" t="s">
        <v>30</v>
      </c>
      <c r="D295" s="47" t="s">
        <v>32</v>
      </c>
      <c r="E295" s="47" t="s">
        <v>764</v>
      </c>
      <c r="F295" s="341"/>
      <c r="G295" s="150">
        <f>G296+G299+G303</f>
        <v>696300</v>
      </c>
      <c r="H295" s="150">
        <f>H296+H299+H303</f>
        <v>21347200</v>
      </c>
      <c r="I295" s="150">
        <f>I296+I299+I303</f>
        <v>21687200</v>
      </c>
    </row>
    <row r="296" spans="1:9" s="129" customFormat="1" ht="16.5" hidden="1">
      <c r="A296" s="106" t="s">
        <v>735</v>
      </c>
      <c r="B296" s="112">
        <v>904</v>
      </c>
      <c r="C296" s="71" t="s">
        <v>30</v>
      </c>
      <c r="D296" s="71" t="s">
        <v>32</v>
      </c>
      <c r="E296" s="43" t="s">
        <v>785</v>
      </c>
      <c r="F296" s="297"/>
      <c r="G296" s="242">
        <f aca="true" t="shared" si="32" ref="G296:I297">G297</f>
        <v>0</v>
      </c>
      <c r="H296" s="242">
        <f t="shared" si="32"/>
        <v>0</v>
      </c>
      <c r="I296" s="242">
        <f t="shared" si="32"/>
        <v>0</v>
      </c>
    </row>
    <row r="297" spans="1:9" s="129" customFormat="1" ht="16.5" hidden="1">
      <c r="A297" s="106" t="s">
        <v>603</v>
      </c>
      <c r="B297" s="112">
        <v>904</v>
      </c>
      <c r="C297" s="71" t="s">
        <v>30</v>
      </c>
      <c r="D297" s="71" t="s">
        <v>32</v>
      </c>
      <c r="E297" s="43" t="s">
        <v>788</v>
      </c>
      <c r="F297" s="297"/>
      <c r="G297" s="242">
        <f t="shared" si="32"/>
        <v>0</v>
      </c>
      <c r="H297" s="242">
        <f t="shared" si="32"/>
        <v>0</v>
      </c>
      <c r="I297" s="242">
        <f t="shared" si="32"/>
        <v>0</v>
      </c>
    </row>
    <row r="298" spans="1:9" s="129" customFormat="1" ht="33" hidden="1">
      <c r="A298" s="368" t="s">
        <v>516</v>
      </c>
      <c r="B298" s="112">
        <v>904</v>
      </c>
      <c r="C298" s="71" t="s">
        <v>30</v>
      </c>
      <c r="D298" s="71" t="s">
        <v>32</v>
      </c>
      <c r="E298" s="43" t="s">
        <v>788</v>
      </c>
      <c r="F298" s="336">
        <v>240</v>
      </c>
      <c r="G298" s="242"/>
      <c r="H298" s="242">
        <v>0</v>
      </c>
      <c r="I298" s="242">
        <v>0</v>
      </c>
    </row>
    <row r="299" spans="1:9" s="129" customFormat="1" ht="33" hidden="1">
      <c r="A299" s="106" t="s">
        <v>736</v>
      </c>
      <c r="B299" s="104">
        <v>904</v>
      </c>
      <c r="C299" s="71" t="s">
        <v>30</v>
      </c>
      <c r="D299" s="71" t="s">
        <v>32</v>
      </c>
      <c r="E299" s="43" t="s">
        <v>790</v>
      </c>
      <c r="F299" s="297"/>
      <c r="G299" s="242">
        <f>G300</f>
        <v>0</v>
      </c>
      <c r="H299" s="242">
        <f>H300</f>
        <v>90000</v>
      </c>
      <c r="I299" s="242">
        <f>I300</f>
        <v>430000</v>
      </c>
    </row>
    <row r="300" spans="1:9" s="129" customFormat="1" ht="23.25" customHeight="1" hidden="1">
      <c r="A300" s="106" t="s">
        <v>606</v>
      </c>
      <c r="B300" s="94">
        <v>904</v>
      </c>
      <c r="C300" s="42" t="s">
        <v>30</v>
      </c>
      <c r="D300" s="43" t="s">
        <v>32</v>
      </c>
      <c r="E300" s="43" t="s">
        <v>794</v>
      </c>
      <c r="F300" s="297"/>
      <c r="G300" s="242">
        <f>G301+G302</f>
        <v>0</v>
      </c>
      <c r="H300" s="242">
        <f>H301+H302</f>
        <v>90000</v>
      </c>
      <c r="I300" s="242">
        <f>I301+I302</f>
        <v>430000</v>
      </c>
    </row>
    <row r="301" spans="1:9" s="129" customFormat="1" ht="18.75" customHeight="1" hidden="1">
      <c r="A301" s="49" t="s">
        <v>513</v>
      </c>
      <c r="B301" s="94">
        <v>904</v>
      </c>
      <c r="C301" s="42" t="s">
        <v>30</v>
      </c>
      <c r="D301" s="43" t="s">
        <v>32</v>
      </c>
      <c r="E301" s="53" t="s">
        <v>794</v>
      </c>
      <c r="F301" s="300">
        <v>120</v>
      </c>
      <c r="G301" s="242"/>
      <c r="H301" s="242">
        <v>50000</v>
      </c>
      <c r="I301" s="242">
        <v>95000</v>
      </c>
    </row>
    <row r="302" spans="1:9" s="129" customFormat="1" ht="36" customHeight="1" hidden="1">
      <c r="A302" s="106" t="s">
        <v>516</v>
      </c>
      <c r="B302" s="94">
        <v>904</v>
      </c>
      <c r="C302" s="42" t="s">
        <v>30</v>
      </c>
      <c r="D302" s="43" t="s">
        <v>32</v>
      </c>
      <c r="E302" s="43" t="s">
        <v>794</v>
      </c>
      <c r="F302" s="297">
        <v>240</v>
      </c>
      <c r="G302" s="242">
        <v>0</v>
      </c>
      <c r="H302" s="242">
        <v>40000</v>
      </c>
      <c r="I302" s="242">
        <v>335000</v>
      </c>
    </row>
    <row r="303" spans="1:9" s="129" customFormat="1" ht="16.5" hidden="1">
      <c r="A303" s="106" t="s">
        <v>737</v>
      </c>
      <c r="B303" s="94">
        <v>904</v>
      </c>
      <c r="C303" s="42" t="s">
        <v>30</v>
      </c>
      <c r="D303" s="43" t="s">
        <v>32</v>
      </c>
      <c r="E303" s="43" t="s">
        <v>796</v>
      </c>
      <c r="F303" s="297"/>
      <c r="G303" s="242">
        <f>G304+G308</f>
        <v>696300</v>
      </c>
      <c r="H303" s="242">
        <f>H304+H308</f>
        <v>21257200</v>
      </c>
      <c r="I303" s="242">
        <f>I304+I308</f>
        <v>21257200</v>
      </c>
    </row>
    <row r="304" spans="1:9" s="129" customFormat="1" ht="16.5" hidden="1">
      <c r="A304" s="106" t="s">
        <v>515</v>
      </c>
      <c r="B304" s="94">
        <v>904</v>
      </c>
      <c r="C304" s="42" t="s">
        <v>30</v>
      </c>
      <c r="D304" s="43" t="s">
        <v>32</v>
      </c>
      <c r="E304" s="43" t="s">
        <v>797</v>
      </c>
      <c r="F304" s="297"/>
      <c r="G304" s="242">
        <f>G305+G306+G307</f>
        <v>696300</v>
      </c>
      <c r="H304" s="242">
        <f>H305+H306+H307</f>
        <v>5694900</v>
      </c>
      <c r="I304" s="242">
        <f>I305+I306+I307</f>
        <v>5694900</v>
      </c>
    </row>
    <row r="305" spans="1:9" s="129" customFormat="1" ht="16.5" hidden="1">
      <c r="A305" s="106" t="s">
        <v>513</v>
      </c>
      <c r="B305" s="94">
        <v>904</v>
      </c>
      <c r="C305" s="42" t="s">
        <v>30</v>
      </c>
      <c r="D305" s="43" t="s">
        <v>32</v>
      </c>
      <c r="E305" s="43" t="s">
        <v>797</v>
      </c>
      <c r="F305" s="297">
        <v>120</v>
      </c>
      <c r="G305" s="242"/>
      <c r="H305" s="242">
        <f>3580100+1081200+320600</f>
        <v>4981900</v>
      </c>
      <c r="I305" s="242">
        <f>3580100+1081200+320600</f>
        <v>4981900</v>
      </c>
    </row>
    <row r="306" spans="1:9" s="129" customFormat="1" ht="33" hidden="1">
      <c r="A306" s="106" t="s">
        <v>516</v>
      </c>
      <c r="B306" s="94">
        <v>904</v>
      </c>
      <c r="C306" s="42" t="s">
        <v>30</v>
      </c>
      <c r="D306" s="43" t="s">
        <v>32</v>
      </c>
      <c r="E306" s="43" t="s">
        <v>797</v>
      </c>
      <c r="F306" s="297">
        <v>240</v>
      </c>
      <c r="G306" s="242">
        <v>696300</v>
      </c>
      <c r="H306" s="242">
        <v>696300</v>
      </c>
      <c r="I306" s="242">
        <v>696300</v>
      </c>
    </row>
    <row r="307" spans="1:9" s="129" customFormat="1" ht="16.5" hidden="1">
      <c r="A307" s="106" t="s">
        <v>518</v>
      </c>
      <c r="B307" s="94">
        <v>904</v>
      </c>
      <c r="C307" s="42" t="s">
        <v>30</v>
      </c>
      <c r="D307" s="43" t="s">
        <v>32</v>
      </c>
      <c r="E307" s="43" t="s">
        <v>797</v>
      </c>
      <c r="F307" s="297">
        <v>850</v>
      </c>
      <c r="G307" s="242"/>
      <c r="H307" s="242">
        <v>16700</v>
      </c>
      <c r="I307" s="242">
        <v>16700</v>
      </c>
    </row>
    <row r="308" spans="1:9" s="129" customFormat="1" ht="52.5" customHeight="1" hidden="1">
      <c r="A308" s="106" t="s">
        <v>562</v>
      </c>
      <c r="B308" s="94">
        <v>904</v>
      </c>
      <c r="C308" s="42" t="s">
        <v>30</v>
      </c>
      <c r="D308" s="43" t="s">
        <v>32</v>
      </c>
      <c r="E308" s="43" t="s">
        <v>798</v>
      </c>
      <c r="F308" s="297"/>
      <c r="G308" s="242">
        <f>G309+G310+G311+G312</f>
        <v>0</v>
      </c>
      <c r="H308" s="242">
        <f>H309+H310+H311+H312</f>
        <v>15562300</v>
      </c>
      <c r="I308" s="242">
        <f>I309+I310+I311+I312</f>
        <v>15562300</v>
      </c>
    </row>
    <row r="309" spans="1:9" s="129" customFormat="1" ht="18.75" customHeight="1" hidden="1">
      <c r="A309" s="106" t="s">
        <v>513</v>
      </c>
      <c r="B309" s="94">
        <v>904</v>
      </c>
      <c r="C309" s="42" t="s">
        <v>30</v>
      </c>
      <c r="D309" s="43" t="s">
        <v>32</v>
      </c>
      <c r="E309" s="43" t="s">
        <v>798</v>
      </c>
      <c r="F309" s="297">
        <v>120</v>
      </c>
      <c r="G309" s="242"/>
      <c r="H309" s="242">
        <f>9682000+2924000+867000</f>
        <v>13473000</v>
      </c>
      <c r="I309" s="242">
        <f>9682000+2924000+867000</f>
        <v>13473000</v>
      </c>
    </row>
    <row r="310" spans="1:9" s="129" customFormat="1" ht="36.75" customHeight="1" hidden="1">
      <c r="A310" s="106" t="s">
        <v>516</v>
      </c>
      <c r="B310" s="94">
        <v>904</v>
      </c>
      <c r="C310" s="42" t="s">
        <v>30</v>
      </c>
      <c r="D310" s="43" t="s">
        <v>32</v>
      </c>
      <c r="E310" s="43" t="s">
        <v>798</v>
      </c>
      <c r="F310" s="297">
        <v>240</v>
      </c>
      <c r="G310" s="242"/>
      <c r="H310" s="242">
        <v>2038500</v>
      </c>
      <c r="I310" s="242">
        <v>2038500</v>
      </c>
    </row>
    <row r="311" spans="1:9" s="129" customFormat="1" ht="18.75" customHeight="1" hidden="1">
      <c r="A311" s="106" t="s">
        <v>622</v>
      </c>
      <c r="B311" s="94">
        <v>904</v>
      </c>
      <c r="C311" s="42" t="s">
        <v>30</v>
      </c>
      <c r="D311" s="43" t="s">
        <v>32</v>
      </c>
      <c r="E311" s="43" t="s">
        <v>798</v>
      </c>
      <c r="F311" s="297">
        <v>830</v>
      </c>
      <c r="G311" s="242"/>
      <c r="H311" s="242">
        <v>20000</v>
      </c>
      <c r="I311" s="242">
        <v>20000</v>
      </c>
    </row>
    <row r="312" spans="1:9" s="129" customFormat="1" ht="18.75" customHeight="1" hidden="1">
      <c r="A312" s="106" t="s">
        <v>518</v>
      </c>
      <c r="B312" s="94">
        <v>904</v>
      </c>
      <c r="C312" s="42" t="s">
        <v>30</v>
      </c>
      <c r="D312" s="43" t="s">
        <v>32</v>
      </c>
      <c r="E312" s="43" t="s">
        <v>798</v>
      </c>
      <c r="F312" s="297">
        <v>850</v>
      </c>
      <c r="G312" s="242"/>
      <c r="H312" s="242">
        <v>30800</v>
      </c>
      <c r="I312" s="242">
        <v>30800</v>
      </c>
    </row>
    <row r="313" spans="1:9" s="129" customFormat="1" ht="37.5" customHeight="1" hidden="1">
      <c r="A313" s="109" t="s">
        <v>743</v>
      </c>
      <c r="B313" s="93">
        <v>904</v>
      </c>
      <c r="C313" s="46" t="s">
        <v>30</v>
      </c>
      <c r="D313" s="47" t="s">
        <v>32</v>
      </c>
      <c r="E313" s="47" t="s">
        <v>765</v>
      </c>
      <c r="F313" s="297"/>
      <c r="G313" s="150">
        <f>G314</f>
        <v>0</v>
      </c>
      <c r="H313" s="150">
        <f aca="true" t="shared" si="33" ref="H313:I315">H314</f>
        <v>50000</v>
      </c>
      <c r="I313" s="150">
        <f t="shared" si="33"/>
        <v>320000</v>
      </c>
    </row>
    <row r="314" spans="1:9" s="129" customFormat="1" ht="18.75" customHeight="1" hidden="1">
      <c r="A314" s="106" t="s">
        <v>739</v>
      </c>
      <c r="B314" s="94">
        <v>904</v>
      </c>
      <c r="C314" s="42" t="s">
        <v>30</v>
      </c>
      <c r="D314" s="43" t="s">
        <v>32</v>
      </c>
      <c r="E314" s="43" t="s">
        <v>805</v>
      </c>
      <c r="F314" s="297"/>
      <c r="G314" s="242">
        <f>G315</f>
        <v>0</v>
      </c>
      <c r="H314" s="242">
        <f t="shared" si="33"/>
        <v>50000</v>
      </c>
      <c r="I314" s="242">
        <f t="shared" si="33"/>
        <v>320000</v>
      </c>
    </row>
    <row r="315" spans="1:9" s="129" customFormat="1" ht="18.75" customHeight="1" hidden="1">
      <c r="A315" s="106" t="s">
        <v>606</v>
      </c>
      <c r="B315" s="94">
        <v>904</v>
      </c>
      <c r="C315" s="42" t="s">
        <v>30</v>
      </c>
      <c r="D315" s="43" t="s">
        <v>32</v>
      </c>
      <c r="E315" s="43" t="s">
        <v>806</v>
      </c>
      <c r="F315" s="297"/>
      <c r="G315" s="242">
        <f>G316</f>
        <v>0</v>
      </c>
      <c r="H315" s="242">
        <f t="shared" si="33"/>
        <v>50000</v>
      </c>
      <c r="I315" s="242">
        <f t="shared" si="33"/>
        <v>320000</v>
      </c>
    </row>
    <row r="316" spans="1:9" s="129" customFormat="1" ht="34.5" customHeight="1" hidden="1">
      <c r="A316" s="106" t="s">
        <v>516</v>
      </c>
      <c r="B316" s="94">
        <v>904</v>
      </c>
      <c r="C316" s="42" t="s">
        <v>30</v>
      </c>
      <c r="D316" s="43" t="s">
        <v>32</v>
      </c>
      <c r="E316" s="43" t="s">
        <v>806</v>
      </c>
      <c r="F316" s="297">
        <v>240</v>
      </c>
      <c r="G316" s="242"/>
      <c r="H316" s="242">
        <v>50000</v>
      </c>
      <c r="I316" s="242">
        <v>320000</v>
      </c>
    </row>
    <row r="317" spans="1:9" s="330" customFormat="1" ht="12.75" customHeight="1" hidden="1">
      <c r="A317" s="109" t="s">
        <v>558</v>
      </c>
      <c r="B317" s="93">
        <v>904</v>
      </c>
      <c r="C317" s="46" t="s">
        <v>30</v>
      </c>
      <c r="D317" s="47" t="s">
        <v>32</v>
      </c>
      <c r="E317" s="47" t="s">
        <v>767</v>
      </c>
      <c r="F317" s="341"/>
      <c r="G317" s="150">
        <f aca="true" t="shared" si="34" ref="G317:I319">G318</f>
        <v>0</v>
      </c>
      <c r="H317" s="150">
        <f t="shared" si="34"/>
        <v>30000</v>
      </c>
      <c r="I317" s="150">
        <f t="shared" si="34"/>
        <v>54000</v>
      </c>
    </row>
    <row r="318" spans="1:9" s="330" customFormat="1" ht="33" hidden="1">
      <c r="A318" s="283" t="s">
        <v>811</v>
      </c>
      <c r="B318" s="97">
        <v>904</v>
      </c>
      <c r="C318" s="42" t="s">
        <v>30</v>
      </c>
      <c r="D318" s="43" t="s">
        <v>32</v>
      </c>
      <c r="E318" s="43" t="s">
        <v>812</v>
      </c>
      <c r="F318" s="341"/>
      <c r="G318" s="242">
        <f t="shared" si="34"/>
        <v>0</v>
      </c>
      <c r="H318" s="242">
        <f t="shared" si="34"/>
        <v>30000</v>
      </c>
      <c r="I318" s="242">
        <f t="shared" si="34"/>
        <v>54000</v>
      </c>
    </row>
    <row r="319" spans="1:9" s="330" customFormat="1" ht="16.5" hidden="1">
      <c r="A319" s="283" t="s">
        <v>559</v>
      </c>
      <c r="B319" s="97">
        <v>904</v>
      </c>
      <c r="C319" s="42" t="s">
        <v>30</v>
      </c>
      <c r="D319" s="43" t="s">
        <v>32</v>
      </c>
      <c r="E319" s="43" t="s">
        <v>813</v>
      </c>
      <c r="F319" s="341"/>
      <c r="G319" s="242">
        <f t="shared" si="34"/>
        <v>0</v>
      </c>
      <c r="H319" s="242">
        <f t="shared" si="34"/>
        <v>30000</v>
      </c>
      <c r="I319" s="242">
        <f t="shared" si="34"/>
        <v>54000</v>
      </c>
    </row>
    <row r="320" spans="1:9" s="330" customFormat="1" ht="33" hidden="1">
      <c r="A320" s="283" t="s">
        <v>516</v>
      </c>
      <c r="B320" s="97">
        <v>904</v>
      </c>
      <c r="C320" s="42" t="s">
        <v>30</v>
      </c>
      <c r="D320" s="43" t="s">
        <v>32</v>
      </c>
      <c r="E320" s="43" t="s">
        <v>813</v>
      </c>
      <c r="F320" s="297">
        <v>240</v>
      </c>
      <c r="G320" s="242"/>
      <c r="H320" s="242">
        <v>30000</v>
      </c>
      <c r="I320" s="242">
        <v>54000</v>
      </c>
    </row>
    <row r="321" spans="1:9" s="129" customFormat="1" ht="33" hidden="1">
      <c r="A321" s="394" t="s">
        <v>526</v>
      </c>
      <c r="B321" s="96">
        <v>904</v>
      </c>
      <c r="C321" s="46" t="s">
        <v>30</v>
      </c>
      <c r="D321" s="46" t="s">
        <v>36</v>
      </c>
      <c r="E321" s="393" t="s">
        <v>699</v>
      </c>
      <c r="F321" s="297"/>
      <c r="G321" s="150">
        <f>G322</f>
        <v>0</v>
      </c>
      <c r="H321" s="150">
        <f>H322</f>
        <v>7000</v>
      </c>
      <c r="I321" s="150">
        <f>I322</f>
        <v>9000</v>
      </c>
    </row>
    <row r="322" spans="1:9" s="330" customFormat="1" ht="16.5" hidden="1">
      <c r="A322" s="414" t="s">
        <v>747</v>
      </c>
      <c r="B322" s="96">
        <v>904</v>
      </c>
      <c r="C322" s="46" t="s">
        <v>30</v>
      </c>
      <c r="D322" s="47" t="s">
        <v>32</v>
      </c>
      <c r="E322" s="47" t="s">
        <v>769</v>
      </c>
      <c r="F322" s="341"/>
      <c r="G322" s="150">
        <f>G323</f>
        <v>0</v>
      </c>
      <c r="H322" s="150">
        <f aca="true" t="shared" si="35" ref="H322:I324">H323</f>
        <v>7000</v>
      </c>
      <c r="I322" s="150">
        <f t="shared" si="35"/>
        <v>9000</v>
      </c>
    </row>
    <row r="323" spans="1:9" s="129" customFormat="1" ht="33" hidden="1">
      <c r="A323" s="449" t="s">
        <v>1018</v>
      </c>
      <c r="B323" s="97">
        <v>904</v>
      </c>
      <c r="C323" s="42" t="s">
        <v>30</v>
      </c>
      <c r="D323" s="43" t="s">
        <v>32</v>
      </c>
      <c r="E323" s="43" t="s">
        <v>908</v>
      </c>
      <c r="F323" s="297"/>
      <c r="G323" s="242">
        <f>G324</f>
        <v>0</v>
      </c>
      <c r="H323" s="242">
        <f t="shared" si="35"/>
        <v>7000</v>
      </c>
      <c r="I323" s="242">
        <f t="shared" si="35"/>
        <v>9000</v>
      </c>
    </row>
    <row r="324" spans="1:9" s="129" customFormat="1" ht="33" hidden="1">
      <c r="A324" s="395" t="s">
        <v>669</v>
      </c>
      <c r="B324" s="97">
        <v>904</v>
      </c>
      <c r="C324" s="42" t="s">
        <v>30</v>
      </c>
      <c r="D324" s="43" t="s">
        <v>32</v>
      </c>
      <c r="E324" s="43" t="s">
        <v>909</v>
      </c>
      <c r="F324" s="297"/>
      <c r="G324" s="242">
        <f>G325</f>
        <v>0</v>
      </c>
      <c r="H324" s="242">
        <f t="shared" si="35"/>
        <v>7000</v>
      </c>
      <c r="I324" s="242">
        <f t="shared" si="35"/>
        <v>9000</v>
      </c>
    </row>
    <row r="325" spans="1:9" s="129" customFormat="1" ht="33" hidden="1">
      <c r="A325" s="283" t="s">
        <v>516</v>
      </c>
      <c r="B325" s="97">
        <v>904</v>
      </c>
      <c r="C325" s="42" t="s">
        <v>30</v>
      </c>
      <c r="D325" s="43" t="s">
        <v>32</v>
      </c>
      <c r="E325" s="43" t="s">
        <v>909</v>
      </c>
      <c r="F325" s="297">
        <v>240</v>
      </c>
      <c r="G325" s="242"/>
      <c r="H325" s="242">
        <f>4000+3000</f>
        <v>7000</v>
      </c>
      <c r="I325" s="242">
        <f>6000+3000</f>
        <v>9000</v>
      </c>
    </row>
    <row r="326" spans="1:9" s="129" customFormat="1" ht="28.5" customHeight="1" hidden="1">
      <c r="A326" s="109" t="s">
        <v>545</v>
      </c>
      <c r="B326" s="93">
        <v>904</v>
      </c>
      <c r="C326" s="46" t="s">
        <v>30</v>
      </c>
      <c r="D326" s="47" t="s">
        <v>32</v>
      </c>
      <c r="E326" s="393" t="s">
        <v>756</v>
      </c>
      <c r="F326" s="297"/>
      <c r="G326" s="150">
        <f aca="true" t="shared" si="36" ref="G326:I328">G327</f>
        <v>0</v>
      </c>
      <c r="H326" s="150">
        <f t="shared" si="36"/>
        <v>4027000</v>
      </c>
      <c r="I326" s="150">
        <f t="shared" si="36"/>
        <v>4027000</v>
      </c>
    </row>
    <row r="327" spans="1:9" s="330" customFormat="1" ht="33" hidden="1">
      <c r="A327" s="356" t="s">
        <v>563</v>
      </c>
      <c r="B327" s="93">
        <v>904</v>
      </c>
      <c r="C327" s="46" t="s">
        <v>30</v>
      </c>
      <c r="D327" s="47" t="s">
        <v>32</v>
      </c>
      <c r="E327" s="47" t="s">
        <v>779</v>
      </c>
      <c r="F327" s="341"/>
      <c r="G327" s="150">
        <f t="shared" si="36"/>
        <v>0</v>
      </c>
      <c r="H327" s="150">
        <f t="shared" si="36"/>
        <v>4027000</v>
      </c>
      <c r="I327" s="150">
        <f t="shared" si="36"/>
        <v>4027000</v>
      </c>
    </row>
    <row r="328" spans="1:9" s="330" customFormat="1" ht="33" hidden="1">
      <c r="A328" s="103" t="s">
        <v>611</v>
      </c>
      <c r="B328" s="94">
        <v>904</v>
      </c>
      <c r="C328" s="42" t="s">
        <v>30</v>
      </c>
      <c r="D328" s="43" t="s">
        <v>32</v>
      </c>
      <c r="E328" s="43" t="s">
        <v>920</v>
      </c>
      <c r="F328" s="341"/>
      <c r="G328" s="242">
        <f t="shared" si="36"/>
        <v>0</v>
      </c>
      <c r="H328" s="242">
        <f t="shared" si="36"/>
        <v>4027000</v>
      </c>
      <c r="I328" s="242">
        <f t="shared" si="36"/>
        <v>4027000</v>
      </c>
    </row>
    <row r="329" spans="1:9" s="330" customFormat="1" ht="33" hidden="1">
      <c r="A329" s="103" t="s">
        <v>921</v>
      </c>
      <c r="B329" s="94">
        <v>904</v>
      </c>
      <c r="C329" s="42" t="s">
        <v>30</v>
      </c>
      <c r="D329" s="43" t="s">
        <v>32</v>
      </c>
      <c r="E329" s="43" t="s">
        <v>922</v>
      </c>
      <c r="F329" s="341"/>
      <c r="G329" s="242">
        <f>G330+G331</f>
        <v>0</v>
      </c>
      <c r="H329" s="242">
        <f>H330+H331</f>
        <v>4027000</v>
      </c>
      <c r="I329" s="242">
        <f>I330+I331</f>
        <v>4027000</v>
      </c>
    </row>
    <row r="330" spans="1:9" s="330" customFormat="1" ht="16.5" hidden="1">
      <c r="A330" s="106" t="s">
        <v>513</v>
      </c>
      <c r="B330" s="94">
        <v>904</v>
      </c>
      <c r="C330" s="42" t="s">
        <v>30</v>
      </c>
      <c r="D330" s="43" t="s">
        <v>32</v>
      </c>
      <c r="E330" s="43" t="s">
        <v>922</v>
      </c>
      <c r="F330" s="297">
        <v>120</v>
      </c>
      <c r="G330" s="455"/>
      <c r="H330" s="455">
        <v>3073830</v>
      </c>
      <c r="I330" s="455">
        <v>3073830</v>
      </c>
    </row>
    <row r="331" spans="1:9" s="330" customFormat="1" ht="33" hidden="1">
      <c r="A331" s="106" t="s">
        <v>516</v>
      </c>
      <c r="B331" s="94">
        <v>904</v>
      </c>
      <c r="C331" s="42" t="s">
        <v>30</v>
      </c>
      <c r="D331" s="43" t="s">
        <v>32</v>
      </c>
      <c r="E331" s="43" t="s">
        <v>922</v>
      </c>
      <c r="F331" s="297">
        <v>240</v>
      </c>
      <c r="G331" s="455"/>
      <c r="H331" s="455">
        <v>953170</v>
      </c>
      <c r="I331" s="455">
        <v>953170</v>
      </c>
    </row>
    <row r="332" spans="1:9" s="129" customFormat="1" ht="49.5" hidden="1">
      <c r="A332" s="356" t="s">
        <v>568</v>
      </c>
      <c r="B332" s="93">
        <v>904</v>
      </c>
      <c r="C332" s="46" t="s">
        <v>30</v>
      </c>
      <c r="D332" s="47" t="s">
        <v>32</v>
      </c>
      <c r="E332" s="335" t="s">
        <v>758</v>
      </c>
      <c r="F332" s="297"/>
      <c r="G332" s="150">
        <f aca="true" t="shared" si="37" ref="G332:I334">G333</f>
        <v>0</v>
      </c>
      <c r="H332" s="150">
        <f t="shared" si="37"/>
        <v>22000</v>
      </c>
      <c r="I332" s="150">
        <f t="shared" si="37"/>
        <v>22000</v>
      </c>
    </row>
    <row r="333" spans="1:9" s="129" customFormat="1" ht="16.5" hidden="1">
      <c r="A333" s="103" t="s">
        <v>951</v>
      </c>
      <c r="B333" s="94">
        <v>904</v>
      </c>
      <c r="C333" s="42" t="s">
        <v>30</v>
      </c>
      <c r="D333" s="43" t="s">
        <v>32</v>
      </c>
      <c r="E333" s="43" t="s">
        <v>952</v>
      </c>
      <c r="F333" s="297"/>
      <c r="G333" s="242">
        <f t="shared" si="37"/>
        <v>0</v>
      </c>
      <c r="H333" s="242">
        <f t="shared" si="37"/>
        <v>22000</v>
      </c>
      <c r="I333" s="242">
        <f t="shared" si="37"/>
        <v>22000</v>
      </c>
    </row>
    <row r="334" spans="1:9" s="129" customFormat="1" ht="33" hidden="1">
      <c r="A334" s="103" t="s">
        <v>569</v>
      </c>
      <c r="B334" s="94">
        <v>904</v>
      </c>
      <c r="C334" s="42" t="s">
        <v>30</v>
      </c>
      <c r="D334" s="43" t="s">
        <v>32</v>
      </c>
      <c r="E334" s="43" t="s">
        <v>953</v>
      </c>
      <c r="F334" s="297"/>
      <c r="G334" s="242">
        <f t="shared" si="37"/>
        <v>0</v>
      </c>
      <c r="H334" s="242">
        <f t="shared" si="37"/>
        <v>22000</v>
      </c>
      <c r="I334" s="242">
        <f t="shared" si="37"/>
        <v>22000</v>
      </c>
    </row>
    <row r="335" spans="1:9" s="129" customFormat="1" ht="33" hidden="1">
      <c r="A335" s="106" t="s">
        <v>516</v>
      </c>
      <c r="B335" s="94">
        <v>904</v>
      </c>
      <c r="C335" s="42" t="s">
        <v>30</v>
      </c>
      <c r="D335" s="43" t="s">
        <v>32</v>
      </c>
      <c r="E335" s="43" t="s">
        <v>953</v>
      </c>
      <c r="F335" s="297">
        <v>240</v>
      </c>
      <c r="G335" s="242"/>
      <c r="H335" s="242">
        <v>22000</v>
      </c>
      <c r="I335" s="242">
        <v>22000</v>
      </c>
    </row>
    <row r="336" spans="1:9" s="129" customFormat="1" ht="49.5" hidden="1">
      <c r="A336" s="109" t="s">
        <v>530</v>
      </c>
      <c r="B336" s="93">
        <v>904</v>
      </c>
      <c r="C336" s="46" t="s">
        <v>30</v>
      </c>
      <c r="D336" s="47" t="s">
        <v>32</v>
      </c>
      <c r="E336" s="393" t="s">
        <v>700</v>
      </c>
      <c r="F336" s="297"/>
      <c r="G336" s="150">
        <f>G337+G341+G345</f>
        <v>0</v>
      </c>
      <c r="H336" s="150">
        <f>H337+H341+H345</f>
        <v>102000</v>
      </c>
      <c r="I336" s="150">
        <f>I337+I341+I345</f>
        <v>96000</v>
      </c>
    </row>
    <row r="337" spans="1:9" s="330" customFormat="1" ht="33" hidden="1">
      <c r="A337" s="360" t="s">
        <v>532</v>
      </c>
      <c r="B337" s="96">
        <v>904</v>
      </c>
      <c r="C337" s="61" t="s">
        <v>30</v>
      </c>
      <c r="D337" s="61" t="s">
        <v>32</v>
      </c>
      <c r="E337" s="47" t="s">
        <v>706</v>
      </c>
      <c r="F337" s="341"/>
      <c r="G337" s="150">
        <f aca="true" t="shared" si="38" ref="G337:I339">G338</f>
        <v>0</v>
      </c>
      <c r="H337" s="150">
        <f t="shared" si="38"/>
        <v>5000</v>
      </c>
      <c r="I337" s="150">
        <f t="shared" si="38"/>
        <v>0</v>
      </c>
    </row>
    <row r="338" spans="1:9" s="129" customFormat="1" ht="15.75" customHeight="1" hidden="1">
      <c r="A338" s="361" t="s">
        <v>954</v>
      </c>
      <c r="B338" s="97">
        <v>904</v>
      </c>
      <c r="C338" s="42" t="s">
        <v>30</v>
      </c>
      <c r="D338" s="43" t="s">
        <v>32</v>
      </c>
      <c r="E338" s="43" t="s">
        <v>707</v>
      </c>
      <c r="F338" s="297"/>
      <c r="G338" s="242">
        <f t="shared" si="38"/>
        <v>0</v>
      </c>
      <c r="H338" s="242">
        <f t="shared" si="38"/>
        <v>5000</v>
      </c>
      <c r="I338" s="242">
        <f t="shared" si="38"/>
        <v>0</v>
      </c>
    </row>
    <row r="339" spans="1:9" s="129" customFormat="1" ht="33" hidden="1">
      <c r="A339" s="361" t="s">
        <v>955</v>
      </c>
      <c r="B339" s="97">
        <v>904</v>
      </c>
      <c r="C339" s="42" t="s">
        <v>30</v>
      </c>
      <c r="D339" s="43" t="s">
        <v>32</v>
      </c>
      <c r="E339" s="43" t="s">
        <v>956</v>
      </c>
      <c r="F339" s="297"/>
      <c r="G339" s="242">
        <f t="shared" si="38"/>
        <v>0</v>
      </c>
      <c r="H339" s="242">
        <f t="shared" si="38"/>
        <v>5000</v>
      </c>
      <c r="I339" s="242">
        <f t="shared" si="38"/>
        <v>0</v>
      </c>
    </row>
    <row r="340" spans="1:9" s="129" customFormat="1" ht="33" hidden="1">
      <c r="A340" s="106" t="s">
        <v>516</v>
      </c>
      <c r="B340" s="97">
        <v>904</v>
      </c>
      <c r="C340" s="42" t="s">
        <v>30</v>
      </c>
      <c r="D340" s="43" t="s">
        <v>32</v>
      </c>
      <c r="E340" s="43" t="s">
        <v>956</v>
      </c>
      <c r="F340" s="297">
        <v>240</v>
      </c>
      <c r="G340" s="242"/>
      <c r="H340" s="242">
        <v>5000</v>
      </c>
      <c r="I340" s="242">
        <v>0</v>
      </c>
    </row>
    <row r="341" spans="1:9" s="330" customFormat="1" ht="19.5" customHeight="1" hidden="1">
      <c r="A341" s="109" t="s">
        <v>588</v>
      </c>
      <c r="B341" s="93">
        <v>904</v>
      </c>
      <c r="C341" s="46" t="s">
        <v>30</v>
      </c>
      <c r="D341" s="47" t="s">
        <v>32</v>
      </c>
      <c r="E341" s="47" t="s">
        <v>776</v>
      </c>
      <c r="F341" s="341"/>
      <c r="G341" s="150">
        <f aca="true" t="shared" si="39" ref="G341:I343">G342</f>
        <v>0</v>
      </c>
      <c r="H341" s="150">
        <f t="shared" si="39"/>
        <v>97000</v>
      </c>
      <c r="I341" s="150">
        <f t="shared" si="39"/>
        <v>96000</v>
      </c>
    </row>
    <row r="342" spans="1:9" s="129" customFormat="1" ht="16.5" hidden="1">
      <c r="A342" s="106" t="s">
        <v>957</v>
      </c>
      <c r="B342" s="94">
        <v>904</v>
      </c>
      <c r="C342" s="42" t="s">
        <v>30</v>
      </c>
      <c r="D342" s="43" t="s">
        <v>32</v>
      </c>
      <c r="E342" s="43" t="s">
        <v>958</v>
      </c>
      <c r="F342" s="297"/>
      <c r="G342" s="242">
        <f t="shared" si="39"/>
        <v>0</v>
      </c>
      <c r="H342" s="242">
        <f t="shared" si="39"/>
        <v>97000</v>
      </c>
      <c r="I342" s="242">
        <f t="shared" si="39"/>
        <v>96000</v>
      </c>
    </row>
    <row r="343" spans="1:9" s="129" customFormat="1" ht="16.5" hidden="1">
      <c r="A343" s="106" t="s">
        <v>959</v>
      </c>
      <c r="B343" s="94">
        <v>904</v>
      </c>
      <c r="C343" s="42" t="s">
        <v>30</v>
      </c>
      <c r="D343" s="43" t="s">
        <v>32</v>
      </c>
      <c r="E343" s="43" t="s">
        <v>960</v>
      </c>
      <c r="F343" s="297"/>
      <c r="G343" s="242">
        <f t="shared" si="39"/>
        <v>0</v>
      </c>
      <c r="H343" s="242">
        <f t="shared" si="39"/>
        <v>97000</v>
      </c>
      <c r="I343" s="242">
        <f t="shared" si="39"/>
        <v>96000</v>
      </c>
    </row>
    <row r="344" spans="1:9" s="129" customFormat="1" ht="33" hidden="1">
      <c r="A344" s="106" t="s">
        <v>516</v>
      </c>
      <c r="B344" s="94">
        <v>904</v>
      </c>
      <c r="C344" s="42" t="s">
        <v>30</v>
      </c>
      <c r="D344" s="43" t="s">
        <v>32</v>
      </c>
      <c r="E344" s="43" t="s">
        <v>960</v>
      </c>
      <c r="F344" s="297">
        <v>240</v>
      </c>
      <c r="G344" s="242"/>
      <c r="H344" s="242">
        <v>97000</v>
      </c>
      <c r="I344" s="242">
        <v>96000</v>
      </c>
    </row>
    <row r="345" spans="1:9" s="330" customFormat="1" ht="33" hidden="1">
      <c r="A345" s="109" t="s">
        <v>537</v>
      </c>
      <c r="B345" s="93">
        <v>904</v>
      </c>
      <c r="C345" s="46" t="s">
        <v>30</v>
      </c>
      <c r="D345" s="47" t="s">
        <v>32</v>
      </c>
      <c r="E345" s="47" t="s">
        <v>701</v>
      </c>
      <c r="F345" s="341"/>
      <c r="G345" s="150">
        <f aca="true" t="shared" si="40" ref="G345:I347">G346</f>
        <v>0</v>
      </c>
      <c r="H345" s="150">
        <f t="shared" si="40"/>
        <v>0</v>
      </c>
      <c r="I345" s="150">
        <f t="shared" si="40"/>
        <v>0</v>
      </c>
    </row>
    <row r="346" spans="1:9" s="129" customFormat="1" ht="16.5" hidden="1">
      <c r="A346" s="106" t="s">
        <v>961</v>
      </c>
      <c r="B346" s="94">
        <v>904</v>
      </c>
      <c r="C346" s="42" t="s">
        <v>30</v>
      </c>
      <c r="D346" s="43" t="s">
        <v>32</v>
      </c>
      <c r="E346" s="43" t="s">
        <v>703</v>
      </c>
      <c r="F346" s="297"/>
      <c r="G346" s="242">
        <f t="shared" si="40"/>
        <v>0</v>
      </c>
      <c r="H346" s="242">
        <f t="shared" si="40"/>
        <v>0</v>
      </c>
      <c r="I346" s="242">
        <f t="shared" si="40"/>
        <v>0</v>
      </c>
    </row>
    <row r="347" spans="1:9" s="129" customFormat="1" ht="33" hidden="1">
      <c r="A347" s="106" t="s">
        <v>538</v>
      </c>
      <c r="B347" s="94">
        <v>904</v>
      </c>
      <c r="C347" s="42" t="s">
        <v>30</v>
      </c>
      <c r="D347" s="43" t="s">
        <v>32</v>
      </c>
      <c r="E347" s="43" t="s">
        <v>702</v>
      </c>
      <c r="F347" s="297"/>
      <c r="G347" s="242">
        <f t="shared" si="40"/>
        <v>0</v>
      </c>
      <c r="H347" s="242">
        <f t="shared" si="40"/>
        <v>0</v>
      </c>
      <c r="I347" s="242">
        <f t="shared" si="40"/>
        <v>0</v>
      </c>
    </row>
    <row r="348" spans="1:9" s="129" customFormat="1" ht="33" hidden="1">
      <c r="A348" s="106" t="s">
        <v>516</v>
      </c>
      <c r="B348" s="94">
        <v>904</v>
      </c>
      <c r="C348" s="42" t="s">
        <v>30</v>
      </c>
      <c r="D348" s="43" t="s">
        <v>32</v>
      </c>
      <c r="E348" s="43" t="s">
        <v>702</v>
      </c>
      <c r="F348" s="297">
        <v>240</v>
      </c>
      <c r="G348" s="242"/>
      <c r="H348" s="242"/>
      <c r="I348" s="242"/>
    </row>
    <row r="349" spans="1:9" s="129" customFormat="1" ht="33" hidden="1">
      <c r="A349" s="362" t="s">
        <v>749</v>
      </c>
      <c r="B349" s="93">
        <v>904</v>
      </c>
      <c r="C349" s="46" t="s">
        <v>30</v>
      </c>
      <c r="D349" s="47" t="s">
        <v>32</v>
      </c>
      <c r="E349" s="335" t="s">
        <v>713</v>
      </c>
      <c r="F349" s="297"/>
      <c r="G349" s="150">
        <f aca="true" t="shared" si="41" ref="G349:I351">G350</f>
        <v>0</v>
      </c>
      <c r="H349" s="150">
        <f t="shared" si="41"/>
        <v>5000</v>
      </c>
      <c r="I349" s="150">
        <f t="shared" si="41"/>
        <v>6000</v>
      </c>
    </row>
    <row r="350" spans="1:9" s="129" customFormat="1" ht="16.5" hidden="1">
      <c r="A350" s="363" t="s">
        <v>874</v>
      </c>
      <c r="B350" s="94">
        <v>904</v>
      </c>
      <c r="C350" s="42" t="s">
        <v>30</v>
      </c>
      <c r="D350" s="43" t="s">
        <v>32</v>
      </c>
      <c r="E350" s="334" t="s">
        <v>875</v>
      </c>
      <c r="F350" s="297"/>
      <c r="G350" s="150">
        <f t="shared" si="41"/>
        <v>0</v>
      </c>
      <c r="H350" s="150">
        <f t="shared" si="41"/>
        <v>5000</v>
      </c>
      <c r="I350" s="150">
        <f t="shared" si="41"/>
        <v>6000</v>
      </c>
    </row>
    <row r="351" spans="1:9" s="129" customFormat="1" ht="18" customHeight="1" hidden="1">
      <c r="A351" s="363" t="s">
        <v>599</v>
      </c>
      <c r="B351" s="94">
        <v>904</v>
      </c>
      <c r="C351" s="42" t="s">
        <v>30</v>
      </c>
      <c r="D351" s="43" t="s">
        <v>32</v>
      </c>
      <c r="E351" s="334" t="s">
        <v>876</v>
      </c>
      <c r="F351" s="297"/>
      <c r="G351" s="150">
        <f t="shared" si="41"/>
        <v>0</v>
      </c>
      <c r="H351" s="150">
        <f t="shared" si="41"/>
        <v>5000</v>
      </c>
      <c r="I351" s="150">
        <f t="shared" si="41"/>
        <v>6000</v>
      </c>
    </row>
    <row r="352" spans="1:9" s="129" customFormat="1" ht="18" customHeight="1" hidden="1">
      <c r="A352" s="106" t="s">
        <v>554</v>
      </c>
      <c r="B352" s="94">
        <v>904</v>
      </c>
      <c r="C352" s="42" t="s">
        <v>30</v>
      </c>
      <c r="D352" s="43" t="s">
        <v>32</v>
      </c>
      <c r="E352" s="334" t="s">
        <v>876</v>
      </c>
      <c r="F352" s="297">
        <v>240</v>
      </c>
      <c r="G352" s="242"/>
      <c r="H352" s="242">
        <v>5000</v>
      </c>
      <c r="I352" s="242">
        <v>6000</v>
      </c>
    </row>
    <row r="353" spans="1:9" ht="1.5" customHeight="1" hidden="1">
      <c r="A353" s="70" t="s">
        <v>93</v>
      </c>
      <c r="B353" s="105">
        <v>904</v>
      </c>
      <c r="C353" s="72" t="s">
        <v>38</v>
      </c>
      <c r="D353" s="73"/>
      <c r="E353" s="72"/>
      <c r="F353" s="73"/>
      <c r="G353" s="287">
        <f aca="true" t="shared" si="42" ref="G353:I354">G354</f>
        <v>0</v>
      </c>
      <c r="H353" s="287">
        <f t="shared" si="42"/>
        <v>45709000</v>
      </c>
      <c r="I353" s="287">
        <f t="shared" si="42"/>
        <v>45709000</v>
      </c>
    </row>
    <row r="354" spans="1:9" ht="16.5" hidden="1">
      <c r="A354" s="111" t="s">
        <v>173</v>
      </c>
      <c r="B354" s="119">
        <v>904</v>
      </c>
      <c r="C354" s="76" t="s">
        <v>38</v>
      </c>
      <c r="D354" s="76" t="s">
        <v>34</v>
      </c>
      <c r="E354" s="76"/>
      <c r="F354" s="76"/>
      <c r="G354" s="77">
        <f t="shared" si="42"/>
        <v>0</v>
      </c>
      <c r="H354" s="77">
        <f t="shared" si="42"/>
        <v>45709000</v>
      </c>
      <c r="I354" s="77">
        <f t="shared" si="42"/>
        <v>45709000</v>
      </c>
    </row>
    <row r="355" spans="1:9" s="129" customFormat="1" ht="33" hidden="1">
      <c r="A355" s="109" t="s">
        <v>545</v>
      </c>
      <c r="B355" s="119">
        <v>904</v>
      </c>
      <c r="C355" s="76" t="s">
        <v>38</v>
      </c>
      <c r="D355" s="76" t="s">
        <v>34</v>
      </c>
      <c r="E355" s="393" t="s">
        <v>756</v>
      </c>
      <c r="F355" s="297"/>
      <c r="G355" s="150">
        <f>G356+G363</f>
        <v>0</v>
      </c>
      <c r="H355" s="150">
        <f>H356+H363</f>
        <v>45709000</v>
      </c>
      <c r="I355" s="150">
        <f>I356+I363</f>
        <v>45709000</v>
      </c>
    </row>
    <row r="356" spans="1:9" s="330" customFormat="1" ht="13.5" customHeight="1" hidden="1">
      <c r="A356" s="356" t="s">
        <v>563</v>
      </c>
      <c r="B356" s="119">
        <v>904</v>
      </c>
      <c r="C356" s="76" t="s">
        <v>38</v>
      </c>
      <c r="D356" s="76" t="s">
        <v>34</v>
      </c>
      <c r="E356" s="47" t="s">
        <v>779</v>
      </c>
      <c r="F356" s="341"/>
      <c r="G356" s="150">
        <f>G357</f>
        <v>0</v>
      </c>
      <c r="H356" s="150">
        <f>H357</f>
        <v>36758000</v>
      </c>
      <c r="I356" s="150">
        <f>I357</f>
        <v>36758000</v>
      </c>
    </row>
    <row r="357" spans="1:9" s="330" customFormat="1" ht="33" hidden="1">
      <c r="A357" s="392" t="s">
        <v>611</v>
      </c>
      <c r="B357" s="98">
        <v>904</v>
      </c>
      <c r="C357" s="79" t="s">
        <v>38</v>
      </c>
      <c r="D357" s="79" t="s">
        <v>34</v>
      </c>
      <c r="E357" s="43" t="s">
        <v>920</v>
      </c>
      <c r="F357" s="341"/>
      <c r="G357" s="150">
        <f>G358+G360</f>
        <v>0</v>
      </c>
      <c r="H357" s="150">
        <f>H358+H360</f>
        <v>36758000</v>
      </c>
      <c r="I357" s="150">
        <f>I358+I360</f>
        <v>36758000</v>
      </c>
    </row>
    <row r="358" spans="1:9" s="330" customFormat="1" ht="33" hidden="1">
      <c r="A358" s="160" t="s">
        <v>929</v>
      </c>
      <c r="B358" s="98">
        <v>904</v>
      </c>
      <c r="C358" s="79" t="s">
        <v>38</v>
      </c>
      <c r="D358" s="79" t="s">
        <v>34</v>
      </c>
      <c r="E358" s="43" t="s">
        <v>930</v>
      </c>
      <c r="F358" s="297"/>
      <c r="G358" s="242">
        <f>G359</f>
        <v>0</v>
      </c>
      <c r="H358" s="242">
        <f>H359</f>
        <v>10000</v>
      </c>
      <c r="I358" s="242">
        <f>I359</f>
        <v>10000</v>
      </c>
    </row>
    <row r="359" spans="1:9" s="330" customFormat="1" ht="33" hidden="1">
      <c r="A359" s="283" t="s">
        <v>516</v>
      </c>
      <c r="B359" s="98">
        <v>904</v>
      </c>
      <c r="C359" s="79" t="s">
        <v>38</v>
      </c>
      <c r="D359" s="79" t="s">
        <v>34</v>
      </c>
      <c r="E359" s="43" t="s">
        <v>930</v>
      </c>
      <c r="F359" s="297">
        <v>240</v>
      </c>
      <c r="G359" s="242"/>
      <c r="H359" s="242">
        <v>10000</v>
      </c>
      <c r="I359" s="242">
        <v>10000</v>
      </c>
    </row>
    <row r="360" spans="1:9" s="330" customFormat="1" ht="66" hidden="1">
      <c r="A360" s="106" t="s">
        <v>923</v>
      </c>
      <c r="B360" s="344">
        <v>904</v>
      </c>
      <c r="C360" s="79" t="s">
        <v>38</v>
      </c>
      <c r="D360" s="79" t="s">
        <v>34</v>
      </c>
      <c r="E360" s="43" t="s">
        <v>924</v>
      </c>
      <c r="F360" s="297"/>
      <c r="G360" s="242">
        <f>G361+G362</f>
        <v>0</v>
      </c>
      <c r="H360" s="242">
        <f>H361+H362</f>
        <v>36748000</v>
      </c>
      <c r="I360" s="242">
        <f>I361+I362</f>
        <v>36748000</v>
      </c>
    </row>
    <row r="361" spans="1:9" s="330" customFormat="1" ht="16.5" hidden="1">
      <c r="A361" s="103" t="s">
        <v>540</v>
      </c>
      <c r="B361" s="344">
        <v>904</v>
      </c>
      <c r="C361" s="79" t="s">
        <v>38</v>
      </c>
      <c r="D361" s="79" t="s">
        <v>34</v>
      </c>
      <c r="E361" s="43" t="s">
        <v>924</v>
      </c>
      <c r="F361" s="297">
        <v>310</v>
      </c>
      <c r="G361" s="448"/>
      <c r="H361" s="448">
        <v>23548000</v>
      </c>
      <c r="I361" s="354">
        <v>23548000</v>
      </c>
    </row>
    <row r="362" spans="1:9" s="330" customFormat="1" ht="16.5" hidden="1">
      <c r="A362" s="106" t="s">
        <v>564</v>
      </c>
      <c r="B362" s="344">
        <v>904</v>
      </c>
      <c r="C362" s="79" t="s">
        <v>38</v>
      </c>
      <c r="D362" s="79" t="s">
        <v>34</v>
      </c>
      <c r="E362" s="43" t="s">
        <v>924</v>
      </c>
      <c r="F362" s="297">
        <v>360</v>
      </c>
      <c r="G362" s="448"/>
      <c r="H362" s="448">
        <v>13200000</v>
      </c>
      <c r="I362" s="354">
        <v>13200000</v>
      </c>
    </row>
    <row r="363" spans="1:9" s="330" customFormat="1" ht="33" hidden="1">
      <c r="A363" s="356" t="s">
        <v>748</v>
      </c>
      <c r="B363" s="119">
        <v>904</v>
      </c>
      <c r="C363" s="76" t="s">
        <v>38</v>
      </c>
      <c r="D363" s="76" t="s">
        <v>34</v>
      </c>
      <c r="E363" s="47" t="s">
        <v>777</v>
      </c>
      <c r="F363" s="341"/>
      <c r="G363" s="150">
        <f aca="true" t="shared" si="43" ref="G363:I365">G364</f>
        <v>0</v>
      </c>
      <c r="H363" s="150">
        <f t="shared" si="43"/>
        <v>8951000</v>
      </c>
      <c r="I363" s="150">
        <f t="shared" si="43"/>
        <v>8951000</v>
      </c>
    </row>
    <row r="364" spans="1:9" s="129" customFormat="1" ht="33" hidden="1">
      <c r="A364" s="103" t="s">
        <v>943</v>
      </c>
      <c r="B364" s="344">
        <v>904</v>
      </c>
      <c r="C364" s="79" t="s">
        <v>38</v>
      </c>
      <c r="D364" s="79" t="s">
        <v>34</v>
      </c>
      <c r="E364" s="43" t="s">
        <v>944</v>
      </c>
      <c r="F364" s="297"/>
      <c r="G364" s="242">
        <f t="shared" si="43"/>
        <v>0</v>
      </c>
      <c r="H364" s="242">
        <f t="shared" si="43"/>
        <v>8951000</v>
      </c>
      <c r="I364" s="242">
        <f t="shared" si="43"/>
        <v>8951000</v>
      </c>
    </row>
    <row r="365" spans="1:9" s="129" customFormat="1" ht="81" customHeight="1" hidden="1">
      <c r="A365" s="103" t="s">
        <v>945</v>
      </c>
      <c r="B365" s="344">
        <v>904</v>
      </c>
      <c r="C365" s="79" t="s">
        <v>38</v>
      </c>
      <c r="D365" s="79" t="s">
        <v>34</v>
      </c>
      <c r="E365" s="43" t="s">
        <v>946</v>
      </c>
      <c r="F365" s="297"/>
      <c r="G365" s="242">
        <f t="shared" si="43"/>
        <v>0</v>
      </c>
      <c r="H365" s="242">
        <f t="shared" si="43"/>
        <v>8951000</v>
      </c>
      <c r="I365" s="242">
        <f t="shared" si="43"/>
        <v>8951000</v>
      </c>
    </row>
    <row r="366" spans="1:9" s="129" customFormat="1" ht="17.25" hidden="1" thickBot="1">
      <c r="A366" s="450" t="s">
        <v>540</v>
      </c>
      <c r="B366" s="451">
        <v>904</v>
      </c>
      <c r="C366" s="452" t="s">
        <v>38</v>
      </c>
      <c r="D366" s="452" t="s">
        <v>34</v>
      </c>
      <c r="E366" s="453" t="s">
        <v>946</v>
      </c>
      <c r="F366" s="303">
        <v>310</v>
      </c>
      <c r="G366" s="454"/>
      <c r="H366" s="454">
        <v>8951000</v>
      </c>
      <c r="I366" s="454">
        <v>8951000</v>
      </c>
    </row>
    <row r="367" spans="1:9" ht="33.75" hidden="1" thickBot="1">
      <c r="A367" s="87" t="s">
        <v>394</v>
      </c>
      <c r="B367" s="88">
        <v>905</v>
      </c>
      <c r="C367" s="89"/>
      <c r="D367" s="89"/>
      <c r="E367" s="89"/>
      <c r="F367" s="89"/>
      <c r="G367" s="90">
        <f>G368+G430+G515+G529</f>
        <v>4383691</v>
      </c>
      <c r="H367" s="90" t="e">
        <f>H368+H430+H515+H529</f>
        <v>#REF!</v>
      </c>
      <c r="I367" s="90" t="e">
        <f>I368+I430+I515+I529</f>
        <v>#REF!</v>
      </c>
    </row>
    <row r="368" spans="1:9" ht="16.5" hidden="1">
      <c r="A368" s="60" t="s">
        <v>75</v>
      </c>
      <c r="B368" s="91">
        <v>905</v>
      </c>
      <c r="C368" s="62" t="s">
        <v>30</v>
      </c>
      <c r="D368" s="62"/>
      <c r="E368" s="62"/>
      <c r="F368" s="62"/>
      <c r="G368" s="121">
        <f>G369+G398+G403</f>
        <v>0</v>
      </c>
      <c r="H368" s="121">
        <f>H369+H398+H403</f>
        <v>27148700</v>
      </c>
      <c r="I368" s="121">
        <f>I369+I398+I403</f>
        <v>27543700</v>
      </c>
    </row>
    <row r="369" spans="1:9" ht="16.5" hidden="1">
      <c r="A369" s="45" t="s">
        <v>4</v>
      </c>
      <c r="B369" s="93">
        <v>905</v>
      </c>
      <c r="C369" s="46" t="s">
        <v>30</v>
      </c>
      <c r="D369" s="46" t="s">
        <v>36</v>
      </c>
      <c r="E369" s="47"/>
      <c r="F369" s="47"/>
      <c r="G369" s="74">
        <f>G370+G381+G386+G393</f>
        <v>0</v>
      </c>
      <c r="H369" s="74">
        <f>H370+H381+H386+H393</f>
        <v>25894000</v>
      </c>
      <c r="I369" s="74">
        <f>I370+I381+I386+I393</f>
        <v>25973000</v>
      </c>
    </row>
    <row r="370" spans="1:9" s="129" customFormat="1" ht="33" hidden="1">
      <c r="A370" s="154" t="s">
        <v>552</v>
      </c>
      <c r="B370" s="93">
        <v>905</v>
      </c>
      <c r="C370" s="46" t="s">
        <v>30</v>
      </c>
      <c r="D370" s="46" t="s">
        <v>36</v>
      </c>
      <c r="E370" s="393" t="s">
        <v>754</v>
      </c>
      <c r="F370" s="301"/>
      <c r="G370" s="121">
        <f>G371+G377</f>
        <v>0</v>
      </c>
      <c r="H370" s="121">
        <f>H371+H377</f>
        <v>25651000</v>
      </c>
      <c r="I370" s="121">
        <f>I371+I377</f>
        <v>25729000</v>
      </c>
    </row>
    <row r="371" spans="1:9" s="330" customFormat="1" ht="36" customHeight="1" hidden="1">
      <c r="A371" s="109" t="s">
        <v>743</v>
      </c>
      <c r="B371" s="93">
        <v>905</v>
      </c>
      <c r="C371" s="46" t="s">
        <v>30</v>
      </c>
      <c r="D371" s="46" t="s">
        <v>36</v>
      </c>
      <c r="E371" s="47" t="s">
        <v>765</v>
      </c>
      <c r="F371" s="341"/>
      <c r="G371" s="150">
        <f>G372</f>
        <v>0</v>
      </c>
      <c r="H371" s="150">
        <f>H372</f>
        <v>25611000</v>
      </c>
      <c r="I371" s="150">
        <f>I372</f>
        <v>25611000</v>
      </c>
    </row>
    <row r="372" spans="1:9" s="129" customFormat="1" ht="16.5" hidden="1">
      <c r="A372" s="106" t="s">
        <v>738</v>
      </c>
      <c r="B372" s="94">
        <v>905</v>
      </c>
      <c r="C372" s="42" t="s">
        <v>30</v>
      </c>
      <c r="D372" s="42" t="s">
        <v>36</v>
      </c>
      <c r="E372" s="43" t="s">
        <v>801</v>
      </c>
      <c r="F372" s="297"/>
      <c r="G372" s="242">
        <f>G373+G375</f>
        <v>0</v>
      </c>
      <c r="H372" s="242">
        <f>H373+H375</f>
        <v>25611000</v>
      </c>
      <c r="I372" s="242">
        <f>I373+I375</f>
        <v>25611000</v>
      </c>
    </row>
    <row r="373" spans="1:9" s="129" customFormat="1" ht="33" hidden="1">
      <c r="A373" s="106" t="s">
        <v>799</v>
      </c>
      <c r="B373" s="94">
        <v>905</v>
      </c>
      <c r="C373" s="42" t="s">
        <v>30</v>
      </c>
      <c r="D373" s="42" t="s">
        <v>36</v>
      </c>
      <c r="E373" s="43" t="s">
        <v>803</v>
      </c>
      <c r="F373" s="297"/>
      <c r="G373" s="242">
        <f>G374</f>
        <v>0</v>
      </c>
      <c r="H373" s="242">
        <f>H374</f>
        <v>9207500</v>
      </c>
      <c r="I373" s="242">
        <f>I374</f>
        <v>9207500</v>
      </c>
    </row>
    <row r="374" spans="1:9" s="129" customFormat="1" ht="16.5" hidden="1">
      <c r="A374" s="106" t="s">
        <v>554</v>
      </c>
      <c r="B374" s="94">
        <v>905</v>
      </c>
      <c r="C374" s="42" t="s">
        <v>30</v>
      </c>
      <c r="D374" s="42" t="s">
        <v>36</v>
      </c>
      <c r="E374" s="43" t="s">
        <v>803</v>
      </c>
      <c r="F374" s="297">
        <v>610</v>
      </c>
      <c r="G374" s="242"/>
      <c r="H374" s="242">
        <f>8660300+547200</f>
        <v>9207500</v>
      </c>
      <c r="I374" s="242">
        <f>8660300+547200</f>
        <v>9207500</v>
      </c>
    </row>
    <row r="375" spans="1:9" s="129" customFormat="1" ht="33" hidden="1">
      <c r="A375" s="106" t="s">
        <v>800</v>
      </c>
      <c r="B375" s="94">
        <v>905</v>
      </c>
      <c r="C375" s="42" t="s">
        <v>30</v>
      </c>
      <c r="D375" s="42" t="s">
        <v>36</v>
      </c>
      <c r="E375" s="43" t="s">
        <v>804</v>
      </c>
      <c r="F375" s="297"/>
      <c r="G375" s="242">
        <f>G376</f>
        <v>0</v>
      </c>
      <c r="H375" s="242">
        <f>H376</f>
        <v>16403500</v>
      </c>
      <c r="I375" s="242">
        <f>I376</f>
        <v>16403500</v>
      </c>
    </row>
    <row r="376" spans="1:9" s="129" customFormat="1" ht="16.5" hidden="1">
      <c r="A376" s="106" t="s">
        <v>554</v>
      </c>
      <c r="B376" s="94">
        <v>905</v>
      </c>
      <c r="C376" s="42" t="s">
        <v>30</v>
      </c>
      <c r="D376" s="42" t="s">
        <v>36</v>
      </c>
      <c r="E376" s="43" t="s">
        <v>804</v>
      </c>
      <c r="F376" s="297">
        <v>610</v>
      </c>
      <c r="G376" s="242"/>
      <c r="H376" s="242">
        <f>15427100+976400</f>
        <v>16403500</v>
      </c>
      <c r="I376" s="242">
        <f>15427100+976400</f>
        <v>16403500</v>
      </c>
    </row>
    <row r="377" spans="1:9" s="330" customFormat="1" ht="16.5" hidden="1">
      <c r="A377" s="109" t="s">
        <v>558</v>
      </c>
      <c r="B377" s="93">
        <v>905</v>
      </c>
      <c r="C377" s="46" t="s">
        <v>30</v>
      </c>
      <c r="D377" s="46" t="s">
        <v>36</v>
      </c>
      <c r="E377" s="47" t="s">
        <v>767</v>
      </c>
      <c r="F377" s="341"/>
      <c r="G377" s="150">
        <f aca="true" t="shared" si="44" ref="G377:I379">G378</f>
        <v>0</v>
      </c>
      <c r="H377" s="150">
        <f t="shared" si="44"/>
        <v>40000</v>
      </c>
      <c r="I377" s="150">
        <f t="shared" si="44"/>
        <v>118000</v>
      </c>
    </row>
    <row r="378" spans="1:9" s="330" customFormat="1" ht="33" hidden="1">
      <c r="A378" s="106" t="s">
        <v>811</v>
      </c>
      <c r="B378" s="94">
        <v>905</v>
      </c>
      <c r="C378" s="42" t="s">
        <v>30</v>
      </c>
      <c r="D378" s="42" t="s">
        <v>36</v>
      </c>
      <c r="E378" s="43" t="s">
        <v>812</v>
      </c>
      <c r="F378" s="341"/>
      <c r="G378" s="242">
        <f t="shared" si="44"/>
        <v>0</v>
      </c>
      <c r="H378" s="242">
        <f t="shared" si="44"/>
        <v>40000</v>
      </c>
      <c r="I378" s="242">
        <f t="shared" si="44"/>
        <v>118000</v>
      </c>
    </row>
    <row r="379" spans="1:9" s="330" customFormat="1" ht="16.5" hidden="1">
      <c r="A379" s="106" t="s">
        <v>559</v>
      </c>
      <c r="B379" s="94">
        <v>905</v>
      </c>
      <c r="C379" s="42" t="s">
        <v>30</v>
      </c>
      <c r="D379" s="42" t="s">
        <v>36</v>
      </c>
      <c r="E379" s="43" t="s">
        <v>813</v>
      </c>
      <c r="F379" s="341"/>
      <c r="G379" s="242">
        <f t="shared" si="44"/>
        <v>0</v>
      </c>
      <c r="H379" s="242">
        <f t="shared" si="44"/>
        <v>40000</v>
      </c>
      <c r="I379" s="242">
        <f t="shared" si="44"/>
        <v>118000</v>
      </c>
    </row>
    <row r="380" spans="1:9" s="330" customFormat="1" ht="15" customHeight="1" hidden="1">
      <c r="A380" s="106" t="s">
        <v>554</v>
      </c>
      <c r="B380" s="94">
        <v>905</v>
      </c>
      <c r="C380" s="42" t="s">
        <v>30</v>
      </c>
      <c r="D380" s="42" t="s">
        <v>36</v>
      </c>
      <c r="E380" s="43" t="s">
        <v>813</v>
      </c>
      <c r="F380" s="297">
        <v>610</v>
      </c>
      <c r="G380" s="242"/>
      <c r="H380" s="242">
        <v>40000</v>
      </c>
      <c r="I380" s="242">
        <v>118000</v>
      </c>
    </row>
    <row r="381" spans="1:9" s="129" customFormat="1" ht="33" hidden="1">
      <c r="A381" s="109" t="s">
        <v>526</v>
      </c>
      <c r="B381" s="93">
        <v>905</v>
      </c>
      <c r="C381" s="46" t="s">
        <v>30</v>
      </c>
      <c r="D381" s="46" t="s">
        <v>36</v>
      </c>
      <c r="E381" s="393" t="s">
        <v>699</v>
      </c>
      <c r="F381" s="297"/>
      <c r="G381" s="150">
        <f aca="true" t="shared" si="45" ref="G381:I384">G382</f>
        <v>0</v>
      </c>
      <c r="H381" s="150">
        <f t="shared" si="45"/>
        <v>33000</v>
      </c>
      <c r="I381" s="150">
        <f t="shared" si="45"/>
        <v>34000</v>
      </c>
    </row>
    <row r="382" spans="1:9" s="330" customFormat="1" ht="16.5" hidden="1">
      <c r="A382" s="366" t="s">
        <v>747</v>
      </c>
      <c r="B382" s="93">
        <v>905</v>
      </c>
      <c r="C382" s="46" t="s">
        <v>30</v>
      </c>
      <c r="D382" s="46" t="s">
        <v>36</v>
      </c>
      <c r="E382" s="47" t="s">
        <v>769</v>
      </c>
      <c r="F382" s="341"/>
      <c r="G382" s="150">
        <f t="shared" si="45"/>
        <v>0</v>
      </c>
      <c r="H382" s="150">
        <f t="shared" si="45"/>
        <v>33000</v>
      </c>
      <c r="I382" s="150">
        <f t="shared" si="45"/>
        <v>34000</v>
      </c>
    </row>
    <row r="383" spans="1:9" s="129" customFormat="1" ht="16.5" hidden="1">
      <c r="A383" s="367" t="s">
        <v>902</v>
      </c>
      <c r="B383" s="94">
        <v>905</v>
      </c>
      <c r="C383" s="42" t="s">
        <v>30</v>
      </c>
      <c r="D383" s="42" t="s">
        <v>36</v>
      </c>
      <c r="E383" s="43" t="s">
        <v>903</v>
      </c>
      <c r="F383" s="297"/>
      <c r="G383" s="242">
        <f t="shared" si="45"/>
        <v>0</v>
      </c>
      <c r="H383" s="242">
        <f t="shared" si="45"/>
        <v>33000</v>
      </c>
      <c r="I383" s="242">
        <f t="shared" si="45"/>
        <v>34000</v>
      </c>
    </row>
    <row r="384" spans="1:9" s="129" customFormat="1" ht="21" customHeight="1" hidden="1">
      <c r="A384" s="367" t="s">
        <v>529</v>
      </c>
      <c r="B384" s="94">
        <v>905</v>
      </c>
      <c r="C384" s="42" t="s">
        <v>30</v>
      </c>
      <c r="D384" s="42" t="s">
        <v>36</v>
      </c>
      <c r="E384" s="43" t="s">
        <v>904</v>
      </c>
      <c r="F384" s="297"/>
      <c r="G384" s="242">
        <f t="shared" si="45"/>
        <v>0</v>
      </c>
      <c r="H384" s="242">
        <f t="shared" si="45"/>
        <v>33000</v>
      </c>
      <c r="I384" s="242">
        <f t="shared" si="45"/>
        <v>34000</v>
      </c>
    </row>
    <row r="385" spans="1:9" s="129" customFormat="1" ht="16.5" hidden="1">
      <c r="A385" s="106" t="s">
        <v>554</v>
      </c>
      <c r="B385" s="94">
        <v>905</v>
      </c>
      <c r="C385" s="42" t="s">
        <v>30</v>
      </c>
      <c r="D385" s="42" t="s">
        <v>36</v>
      </c>
      <c r="E385" s="43" t="s">
        <v>904</v>
      </c>
      <c r="F385" s="297">
        <v>610</v>
      </c>
      <c r="G385" s="242"/>
      <c r="H385" s="242">
        <v>33000</v>
      </c>
      <c r="I385" s="242">
        <v>34000</v>
      </c>
    </row>
    <row r="386" spans="1:9" s="330" customFormat="1" ht="33" hidden="1">
      <c r="A386" s="109" t="s">
        <v>565</v>
      </c>
      <c r="B386" s="93">
        <v>905</v>
      </c>
      <c r="C386" s="46" t="s">
        <v>30</v>
      </c>
      <c r="D386" s="46" t="s">
        <v>36</v>
      </c>
      <c r="E386" s="335" t="s">
        <v>755</v>
      </c>
      <c r="F386" s="341"/>
      <c r="G386" s="150">
        <f>G387+G390</f>
        <v>0</v>
      </c>
      <c r="H386" s="150">
        <f>H387+H390</f>
        <v>210000</v>
      </c>
      <c r="I386" s="150">
        <f>I387+I390</f>
        <v>210000</v>
      </c>
    </row>
    <row r="387" spans="1:9" s="129" customFormat="1" ht="20.25" customHeight="1" hidden="1">
      <c r="A387" s="106" t="s">
        <v>913</v>
      </c>
      <c r="B387" s="94">
        <v>905</v>
      </c>
      <c r="C387" s="42" t="s">
        <v>30</v>
      </c>
      <c r="D387" s="42" t="s">
        <v>36</v>
      </c>
      <c r="E387" s="43" t="s">
        <v>914</v>
      </c>
      <c r="F387" s="297"/>
      <c r="G387" s="242">
        <f aca="true" t="shared" si="46" ref="G387:I388">G388</f>
        <v>0</v>
      </c>
      <c r="H387" s="242">
        <f t="shared" si="46"/>
        <v>160000</v>
      </c>
      <c r="I387" s="242">
        <f t="shared" si="46"/>
        <v>160000</v>
      </c>
    </row>
    <row r="388" spans="1:9" s="129" customFormat="1" ht="19.5" customHeight="1" hidden="1">
      <c r="A388" s="106" t="s">
        <v>572</v>
      </c>
      <c r="B388" s="94">
        <v>905</v>
      </c>
      <c r="C388" s="42" t="s">
        <v>30</v>
      </c>
      <c r="D388" s="42" t="s">
        <v>36</v>
      </c>
      <c r="E388" s="43" t="s">
        <v>915</v>
      </c>
      <c r="F388" s="297"/>
      <c r="G388" s="242">
        <f t="shared" si="46"/>
        <v>0</v>
      </c>
      <c r="H388" s="242">
        <f t="shared" si="46"/>
        <v>160000</v>
      </c>
      <c r="I388" s="242">
        <f t="shared" si="46"/>
        <v>160000</v>
      </c>
    </row>
    <row r="389" spans="1:9" s="129" customFormat="1" ht="16.5" hidden="1">
      <c r="A389" s="106" t="s">
        <v>554</v>
      </c>
      <c r="B389" s="94">
        <v>905</v>
      </c>
      <c r="C389" s="42" t="s">
        <v>30</v>
      </c>
      <c r="D389" s="42" t="s">
        <v>36</v>
      </c>
      <c r="E389" s="43" t="s">
        <v>915</v>
      </c>
      <c r="F389" s="297">
        <v>610</v>
      </c>
      <c r="G389" s="242"/>
      <c r="H389" s="242">
        <v>160000</v>
      </c>
      <c r="I389" s="242">
        <v>160000</v>
      </c>
    </row>
    <row r="390" spans="1:9" s="129" customFormat="1" ht="18.75" customHeight="1" hidden="1">
      <c r="A390" s="106" t="s">
        <v>916</v>
      </c>
      <c r="B390" s="94">
        <v>905</v>
      </c>
      <c r="C390" s="42" t="s">
        <v>30</v>
      </c>
      <c r="D390" s="42" t="s">
        <v>36</v>
      </c>
      <c r="E390" s="43" t="s">
        <v>976</v>
      </c>
      <c r="F390" s="297"/>
      <c r="G390" s="242">
        <f aca="true" t="shared" si="47" ref="G390:I391">G391</f>
        <v>0</v>
      </c>
      <c r="H390" s="242">
        <f t="shared" si="47"/>
        <v>50000</v>
      </c>
      <c r="I390" s="242">
        <f t="shared" si="47"/>
        <v>50000</v>
      </c>
    </row>
    <row r="391" spans="1:9" s="129" customFormat="1" ht="19.5" customHeight="1" hidden="1">
      <c r="A391" s="106" t="s">
        <v>572</v>
      </c>
      <c r="B391" s="94">
        <v>905</v>
      </c>
      <c r="C391" s="42" t="s">
        <v>30</v>
      </c>
      <c r="D391" s="42" t="s">
        <v>36</v>
      </c>
      <c r="E391" s="43" t="s">
        <v>977</v>
      </c>
      <c r="F391" s="297"/>
      <c r="G391" s="242">
        <f t="shared" si="47"/>
        <v>0</v>
      </c>
      <c r="H391" s="242">
        <f t="shared" si="47"/>
        <v>50000</v>
      </c>
      <c r="I391" s="242">
        <f t="shared" si="47"/>
        <v>50000</v>
      </c>
    </row>
    <row r="392" spans="1:9" s="129" customFormat="1" ht="15" customHeight="1" hidden="1">
      <c r="A392" s="106" t="s">
        <v>554</v>
      </c>
      <c r="B392" s="94">
        <v>905</v>
      </c>
      <c r="C392" s="42" t="s">
        <v>30</v>
      </c>
      <c r="D392" s="42" t="s">
        <v>36</v>
      </c>
      <c r="E392" s="43" t="s">
        <v>977</v>
      </c>
      <c r="F392" s="297">
        <v>610</v>
      </c>
      <c r="G392" s="242"/>
      <c r="H392" s="242">
        <v>50000</v>
      </c>
      <c r="I392" s="242">
        <v>50000</v>
      </c>
    </row>
    <row r="393" spans="1:9" s="129" customFormat="1" ht="49.5" hidden="1">
      <c r="A393" s="109" t="s">
        <v>530</v>
      </c>
      <c r="B393" s="93">
        <v>905</v>
      </c>
      <c r="C393" s="46" t="s">
        <v>30</v>
      </c>
      <c r="D393" s="46" t="s">
        <v>36</v>
      </c>
      <c r="E393" s="393" t="s">
        <v>700</v>
      </c>
      <c r="F393" s="297"/>
      <c r="G393" s="242">
        <f aca="true" t="shared" si="48" ref="G393:I396">G394</f>
        <v>0</v>
      </c>
      <c r="H393" s="242">
        <f t="shared" si="48"/>
        <v>0</v>
      </c>
      <c r="I393" s="242">
        <f t="shared" si="48"/>
        <v>0</v>
      </c>
    </row>
    <row r="394" spans="1:9" s="330" customFormat="1" ht="33" hidden="1">
      <c r="A394" s="109" t="s">
        <v>537</v>
      </c>
      <c r="B394" s="93">
        <v>905</v>
      </c>
      <c r="C394" s="46" t="s">
        <v>30</v>
      </c>
      <c r="D394" s="46" t="s">
        <v>36</v>
      </c>
      <c r="E394" s="47" t="s">
        <v>701</v>
      </c>
      <c r="F394" s="341"/>
      <c r="G394" s="242">
        <f t="shared" si="48"/>
        <v>0</v>
      </c>
      <c r="H394" s="242">
        <f t="shared" si="48"/>
        <v>0</v>
      </c>
      <c r="I394" s="242">
        <f t="shared" si="48"/>
        <v>0</v>
      </c>
    </row>
    <row r="395" spans="1:9" s="129" customFormat="1" ht="16.5" hidden="1">
      <c r="A395" s="106" t="s">
        <v>961</v>
      </c>
      <c r="B395" s="94">
        <v>905</v>
      </c>
      <c r="C395" s="42" t="s">
        <v>30</v>
      </c>
      <c r="D395" s="42" t="s">
        <v>36</v>
      </c>
      <c r="E395" s="43" t="s">
        <v>703</v>
      </c>
      <c r="F395" s="297"/>
      <c r="G395" s="242">
        <f t="shared" si="48"/>
        <v>0</v>
      </c>
      <c r="H395" s="242">
        <f t="shared" si="48"/>
        <v>0</v>
      </c>
      <c r="I395" s="242">
        <f t="shared" si="48"/>
        <v>0</v>
      </c>
    </row>
    <row r="396" spans="1:9" s="129" customFormat="1" ht="33" hidden="1">
      <c r="A396" s="106" t="s">
        <v>538</v>
      </c>
      <c r="B396" s="94">
        <v>905</v>
      </c>
      <c r="C396" s="42" t="s">
        <v>30</v>
      </c>
      <c r="D396" s="42" t="s">
        <v>36</v>
      </c>
      <c r="E396" s="43" t="s">
        <v>702</v>
      </c>
      <c r="F396" s="297"/>
      <c r="G396" s="242">
        <f t="shared" si="48"/>
        <v>0</v>
      </c>
      <c r="H396" s="242">
        <f t="shared" si="48"/>
        <v>0</v>
      </c>
      <c r="I396" s="242">
        <f t="shared" si="48"/>
        <v>0</v>
      </c>
    </row>
    <row r="397" spans="1:9" s="129" customFormat="1" ht="16.5" hidden="1">
      <c r="A397" s="106" t="s">
        <v>554</v>
      </c>
      <c r="B397" s="94">
        <v>905</v>
      </c>
      <c r="C397" s="42" t="s">
        <v>30</v>
      </c>
      <c r="D397" s="42" t="s">
        <v>36</v>
      </c>
      <c r="E397" s="43" t="s">
        <v>702</v>
      </c>
      <c r="F397" s="297">
        <v>610</v>
      </c>
      <c r="G397" s="242"/>
      <c r="H397" s="242"/>
      <c r="I397" s="242"/>
    </row>
    <row r="398" spans="1:9" ht="33" hidden="1">
      <c r="A398" s="225" t="s">
        <v>470</v>
      </c>
      <c r="B398" s="93">
        <v>905</v>
      </c>
      <c r="C398" s="47" t="s">
        <v>30</v>
      </c>
      <c r="D398" s="47" t="s">
        <v>35</v>
      </c>
      <c r="E398" s="73"/>
      <c r="F398" s="73"/>
      <c r="G398" s="150">
        <f aca="true" t="shared" si="49" ref="G398:I401">G399</f>
        <v>0</v>
      </c>
      <c r="H398" s="150">
        <f t="shared" si="49"/>
        <v>400</v>
      </c>
      <c r="I398" s="150">
        <f t="shared" si="49"/>
        <v>400</v>
      </c>
    </row>
    <row r="399" spans="1:9" s="129" customFormat="1" ht="49.5" hidden="1">
      <c r="A399" s="378" t="s">
        <v>752</v>
      </c>
      <c r="B399" s="93">
        <v>905</v>
      </c>
      <c r="C399" s="47" t="s">
        <v>30</v>
      </c>
      <c r="D399" s="47" t="s">
        <v>35</v>
      </c>
      <c r="E399" s="396" t="s">
        <v>717</v>
      </c>
      <c r="F399" s="302"/>
      <c r="G399" s="150">
        <f t="shared" si="49"/>
        <v>0</v>
      </c>
      <c r="H399" s="150">
        <f t="shared" si="49"/>
        <v>400</v>
      </c>
      <c r="I399" s="150">
        <f t="shared" si="49"/>
        <v>400</v>
      </c>
    </row>
    <row r="400" spans="1:9" s="129" customFormat="1" ht="33" hidden="1">
      <c r="A400" s="282" t="s">
        <v>1000</v>
      </c>
      <c r="B400" s="94">
        <v>905</v>
      </c>
      <c r="C400" s="43" t="s">
        <v>30</v>
      </c>
      <c r="D400" s="43" t="s">
        <v>35</v>
      </c>
      <c r="E400" s="386" t="s">
        <v>1001</v>
      </c>
      <c r="F400" s="336"/>
      <c r="G400" s="242">
        <f t="shared" si="49"/>
        <v>0</v>
      </c>
      <c r="H400" s="242">
        <f t="shared" si="49"/>
        <v>400</v>
      </c>
      <c r="I400" s="242">
        <f t="shared" si="49"/>
        <v>400</v>
      </c>
    </row>
    <row r="401" spans="1:9" s="129" customFormat="1" ht="33" hidden="1">
      <c r="A401" s="282" t="s">
        <v>1025</v>
      </c>
      <c r="B401" s="94">
        <v>905</v>
      </c>
      <c r="C401" s="43" t="s">
        <v>30</v>
      </c>
      <c r="D401" s="43" t="s">
        <v>35</v>
      </c>
      <c r="E401" s="386" t="s">
        <v>1002</v>
      </c>
      <c r="F401" s="336"/>
      <c r="G401" s="242">
        <f t="shared" si="49"/>
        <v>0</v>
      </c>
      <c r="H401" s="242">
        <f t="shared" si="49"/>
        <v>400</v>
      </c>
      <c r="I401" s="242">
        <f t="shared" si="49"/>
        <v>400</v>
      </c>
    </row>
    <row r="402" spans="1:9" s="129" customFormat="1" ht="33" hidden="1">
      <c r="A402" s="368" t="s">
        <v>516</v>
      </c>
      <c r="B402" s="94">
        <v>905</v>
      </c>
      <c r="C402" s="43" t="s">
        <v>30</v>
      </c>
      <c r="D402" s="43" t="s">
        <v>35</v>
      </c>
      <c r="E402" s="386" t="s">
        <v>1002</v>
      </c>
      <c r="F402" s="336">
        <v>240</v>
      </c>
      <c r="G402" s="242"/>
      <c r="H402" s="242">
        <v>400</v>
      </c>
      <c r="I402" s="242">
        <v>400</v>
      </c>
    </row>
    <row r="403" spans="1:9" ht="16.5" hidden="1">
      <c r="A403" s="45" t="s">
        <v>249</v>
      </c>
      <c r="B403" s="93">
        <v>905</v>
      </c>
      <c r="C403" s="46" t="s">
        <v>30</v>
      </c>
      <c r="D403" s="47" t="s">
        <v>30</v>
      </c>
      <c r="E403" s="47"/>
      <c r="F403" s="47"/>
      <c r="G403" s="150">
        <f>G404+G417+G421+G426</f>
        <v>0</v>
      </c>
      <c r="H403" s="150">
        <f>H404+H417+H421+H426</f>
        <v>1254300</v>
      </c>
      <c r="I403" s="150">
        <f>I404+I417+I421+I426</f>
        <v>1570300</v>
      </c>
    </row>
    <row r="404" spans="1:9" s="129" customFormat="1" ht="29.25" customHeight="1" hidden="1">
      <c r="A404" s="154" t="s">
        <v>552</v>
      </c>
      <c r="B404" s="93">
        <v>905</v>
      </c>
      <c r="C404" s="46" t="s">
        <v>30</v>
      </c>
      <c r="D404" s="46" t="s">
        <v>30</v>
      </c>
      <c r="E404" s="393" t="s">
        <v>754</v>
      </c>
      <c r="F404" s="301"/>
      <c r="G404" s="150">
        <f>G405+G413</f>
        <v>0</v>
      </c>
      <c r="H404" s="150">
        <f>H405+H413</f>
        <v>1251300</v>
      </c>
      <c r="I404" s="150">
        <f>I405+I413</f>
        <v>1567300</v>
      </c>
    </row>
    <row r="405" spans="1:9" s="330" customFormat="1" ht="22.5" customHeight="1" hidden="1">
      <c r="A405" s="109" t="s">
        <v>744</v>
      </c>
      <c r="B405" s="96">
        <v>905</v>
      </c>
      <c r="C405" s="46" t="s">
        <v>30</v>
      </c>
      <c r="D405" s="47" t="s">
        <v>30</v>
      </c>
      <c r="E405" s="47" t="s">
        <v>766</v>
      </c>
      <c r="F405" s="341"/>
      <c r="G405" s="150">
        <f>G406</f>
        <v>0</v>
      </c>
      <c r="H405" s="150">
        <f>H406</f>
        <v>1199300</v>
      </c>
      <c r="I405" s="150">
        <f>I406</f>
        <v>1404300</v>
      </c>
    </row>
    <row r="406" spans="1:9" s="330" customFormat="1" ht="20.25" customHeight="1" hidden="1">
      <c r="A406" s="106" t="s">
        <v>807</v>
      </c>
      <c r="B406" s="97">
        <v>905</v>
      </c>
      <c r="C406" s="42" t="s">
        <v>30</v>
      </c>
      <c r="D406" s="43" t="s">
        <v>30</v>
      </c>
      <c r="E406" s="43" t="s">
        <v>808</v>
      </c>
      <c r="F406" s="341"/>
      <c r="G406" s="242">
        <f>G407+G411</f>
        <v>0</v>
      </c>
      <c r="H406" s="242">
        <f>H407+H411</f>
        <v>1199300</v>
      </c>
      <c r="I406" s="242">
        <f>I407+I411</f>
        <v>1404300</v>
      </c>
    </row>
    <row r="407" spans="1:9" s="129" customFormat="1" ht="35.25" customHeight="1" hidden="1">
      <c r="A407" s="160" t="s">
        <v>566</v>
      </c>
      <c r="B407" s="97">
        <v>905</v>
      </c>
      <c r="C407" s="42" t="s">
        <v>30</v>
      </c>
      <c r="D407" s="43" t="s">
        <v>30</v>
      </c>
      <c r="E407" s="43" t="s">
        <v>808</v>
      </c>
      <c r="F407" s="297"/>
      <c r="G407" s="242">
        <f>G408+G409+G410</f>
        <v>0</v>
      </c>
      <c r="H407" s="242">
        <f>H408+H409+H410</f>
        <v>1112300</v>
      </c>
      <c r="I407" s="242">
        <f>I408+I409+I410</f>
        <v>1112300</v>
      </c>
    </row>
    <row r="408" spans="1:9" s="129" customFormat="1" ht="16.5" hidden="1">
      <c r="A408" s="234" t="s">
        <v>525</v>
      </c>
      <c r="B408" s="97">
        <v>905</v>
      </c>
      <c r="C408" s="42" t="s">
        <v>30</v>
      </c>
      <c r="D408" s="43" t="s">
        <v>30</v>
      </c>
      <c r="E408" s="43" t="s">
        <v>809</v>
      </c>
      <c r="F408" s="297">
        <v>110</v>
      </c>
      <c r="G408" s="242"/>
      <c r="H408" s="242">
        <f>728000+219800+2000+65200</f>
        <v>1015000</v>
      </c>
      <c r="I408" s="242">
        <f>728000+219800+2000+65200</f>
        <v>1015000</v>
      </c>
    </row>
    <row r="409" spans="1:9" s="129" customFormat="1" ht="33" hidden="1">
      <c r="A409" s="106" t="s">
        <v>516</v>
      </c>
      <c r="B409" s="97">
        <v>905</v>
      </c>
      <c r="C409" s="42" t="s">
        <v>30</v>
      </c>
      <c r="D409" s="43" t="s">
        <v>30</v>
      </c>
      <c r="E409" s="43" t="s">
        <v>809</v>
      </c>
      <c r="F409" s="297">
        <v>240</v>
      </c>
      <c r="G409" s="69"/>
      <c r="H409" s="69">
        <v>84800</v>
      </c>
      <c r="I409" s="69">
        <v>84800</v>
      </c>
    </row>
    <row r="410" spans="1:9" s="129" customFormat="1" ht="16.5" hidden="1">
      <c r="A410" s="368" t="s">
        <v>518</v>
      </c>
      <c r="B410" s="97">
        <v>905</v>
      </c>
      <c r="C410" s="42" t="s">
        <v>30</v>
      </c>
      <c r="D410" s="43" t="s">
        <v>30</v>
      </c>
      <c r="E410" s="43" t="s">
        <v>809</v>
      </c>
      <c r="F410" s="297">
        <v>850</v>
      </c>
      <c r="G410" s="69"/>
      <c r="H410" s="69">
        <v>12500</v>
      </c>
      <c r="I410" s="69">
        <v>12500</v>
      </c>
    </row>
    <row r="411" spans="1:9" s="129" customFormat="1" ht="16.5" hidden="1">
      <c r="A411" s="106" t="s">
        <v>567</v>
      </c>
      <c r="B411" s="97">
        <v>905</v>
      </c>
      <c r="C411" s="42" t="s">
        <v>30</v>
      </c>
      <c r="D411" s="43" t="s">
        <v>30</v>
      </c>
      <c r="E411" s="43" t="s">
        <v>810</v>
      </c>
      <c r="F411" s="297"/>
      <c r="G411" s="242"/>
      <c r="H411" s="242">
        <f>H412</f>
        <v>87000</v>
      </c>
      <c r="I411" s="242">
        <f>I412</f>
        <v>292000</v>
      </c>
    </row>
    <row r="412" spans="1:9" s="129" customFormat="1" ht="33" hidden="1">
      <c r="A412" s="106" t="s">
        <v>516</v>
      </c>
      <c r="B412" s="97">
        <v>905</v>
      </c>
      <c r="C412" s="42" t="s">
        <v>30</v>
      </c>
      <c r="D412" s="43" t="s">
        <v>30</v>
      </c>
      <c r="E412" s="43" t="s">
        <v>810</v>
      </c>
      <c r="F412" s="297">
        <v>240</v>
      </c>
      <c r="G412" s="242"/>
      <c r="H412" s="242">
        <v>87000</v>
      </c>
      <c r="I412" s="242">
        <v>292000</v>
      </c>
    </row>
    <row r="413" spans="1:9" s="330" customFormat="1" ht="16.5" hidden="1">
      <c r="A413" s="109" t="s">
        <v>558</v>
      </c>
      <c r="B413" s="96">
        <v>905</v>
      </c>
      <c r="C413" s="46" t="s">
        <v>30</v>
      </c>
      <c r="D413" s="47" t="s">
        <v>30</v>
      </c>
      <c r="E413" s="47" t="s">
        <v>767</v>
      </c>
      <c r="F413" s="341"/>
      <c r="G413" s="150">
        <f aca="true" t="shared" si="50" ref="G413:I415">G414</f>
        <v>0</v>
      </c>
      <c r="H413" s="150">
        <f t="shared" si="50"/>
        <v>52000</v>
      </c>
      <c r="I413" s="150">
        <f t="shared" si="50"/>
        <v>163000</v>
      </c>
    </row>
    <row r="414" spans="1:9" s="330" customFormat="1" ht="33" hidden="1">
      <c r="A414" s="106" t="s">
        <v>811</v>
      </c>
      <c r="B414" s="97">
        <v>905</v>
      </c>
      <c r="C414" s="42" t="s">
        <v>30</v>
      </c>
      <c r="D414" s="43" t="s">
        <v>30</v>
      </c>
      <c r="E414" s="43" t="s">
        <v>812</v>
      </c>
      <c r="F414" s="341"/>
      <c r="G414" s="242">
        <f t="shared" si="50"/>
        <v>0</v>
      </c>
      <c r="H414" s="242">
        <f t="shared" si="50"/>
        <v>52000</v>
      </c>
      <c r="I414" s="242">
        <f t="shared" si="50"/>
        <v>163000</v>
      </c>
    </row>
    <row r="415" spans="1:9" s="330" customFormat="1" ht="16.5" hidden="1">
      <c r="A415" s="106" t="s">
        <v>559</v>
      </c>
      <c r="B415" s="97">
        <v>905</v>
      </c>
      <c r="C415" s="42" t="s">
        <v>30</v>
      </c>
      <c r="D415" s="43" t="s">
        <v>30</v>
      </c>
      <c r="E415" s="43" t="s">
        <v>813</v>
      </c>
      <c r="F415" s="341"/>
      <c r="G415" s="242">
        <f t="shared" si="50"/>
        <v>0</v>
      </c>
      <c r="H415" s="242">
        <f t="shared" si="50"/>
        <v>52000</v>
      </c>
      <c r="I415" s="242">
        <f t="shared" si="50"/>
        <v>163000</v>
      </c>
    </row>
    <row r="416" spans="1:9" s="330" customFormat="1" ht="31.5" customHeight="1" hidden="1">
      <c r="A416" s="106" t="s">
        <v>516</v>
      </c>
      <c r="B416" s="97">
        <v>905</v>
      </c>
      <c r="C416" s="42" t="s">
        <v>30</v>
      </c>
      <c r="D416" s="43" t="s">
        <v>30</v>
      </c>
      <c r="E416" s="43" t="s">
        <v>813</v>
      </c>
      <c r="F416" s="297">
        <v>240</v>
      </c>
      <c r="G416" s="242"/>
      <c r="H416" s="242">
        <v>52000</v>
      </c>
      <c r="I416" s="242">
        <v>163000</v>
      </c>
    </row>
    <row r="417" spans="1:9" s="129" customFormat="1" ht="49.5" hidden="1">
      <c r="A417" s="356" t="s">
        <v>568</v>
      </c>
      <c r="B417" s="96">
        <v>905</v>
      </c>
      <c r="C417" s="46" t="s">
        <v>30</v>
      </c>
      <c r="D417" s="47" t="s">
        <v>30</v>
      </c>
      <c r="E417" s="335" t="s">
        <v>758</v>
      </c>
      <c r="F417" s="297"/>
      <c r="G417" s="150">
        <f aca="true" t="shared" si="51" ref="G417:I419">G418</f>
        <v>0</v>
      </c>
      <c r="H417" s="150">
        <f t="shared" si="51"/>
        <v>3000</v>
      </c>
      <c r="I417" s="150">
        <f t="shared" si="51"/>
        <v>3000</v>
      </c>
    </row>
    <row r="418" spans="1:9" s="129" customFormat="1" ht="16.5" hidden="1">
      <c r="A418" s="103" t="s">
        <v>951</v>
      </c>
      <c r="B418" s="97">
        <v>905</v>
      </c>
      <c r="C418" s="42" t="s">
        <v>30</v>
      </c>
      <c r="D418" s="43" t="s">
        <v>30</v>
      </c>
      <c r="E418" s="43" t="s">
        <v>952</v>
      </c>
      <c r="F418" s="297"/>
      <c r="G418" s="242">
        <f t="shared" si="51"/>
        <v>0</v>
      </c>
      <c r="H418" s="242">
        <f t="shared" si="51"/>
        <v>3000</v>
      </c>
      <c r="I418" s="242">
        <f t="shared" si="51"/>
        <v>3000</v>
      </c>
    </row>
    <row r="419" spans="1:9" s="129" customFormat="1" ht="33" hidden="1">
      <c r="A419" s="103" t="s">
        <v>569</v>
      </c>
      <c r="B419" s="97">
        <v>905</v>
      </c>
      <c r="C419" s="42" t="s">
        <v>30</v>
      </c>
      <c r="D419" s="43" t="s">
        <v>30</v>
      </c>
      <c r="E419" s="43" t="s">
        <v>953</v>
      </c>
      <c r="F419" s="297"/>
      <c r="G419" s="242">
        <f t="shared" si="51"/>
        <v>0</v>
      </c>
      <c r="H419" s="242">
        <f t="shared" si="51"/>
        <v>3000</v>
      </c>
      <c r="I419" s="242">
        <f t="shared" si="51"/>
        <v>3000</v>
      </c>
    </row>
    <row r="420" spans="1:9" s="129" customFormat="1" ht="33" hidden="1">
      <c r="A420" s="106" t="s">
        <v>516</v>
      </c>
      <c r="B420" s="97">
        <v>905</v>
      </c>
      <c r="C420" s="42" t="s">
        <v>30</v>
      </c>
      <c r="D420" s="43" t="s">
        <v>30</v>
      </c>
      <c r="E420" s="43" t="s">
        <v>953</v>
      </c>
      <c r="F420" s="297">
        <v>240</v>
      </c>
      <c r="G420" s="242"/>
      <c r="H420" s="242">
        <v>3000</v>
      </c>
      <c r="I420" s="242">
        <v>3000</v>
      </c>
    </row>
    <row r="421" spans="1:9" s="129" customFormat="1" ht="49.5" hidden="1">
      <c r="A421" s="109" t="s">
        <v>530</v>
      </c>
      <c r="B421" s="96">
        <v>905</v>
      </c>
      <c r="C421" s="46" t="s">
        <v>30</v>
      </c>
      <c r="D421" s="47" t="s">
        <v>30</v>
      </c>
      <c r="E421" s="393" t="s">
        <v>700</v>
      </c>
      <c r="F421" s="297"/>
      <c r="G421" s="150">
        <f aca="true" t="shared" si="52" ref="G421:I424">G422</f>
        <v>0</v>
      </c>
      <c r="H421" s="150">
        <f t="shared" si="52"/>
        <v>0</v>
      </c>
      <c r="I421" s="150">
        <f t="shared" si="52"/>
        <v>0</v>
      </c>
    </row>
    <row r="422" spans="1:9" s="330" customFormat="1" ht="33" hidden="1">
      <c r="A422" s="109" t="s">
        <v>537</v>
      </c>
      <c r="B422" s="96">
        <v>905</v>
      </c>
      <c r="C422" s="46" t="s">
        <v>30</v>
      </c>
      <c r="D422" s="47" t="s">
        <v>30</v>
      </c>
      <c r="E422" s="47" t="s">
        <v>701</v>
      </c>
      <c r="F422" s="341"/>
      <c r="G422" s="150">
        <f t="shared" si="52"/>
        <v>0</v>
      </c>
      <c r="H422" s="150">
        <f t="shared" si="52"/>
        <v>0</v>
      </c>
      <c r="I422" s="150">
        <f t="shared" si="52"/>
        <v>0</v>
      </c>
    </row>
    <row r="423" spans="1:9" s="129" customFormat="1" ht="16.5" hidden="1">
      <c r="A423" s="106" t="s">
        <v>961</v>
      </c>
      <c r="B423" s="97">
        <v>905</v>
      </c>
      <c r="C423" s="42" t="s">
        <v>30</v>
      </c>
      <c r="D423" s="43" t="s">
        <v>30</v>
      </c>
      <c r="E423" s="43" t="s">
        <v>703</v>
      </c>
      <c r="F423" s="297"/>
      <c r="G423" s="242">
        <f t="shared" si="52"/>
        <v>0</v>
      </c>
      <c r="H423" s="242">
        <f t="shared" si="52"/>
        <v>0</v>
      </c>
      <c r="I423" s="242">
        <f t="shared" si="52"/>
        <v>0</v>
      </c>
    </row>
    <row r="424" spans="1:9" s="129" customFormat="1" ht="33" hidden="1">
      <c r="A424" s="106" t="s">
        <v>538</v>
      </c>
      <c r="B424" s="97">
        <v>905</v>
      </c>
      <c r="C424" s="42" t="s">
        <v>30</v>
      </c>
      <c r="D424" s="43" t="s">
        <v>30</v>
      </c>
      <c r="E424" s="43" t="s">
        <v>702</v>
      </c>
      <c r="F424" s="297"/>
      <c r="G424" s="242">
        <f t="shared" si="52"/>
        <v>0</v>
      </c>
      <c r="H424" s="242">
        <f t="shared" si="52"/>
        <v>0</v>
      </c>
      <c r="I424" s="242">
        <f t="shared" si="52"/>
        <v>0</v>
      </c>
    </row>
    <row r="425" spans="1:9" s="129" customFormat="1" ht="33" hidden="1">
      <c r="A425" s="106" t="s">
        <v>516</v>
      </c>
      <c r="B425" s="97">
        <v>905</v>
      </c>
      <c r="C425" s="42" t="s">
        <v>30</v>
      </c>
      <c r="D425" s="43" t="s">
        <v>30</v>
      </c>
      <c r="E425" s="43" t="s">
        <v>702</v>
      </c>
      <c r="F425" s="297">
        <v>240</v>
      </c>
      <c r="G425" s="242"/>
      <c r="H425" s="242"/>
      <c r="I425" s="242"/>
    </row>
    <row r="426" spans="1:9" s="129" customFormat="1" ht="33" hidden="1">
      <c r="A426" s="362" t="s">
        <v>749</v>
      </c>
      <c r="B426" s="96">
        <v>905</v>
      </c>
      <c r="C426" s="46" t="s">
        <v>30</v>
      </c>
      <c r="D426" s="47" t="s">
        <v>30</v>
      </c>
      <c r="E426" s="335" t="s">
        <v>713</v>
      </c>
      <c r="F426" s="297"/>
      <c r="G426" s="150">
        <f aca="true" t="shared" si="53" ref="G426:I428">G427</f>
        <v>0</v>
      </c>
      <c r="H426" s="150">
        <f t="shared" si="53"/>
        <v>0</v>
      </c>
      <c r="I426" s="150">
        <f t="shared" si="53"/>
        <v>0</v>
      </c>
    </row>
    <row r="427" spans="1:9" s="129" customFormat="1" ht="16.5" hidden="1">
      <c r="A427" s="363" t="s">
        <v>874</v>
      </c>
      <c r="B427" s="97">
        <v>905</v>
      </c>
      <c r="C427" s="42" t="s">
        <v>30</v>
      </c>
      <c r="D427" s="43" t="s">
        <v>30</v>
      </c>
      <c r="E427" s="334" t="s">
        <v>875</v>
      </c>
      <c r="F427" s="297"/>
      <c r="G427" s="242">
        <f t="shared" si="53"/>
        <v>0</v>
      </c>
      <c r="H427" s="242">
        <f t="shared" si="53"/>
        <v>0</v>
      </c>
      <c r="I427" s="242">
        <f t="shared" si="53"/>
        <v>0</v>
      </c>
    </row>
    <row r="428" spans="1:9" s="129" customFormat="1" ht="18" customHeight="1" hidden="1">
      <c r="A428" s="363" t="s">
        <v>599</v>
      </c>
      <c r="B428" s="97">
        <v>905</v>
      </c>
      <c r="C428" s="42" t="s">
        <v>30</v>
      </c>
      <c r="D428" s="43" t="s">
        <v>30</v>
      </c>
      <c r="E428" s="334" t="s">
        <v>876</v>
      </c>
      <c r="F428" s="297"/>
      <c r="G428" s="242">
        <f t="shared" si="53"/>
        <v>0</v>
      </c>
      <c r="H428" s="242">
        <f t="shared" si="53"/>
        <v>0</v>
      </c>
      <c r="I428" s="242">
        <f t="shared" si="53"/>
        <v>0</v>
      </c>
    </row>
    <row r="429" spans="1:9" s="129" customFormat="1" ht="33" hidden="1">
      <c r="A429" s="106" t="s">
        <v>516</v>
      </c>
      <c r="B429" s="97">
        <v>905</v>
      </c>
      <c r="C429" s="42" t="s">
        <v>30</v>
      </c>
      <c r="D429" s="43" t="s">
        <v>30</v>
      </c>
      <c r="E429" s="334" t="s">
        <v>876</v>
      </c>
      <c r="F429" s="297">
        <v>240</v>
      </c>
      <c r="G429" s="242"/>
      <c r="H429" s="242"/>
      <c r="I429" s="242"/>
    </row>
    <row r="430" spans="1:9" ht="16.5">
      <c r="A430" s="45" t="s">
        <v>466</v>
      </c>
      <c r="B430" s="93" t="s">
        <v>1090</v>
      </c>
      <c r="C430" s="47" t="s">
        <v>33</v>
      </c>
      <c r="D430" s="47"/>
      <c r="E430" s="47"/>
      <c r="F430" s="47"/>
      <c r="G430" s="150">
        <f>G431+G493</f>
        <v>4228691</v>
      </c>
      <c r="H430" s="150" t="e">
        <f>H431+H493</f>
        <v>#REF!</v>
      </c>
      <c r="I430" s="150" t="e">
        <f>I431+I493</f>
        <v>#REF!</v>
      </c>
    </row>
    <row r="431" spans="1:9" ht="15" customHeight="1">
      <c r="A431" s="60" t="s">
        <v>5</v>
      </c>
      <c r="B431" s="91" t="s">
        <v>1090</v>
      </c>
      <c r="C431" s="61" t="s">
        <v>33</v>
      </c>
      <c r="D431" s="61" t="s">
        <v>31</v>
      </c>
      <c r="E431" s="62"/>
      <c r="F431" s="62"/>
      <c r="G431" s="77">
        <f>G437</f>
        <v>2934364</v>
      </c>
      <c r="H431" s="77" t="e">
        <f>H432+H437+H472+H476+H485</f>
        <v>#REF!</v>
      </c>
      <c r="I431" s="77" t="e">
        <f>I432+I437+I472+I476+I485</f>
        <v>#REF!</v>
      </c>
    </row>
    <row r="432" spans="1:9" s="129" customFormat="1" ht="33" hidden="1">
      <c r="A432" s="154" t="s">
        <v>552</v>
      </c>
      <c r="B432" s="91" t="s">
        <v>1090</v>
      </c>
      <c r="C432" s="61" t="s">
        <v>33</v>
      </c>
      <c r="D432" s="61" t="s">
        <v>31</v>
      </c>
      <c r="E432" s="393" t="s">
        <v>754</v>
      </c>
      <c r="F432" s="301"/>
      <c r="G432" s="121">
        <f aca="true" t="shared" si="54" ref="G432:I435">G433</f>
        <v>0</v>
      </c>
      <c r="H432" s="121">
        <f t="shared" si="54"/>
        <v>18000</v>
      </c>
      <c r="I432" s="121">
        <f t="shared" si="54"/>
        <v>28000</v>
      </c>
    </row>
    <row r="433" spans="1:9" s="330" customFormat="1" ht="16.5" hidden="1">
      <c r="A433" s="109" t="s">
        <v>558</v>
      </c>
      <c r="B433" s="91" t="s">
        <v>1090</v>
      </c>
      <c r="C433" s="61" t="s">
        <v>33</v>
      </c>
      <c r="D433" s="61" t="s">
        <v>31</v>
      </c>
      <c r="E433" s="47" t="s">
        <v>767</v>
      </c>
      <c r="F433" s="341"/>
      <c r="G433" s="150">
        <f t="shared" si="54"/>
        <v>0</v>
      </c>
      <c r="H433" s="150">
        <f t="shared" si="54"/>
        <v>18000</v>
      </c>
      <c r="I433" s="150">
        <f t="shared" si="54"/>
        <v>28000</v>
      </c>
    </row>
    <row r="434" spans="1:9" s="330" customFormat="1" ht="33" hidden="1">
      <c r="A434" s="283" t="s">
        <v>811</v>
      </c>
      <c r="B434" s="97" t="s">
        <v>1090</v>
      </c>
      <c r="C434" s="113" t="s">
        <v>33</v>
      </c>
      <c r="D434" s="113" t="s">
        <v>31</v>
      </c>
      <c r="E434" s="43" t="s">
        <v>812</v>
      </c>
      <c r="F434" s="341"/>
      <c r="G434" s="242">
        <f t="shared" si="54"/>
        <v>0</v>
      </c>
      <c r="H434" s="242">
        <f t="shared" si="54"/>
        <v>18000</v>
      </c>
      <c r="I434" s="242">
        <f t="shared" si="54"/>
        <v>28000</v>
      </c>
    </row>
    <row r="435" spans="1:9" s="330" customFormat="1" ht="16.5" hidden="1">
      <c r="A435" s="283" t="s">
        <v>559</v>
      </c>
      <c r="B435" s="97" t="s">
        <v>1090</v>
      </c>
      <c r="C435" s="113" t="s">
        <v>33</v>
      </c>
      <c r="D435" s="113" t="s">
        <v>31</v>
      </c>
      <c r="E435" s="43" t="s">
        <v>813</v>
      </c>
      <c r="F435" s="341"/>
      <c r="G435" s="242">
        <f t="shared" si="54"/>
        <v>0</v>
      </c>
      <c r="H435" s="242">
        <f t="shared" si="54"/>
        <v>18000</v>
      </c>
      <c r="I435" s="242">
        <f t="shared" si="54"/>
        <v>28000</v>
      </c>
    </row>
    <row r="436" spans="1:9" s="330" customFormat="1" ht="16.5" hidden="1">
      <c r="A436" s="283" t="s">
        <v>554</v>
      </c>
      <c r="B436" s="97" t="s">
        <v>1090</v>
      </c>
      <c r="C436" s="113" t="s">
        <v>33</v>
      </c>
      <c r="D436" s="113" t="s">
        <v>31</v>
      </c>
      <c r="E436" s="43" t="s">
        <v>813</v>
      </c>
      <c r="F436" s="297">
        <v>610</v>
      </c>
      <c r="G436" s="242"/>
      <c r="H436" s="242">
        <v>18000</v>
      </c>
      <c r="I436" s="242">
        <v>28000</v>
      </c>
    </row>
    <row r="437" spans="1:9" s="129" customFormat="1" ht="33">
      <c r="A437" s="394" t="s">
        <v>1232</v>
      </c>
      <c r="B437" s="96" t="s">
        <v>1090</v>
      </c>
      <c r="C437" s="61" t="s">
        <v>33</v>
      </c>
      <c r="D437" s="61" t="s">
        <v>31</v>
      </c>
      <c r="E437" s="518" t="s">
        <v>1124</v>
      </c>
      <c r="F437" s="297"/>
      <c r="G437" s="150">
        <f>G438</f>
        <v>2934364</v>
      </c>
      <c r="H437" s="150">
        <f>H438+H444+H462</f>
        <v>26891300</v>
      </c>
      <c r="I437" s="150">
        <f>I438+I444+I462</f>
        <v>26991300</v>
      </c>
    </row>
    <row r="438" spans="1:9" s="330" customFormat="1" ht="33">
      <c r="A438" s="369" t="s">
        <v>1100</v>
      </c>
      <c r="B438" s="96" t="s">
        <v>1090</v>
      </c>
      <c r="C438" s="61" t="s">
        <v>33</v>
      </c>
      <c r="D438" s="61" t="s">
        <v>31</v>
      </c>
      <c r="E438" s="73" t="s">
        <v>1195</v>
      </c>
      <c r="F438" s="341"/>
      <c r="G438" s="150">
        <f>G439+G490</f>
        <v>2934364</v>
      </c>
      <c r="H438" s="150">
        <f>H439</f>
        <v>10614100</v>
      </c>
      <c r="I438" s="150">
        <f>I439</f>
        <v>10614100</v>
      </c>
    </row>
    <row r="439" spans="1:9" s="129" customFormat="1" ht="17.25" customHeight="1">
      <c r="A439" s="565" t="s">
        <v>885</v>
      </c>
      <c r="B439" s="96" t="s">
        <v>1090</v>
      </c>
      <c r="C439" s="61" t="s">
        <v>33</v>
      </c>
      <c r="D439" s="61" t="s">
        <v>31</v>
      </c>
      <c r="E439" s="73" t="s">
        <v>1208</v>
      </c>
      <c r="F439" s="341"/>
      <c r="G439" s="150">
        <f>G440</f>
        <v>2884364</v>
      </c>
      <c r="H439" s="242">
        <f>H440+H442</f>
        <v>10614100</v>
      </c>
      <c r="I439" s="242">
        <f>I440+I442</f>
        <v>10614100</v>
      </c>
    </row>
    <row r="440" spans="1:9" s="129" customFormat="1" ht="17.25" customHeight="1">
      <c r="A440" s="279" t="s">
        <v>571</v>
      </c>
      <c r="B440" s="97" t="s">
        <v>1090</v>
      </c>
      <c r="C440" s="113" t="s">
        <v>33</v>
      </c>
      <c r="D440" s="113" t="s">
        <v>31</v>
      </c>
      <c r="E440" s="53" t="s">
        <v>1196</v>
      </c>
      <c r="F440" s="297"/>
      <c r="G440" s="242">
        <f>G453</f>
        <v>2884364</v>
      </c>
      <c r="H440" s="242">
        <f>H441</f>
        <v>10269100</v>
      </c>
      <c r="I440" s="242">
        <f>I441</f>
        <v>10269100</v>
      </c>
    </row>
    <row r="441" spans="1:9" s="129" customFormat="1" ht="16.5" hidden="1">
      <c r="A441" s="283" t="s">
        <v>554</v>
      </c>
      <c r="B441" s="97" t="s">
        <v>1090</v>
      </c>
      <c r="C441" s="42" t="s">
        <v>33</v>
      </c>
      <c r="D441" s="42" t="s">
        <v>31</v>
      </c>
      <c r="E441" s="53" t="s">
        <v>886</v>
      </c>
      <c r="F441" s="297">
        <v>610</v>
      </c>
      <c r="G441" s="242"/>
      <c r="H441" s="242">
        <f>9723500+545600</f>
        <v>10269100</v>
      </c>
      <c r="I441" s="242">
        <f>9723500+545600</f>
        <v>10269100</v>
      </c>
    </row>
    <row r="442" spans="1:9" s="129" customFormat="1" ht="33" hidden="1">
      <c r="A442" s="395" t="s">
        <v>529</v>
      </c>
      <c r="B442" s="125" t="s">
        <v>1090</v>
      </c>
      <c r="C442" s="113" t="s">
        <v>33</v>
      </c>
      <c r="D442" s="113" t="s">
        <v>31</v>
      </c>
      <c r="E442" s="53" t="s">
        <v>887</v>
      </c>
      <c r="F442" s="297"/>
      <c r="G442" s="242">
        <f>G443</f>
        <v>340000</v>
      </c>
      <c r="H442" s="242">
        <f>H443</f>
        <v>345000</v>
      </c>
      <c r="I442" s="242">
        <f>I443</f>
        <v>345000</v>
      </c>
    </row>
    <row r="443" spans="1:9" s="129" customFormat="1" ht="16.5" hidden="1">
      <c r="A443" s="283" t="s">
        <v>554</v>
      </c>
      <c r="B443" s="125" t="s">
        <v>1090</v>
      </c>
      <c r="C443" s="113" t="s">
        <v>33</v>
      </c>
      <c r="D443" s="113" t="s">
        <v>31</v>
      </c>
      <c r="E443" s="53" t="s">
        <v>887</v>
      </c>
      <c r="F443" s="297">
        <v>610</v>
      </c>
      <c r="G443" s="242">
        <v>340000</v>
      </c>
      <c r="H443" s="242">
        <v>345000</v>
      </c>
      <c r="I443" s="242">
        <v>345000</v>
      </c>
    </row>
    <row r="444" spans="1:9" s="330" customFormat="1" ht="16.5" hidden="1">
      <c r="A444" s="412" t="s">
        <v>746</v>
      </c>
      <c r="B444" s="95" t="s">
        <v>1090</v>
      </c>
      <c r="C444" s="61" t="s">
        <v>33</v>
      </c>
      <c r="D444" s="61" t="s">
        <v>31</v>
      </c>
      <c r="E444" s="73" t="s">
        <v>768</v>
      </c>
      <c r="F444" s="341"/>
      <c r="G444" s="150">
        <f>G445+G452</f>
        <v>15498900</v>
      </c>
      <c r="H444" s="150">
        <f>H445+H452</f>
        <v>16152200</v>
      </c>
      <c r="I444" s="150">
        <f>I445+I452</f>
        <v>16249200</v>
      </c>
    </row>
    <row r="445" spans="1:9" s="129" customFormat="1" ht="16.5" hidden="1">
      <c r="A445" s="392" t="s">
        <v>888</v>
      </c>
      <c r="B445" s="125" t="s">
        <v>1090</v>
      </c>
      <c r="C445" s="113" t="s">
        <v>33</v>
      </c>
      <c r="D445" s="113" t="s">
        <v>31</v>
      </c>
      <c r="E445" s="53" t="s">
        <v>889</v>
      </c>
      <c r="F445" s="297"/>
      <c r="G445" s="242">
        <f>G446+G448+G450</f>
        <v>15498900</v>
      </c>
      <c r="H445" s="242">
        <f>H446+H448+H450</f>
        <v>15502900</v>
      </c>
      <c r="I445" s="242">
        <f>I446+I448+I450</f>
        <v>15502900</v>
      </c>
    </row>
    <row r="446" spans="1:9" s="129" customFormat="1" ht="16.5" hidden="1">
      <c r="A446" s="392" t="s">
        <v>570</v>
      </c>
      <c r="B446" s="125" t="s">
        <v>1090</v>
      </c>
      <c r="C446" s="113" t="s">
        <v>33</v>
      </c>
      <c r="D446" s="113" t="s">
        <v>31</v>
      </c>
      <c r="E446" s="53" t="s">
        <v>890</v>
      </c>
      <c r="F446" s="297"/>
      <c r="G446" s="242">
        <f>G447</f>
        <v>15267900</v>
      </c>
      <c r="H446" s="242">
        <f>H447</f>
        <v>15267900</v>
      </c>
      <c r="I446" s="242">
        <f>I447</f>
        <v>15267900</v>
      </c>
    </row>
    <row r="447" spans="1:9" s="129" customFormat="1" ht="16.5" hidden="1">
      <c r="A447" s="283" t="s">
        <v>554</v>
      </c>
      <c r="B447" s="125" t="s">
        <v>1090</v>
      </c>
      <c r="C447" s="113" t="s">
        <v>33</v>
      </c>
      <c r="D447" s="113" t="s">
        <v>31</v>
      </c>
      <c r="E447" s="53" t="s">
        <v>890</v>
      </c>
      <c r="F447" s="297">
        <v>610</v>
      </c>
      <c r="G447" s="242">
        <f>14375100+892800</f>
        <v>15267900</v>
      </c>
      <c r="H447" s="242">
        <f>14375100+892800</f>
        <v>15267900</v>
      </c>
      <c r="I447" s="242">
        <f>14375100+892800</f>
        <v>15267900</v>
      </c>
    </row>
    <row r="448" spans="1:9" s="129" customFormat="1" ht="33" hidden="1">
      <c r="A448" s="392" t="s">
        <v>529</v>
      </c>
      <c r="B448" s="125" t="s">
        <v>1090</v>
      </c>
      <c r="C448" s="113" t="s">
        <v>33</v>
      </c>
      <c r="D448" s="113" t="s">
        <v>31</v>
      </c>
      <c r="E448" s="53" t="s">
        <v>891</v>
      </c>
      <c r="F448" s="297"/>
      <c r="G448" s="242">
        <f>G449</f>
        <v>231000</v>
      </c>
      <c r="H448" s="242">
        <f>H449</f>
        <v>235000</v>
      </c>
      <c r="I448" s="242">
        <f>I449</f>
        <v>235000</v>
      </c>
    </row>
    <row r="449" spans="1:9" s="129" customFormat="1" ht="16.5" hidden="1">
      <c r="A449" s="283" t="s">
        <v>554</v>
      </c>
      <c r="B449" s="125" t="s">
        <v>1090</v>
      </c>
      <c r="C449" s="113" t="s">
        <v>33</v>
      </c>
      <c r="D449" s="113" t="s">
        <v>31</v>
      </c>
      <c r="E449" s="53" t="s">
        <v>891</v>
      </c>
      <c r="F449" s="297">
        <v>610</v>
      </c>
      <c r="G449" s="242">
        <v>231000</v>
      </c>
      <c r="H449" s="242">
        <v>235000</v>
      </c>
      <c r="I449" s="242">
        <v>235000</v>
      </c>
    </row>
    <row r="450" spans="1:9" s="129" customFormat="1" ht="4.5" customHeight="1" hidden="1">
      <c r="A450" s="392" t="s">
        <v>893</v>
      </c>
      <c r="B450" s="125" t="s">
        <v>1090</v>
      </c>
      <c r="C450" s="113" t="s">
        <v>33</v>
      </c>
      <c r="D450" s="113" t="s">
        <v>31</v>
      </c>
      <c r="E450" s="53" t="s">
        <v>894</v>
      </c>
      <c r="F450" s="297"/>
      <c r="G450" s="242">
        <f>G451</f>
        <v>0</v>
      </c>
      <c r="H450" s="242">
        <f>H451</f>
        <v>0</v>
      </c>
      <c r="I450" s="242">
        <f>I451</f>
        <v>0</v>
      </c>
    </row>
    <row r="451" spans="1:9" s="129" customFormat="1" ht="20.25" customHeight="1" hidden="1">
      <c r="A451" s="283" t="s">
        <v>554</v>
      </c>
      <c r="B451" s="125" t="s">
        <v>1090</v>
      </c>
      <c r="C451" s="113" t="s">
        <v>33</v>
      </c>
      <c r="D451" s="113" t="s">
        <v>31</v>
      </c>
      <c r="E451" s="53" t="s">
        <v>894</v>
      </c>
      <c r="F451" s="297">
        <v>610</v>
      </c>
      <c r="G451" s="242"/>
      <c r="H451" s="242">
        <v>0</v>
      </c>
      <c r="I451" s="242">
        <v>0</v>
      </c>
    </row>
    <row r="452" spans="1:9" s="129" customFormat="1" ht="16.5" hidden="1">
      <c r="A452" s="392" t="s">
        <v>895</v>
      </c>
      <c r="B452" s="125" t="s">
        <v>1090</v>
      </c>
      <c r="C452" s="113" t="s">
        <v>33</v>
      </c>
      <c r="D452" s="113" t="s">
        <v>31</v>
      </c>
      <c r="E452" s="53" t="s">
        <v>896</v>
      </c>
      <c r="F452" s="297"/>
      <c r="G452" s="242"/>
      <c r="H452" s="242">
        <f>H453+H457+H460</f>
        <v>649300</v>
      </c>
      <c r="I452" s="242">
        <f>I453+I457+I460</f>
        <v>746300</v>
      </c>
    </row>
    <row r="453" spans="1:9" s="129" customFormat="1" ht="49.5">
      <c r="A453" s="392" t="s">
        <v>1101</v>
      </c>
      <c r="B453" s="125" t="s">
        <v>1090</v>
      </c>
      <c r="C453" s="113" t="s">
        <v>33</v>
      </c>
      <c r="D453" s="113" t="s">
        <v>31</v>
      </c>
      <c r="E453" s="53" t="s">
        <v>1196</v>
      </c>
      <c r="F453" s="297"/>
      <c r="G453" s="242">
        <f>G454+G455+G456</f>
        <v>2884364</v>
      </c>
      <c r="H453" s="242">
        <f>H454+H455+H456</f>
        <v>411300</v>
      </c>
      <c r="I453" s="242">
        <f>I454+I455+I456</f>
        <v>411300</v>
      </c>
    </row>
    <row r="454" spans="1:9" s="129" customFormat="1" ht="18.75" customHeight="1">
      <c r="A454" s="279" t="s">
        <v>525</v>
      </c>
      <c r="B454" s="125" t="s">
        <v>1090</v>
      </c>
      <c r="C454" s="113" t="s">
        <v>33</v>
      </c>
      <c r="D454" s="113" t="s">
        <v>31</v>
      </c>
      <c r="E454" s="53" t="s">
        <v>1196</v>
      </c>
      <c r="F454" s="297">
        <v>110</v>
      </c>
      <c r="G454" s="242">
        <v>2270364</v>
      </c>
      <c r="H454" s="242">
        <f>201600+60900+18000</f>
        <v>280500</v>
      </c>
      <c r="I454" s="242">
        <f>201600+60900+18000</f>
        <v>280500</v>
      </c>
    </row>
    <row r="455" spans="1:9" s="129" customFormat="1" ht="36.75" customHeight="1">
      <c r="A455" s="283" t="s">
        <v>516</v>
      </c>
      <c r="B455" s="125" t="s">
        <v>1090</v>
      </c>
      <c r="C455" s="113" t="s">
        <v>33</v>
      </c>
      <c r="D455" s="113" t="s">
        <v>31</v>
      </c>
      <c r="E455" s="53" t="s">
        <v>1196</v>
      </c>
      <c r="F455" s="297">
        <v>240</v>
      </c>
      <c r="G455" s="242">
        <v>612000</v>
      </c>
      <c r="H455" s="242">
        <v>123700</v>
      </c>
      <c r="I455" s="242">
        <v>123700</v>
      </c>
    </row>
    <row r="456" spans="1:9" s="129" customFormat="1" ht="18.75" customHeight="1">
      <c r="A456" s="283" t="s">
        <v>518</v>
      </c>
      <c r="B456" s="125" t="s">
        <v>1090</v>
      </c>
      <c r="C456" s="113" t="s">
        <v>33</v>
      </c>
      <c r="D456" s="113" t="s">
        <v>31</v>
      </c>
      <c r="E456" s="53" t="s">
        <v>1196</v>
      </c>
      <c r="F456" s="297">
        <v>850</v>
      </c>
      <c r="G456" s="242">
        <v>2000</v>
      </c>
      <c r="H456" s="242">
        <v>7100</v>
      </c>
      <c r="I456" s="242">
        <v>7100</v>
      </c>
    </row>
    <row r="457" spans="1:9" s="129" customFormat="1" ht="33" hidden="1">
      <c r="A457" s="392" t="s">
        <v>529</v>
      </c>
      <c r="B457" s="125" t="s">
        <v>1090</v>
      </c>
      <c r="C457" s="113" t="s">
        <v>33</v>
      </c>
      <c r="D457" s="113" t="s">
        <v>31</v>
      </c>
      <c r="E457" s="53" t="s">
        <v>1017</v>
      </c>
      <c r="F457" s="297"/>
      <c r="G457" s="242">
        <f>G458+G459</f>
        <v>170000</v>
      </c>
      <c r="H457" s="242">
        <f>H458+H459</f>
        <v>175000</v>
      </c>
      <c r="I457" s="242">
        <f>I458+I459</f>
        <v>175000</v>
      </c>
    </row>
    <row r="458" spans="1:9" s="129" customFormat="1" ht="27.75" customHeight="1" hidden="1">
      <c r="A458" s="283" t="s">
        <v>516</v>
      </c>
      <c r="B458" s="125" t="s">
        <v>1090</v>
      </c>
      <c r="C458" s="113" t="s">
        <v>33</v>
      </c>
      <c r="D458" s="113" t="s">
        <v>31</v>
      </c>
      <c r="E458" s="53" t="s">
        <v>1017</v>
      </c>
      <c r="F458" s="297">
        <v>240</v>
      </c>
      <c r="G458" s="242">
        <v>170000</v>
      </c>
      <c r="H458" s="242">
        <v>175000</v>
      </c>
      <c r="I458" s="242">
        <v>175000</v>
      </c>
    </row>
    <row r="459" spans="1:9" s="129" customFormat="1" ht="16.5" hidden="1">
      <c r="A459" s="283" t="s">
        <v>554</v>
      </c>
      <c r="B459" s="125" t="s">
        <v>1090</v>
      </c>
      <c r="C459" s="113" t="s">
        <v>33</v>
      </c>
      <c r="D459" s="113" t="s">
        <v>31</v>
      </c>
      <c r="E459" s="53" t="s">
        <v>1017</v>
      </c>
      <c r="F459" s="297">
        <v>610</v>
      </c>
      <c r="G459" s="242"/>
      <c r="H459" s="242"/>
      <c r="I459" s="242"/>
    </row>
    <row r="460" spans="1:9" s="129" customFormat="1" ht="16.5" hidden="1">
      <c r="A460" s="413" t="s">
        <v>897</v>
      </c>
      <c r="B460" s="125" t="s">
        <v>1090</v>
      </c>
      <c r="C460" s="113" t="s">
        <v>33</v>
      </c>
      <c r="D460" s="113" t="s">
        <v>31</v>
      </c>
      <c r="E460" s="53" t="s">
        <v>973</v>
      </c>
      <c r="F460" s="297"/>
      <c r="G460" s="242">
        <f>G461</f>
        <v>0</v>
      </c>
      <c r="H460" s="242">
        <f>H461</f>
        <v>63000</v>
      </c>
      <c r="I460" s="242">
        <f>I461</f>
        <v>160000</v>
      </c>
    </row>
    <row r="461" spans="1:9" s="129" customFormat="1" ht="16.5" hidden="1">
      <c r="A461" s="392" t="s">
        <v>550</v>
      </c>
      <c r="B461" s="125" t="s">
        <v>1090</v>
      </c>
      <c r="C461" s="113" t="s">
        <v>33</v>
      </c>
      <c r="D461" s="113" t="s">
        <v>31</v>
      </c>
      <c r="E461" s="53" t="s">
        <v>973</v>
      </c>
      <c r="F461" s="297">
        <v>620</v>
      </c>
      <c r="G461" s="242"/>
      <c r="H461" s="242">
        <v>63000</v>
      </c>
      <c r="I461" s="242">
        <v>160000</v>
      </c>
    </row>
    <row r="462" spans="1:9" s="330" customFormat="1" ht="16.5" hidden="1">
      <c r="A462" s="414" t="s">
        <v>747</v>
      </c>
      <c r="B462" s="96" t="s">
        <v>1090</v>
      </c>
      <c r="C462" s="46" t="s">
        <v>33</v>
      </c>
      <c r="D462" s="46" t="s">
        <v>31</v>
      </c>
      <c r="E462" s="73" t="s">
        <v>769</v>
      </c>
      <c r="F462" s="341"/>
      <c r="G462" s="150">
        <f>G463+G468</f>
        <v>0</v>
      </c>
      <c r="H462" s="150">
        <f>H463+H468</f>
        <v>125000</v>
      </c>
      <c r="I462" s="150">
        <f>I463+I468</f>
        <v>128000</v>
      </c>
    </row>
    <row r="463" spans="1:9" s="330" customFormat="1" ht="16.5" hidden="1">
      <c r="A463" s="415" t="s">
        <v>905</v>
      </c>
      <c r="B463" s="125" t="s">
        <v>1090</v>
      </c>
      <c r="C463" s="113" t="s">
        <v>33</v>
      </c>
      <c r="D463" s="113" t="s">
        <v>31</v>
      </c>
      <c r="E463" s="53" t="s">
        <v>906</v>
      </c>
      <c r="F463" s="341"/>
      <c r="G463" s="242">
        <f>G464+G466</f>
        <v>0</v>
      </c>
      <c r="H463" s="242">
        <f>H464+H466</f>
        <v>115000</v>
      </c>
      <c r="I463" s="242">
        <f>I464+I466</f>
        <v>115000</v>
      </c>
    </row>
    <row r="464" spans="1:9" s="330" customFormat="1" ht="33" hidden="1">
      <c r="A464" s="327" t="s">
        <v>529</v>
      </c>
      <c r="B464" s="112" t="s">
        <v>1090</v>
      </c>
      <c r="C464" s="113" t="s">
        <v>33</v>
      </c>
      <c r="D464" s="113" t="s">
        <v>31</v>
      </c>
      <c r="E464" s="53" t="s">
        <v>907</v>
      </c>
      <c r="F464" s="341"/>
      <c r="G464" s="242">
        <f>G465</f>
        <v>0</v>
      </c>
      <c r="H464" s="242">
        <f>H465</f>
        <v>110000</v>
      </c>
      <c r="I464" s="242">
        <f>I465</f>
        <v>109000</v>
      </c>
    </row>
    <row r="465" spans="1:9" s="330" customFormat="1" ht="16.5" hidden="1">
      <c r="A465" s="55" t="s">
        <v>554</v>
      </c>
      <c r="B465" s="112" t="s">
        <v>1090</v>
      </c>
      <c r="C465" s="113" t="s">
        <v>33</v>
      </c>
      <c r="D465" s="113" t="s">
        <v>31</v>
      </c>
      <c r="E465" s="53" t="s">
        <v>907</v>
      </c>
      <c r="F465" s="297">
        <v>610</v>
      </c>
      <c r="G465" s="242"/>
      <c r="H465" s="242">
        <v>110000</v>
      </c>
      <c r="I465" s="242">
        <v>109000</v>
      </c>
    </row>
    <row r="466" spans="1:9" s="330" customFormat="1" ht="16.5" hidden="1">
      <c r="A466" s="323" t="s">
        <v>1019</v>
      </c>
      <c r="B466" s="112">
        <v>905</v>
      </c>
      <c r="C466" s="113" t="s">
        <v>33</v>
      </c>
      <c r="D466" s="113" t="s">
        <v>31</v>
      </c>
      <c r="E466" s="53" t="s">
        <v>1020</v>
      </c>
      <c r="F466" s="341"/>
      <c r="G466" s="242">
        <f>G467</f>
        <v>0</v>
      </c>
      <c r="H466" s="242">
        <f>H467</f>
        <v>5000</v>
      </c>
      <c r="I466" s="242">
        <f>I467</f>
        <v>6000</v>
      </c>
    </row>
    <row r="467" spans="1:9" s="330" customFormat="1" ht="16.5" hidden="1">
      <c r="A467" s="283" t="s">
        <v>554</v>
      </c>
      <c r="B467" s="97">
        <v>905</v>
      </c>
      <c r="C467" s="113" t="s">
        <v>33</v>
      </c>
      <c r="D467" s="113" t="s">
        <v>31</v>
      </c>
      <c r="E467" s="53" t="s">
        <v>1020</v>
      </c>
      <c r="F467" s="297">
        <v>610</v>
      </c>
      <c r="G467" s="242"/>
      <c r="H467" s="242">
        <v>5000</v>
      </c>
      <c r="I467" s="242">
        <v>6000</v>
      </c>
    </row>
    <row r="468" spans="1:9" s="129" customFormat="1" ht="33" hidden="1">
      <c r="A468" s="411" t="s">
        <v>1018</v>
      </c>
      <c r="B468" s="125">
        <v>905</v>
      </c>
      <c r="C468" s="113" t="s">
        <v>33</v>
      </c>
      <c r="D468" s="113" t="s">
        <v>31</v>
      </c>
      <c r="E468" s="53" t="s">
        <v>908</v>
      </c>
      <c r="F468" s="297"/>
      <c r="G468" s="242">
        <f>G469</f>
        <v>0</v>
      </c>
      <c r="H468" s="242">
        <f>H469</f>
        <v>10000</v>
      </c>
      <c r="I468" s="242">
        <f>I469</f>
        <v>13000</v>
      </c>
    </row>
    <row r="469" spans="1:9" s="129" customFormat="1" ht="33" hidden="1">
      <c r="A469" s="395" t="s">
        <v>669</v>
      </c>
      <c r="B469" s="125">
        <v>905</v>
      </c>
      <c r="C469" s="113" t="s">
        <v>33</v>
      </c>
      <c r="D469" s="113" t="s">
        <v>31</v>
      </c>
      <c r="E469" s="53" t="s">
        <v>909</v>
      </c>
      <c r="F469" s="297"/>
      <c r="G469" s="242">
        <f>G470+G471</f>
        <v>0</v>
      </c>
      <c r="H469" s="242">
        <f>H470+H471</f>
        <v>10000</v>
      </c>
      <c r="I469" s="242">
        <f>I470+I471</f>
        <v>13000</v>
      </c>
    </row>
    <row r="470" spans="1:9" s="129" customFormat="1" ht="16.5" hidden="1">
      <c r="A470" s="283" t="s">
        <v>554</v>
      </c>
      <c r="B470" s="125">
        <v>905</v>
      </c>
      <c r="C470" s="113" t="s">
        <v>33</v>
      </c>
      <c r="D470" s="113" t="s">
        <v>31</v>
      </c>
      <c r="E470" s="53" t="s">
        <v>909</v>
      </c>
      <c r="F470" s="297">
        <v>610</v>
      </c>
      <c r="G470" s="242"/>
      <c r="H470" s="242">
        <f>5000+5000</f>
        <v>10000</v>
      </c>
      <c r="I470" s="242">
        <f>6000+4500</f>
        <v>10500</v>
      </c>
    </row>
    <row r="471" spans="1:9" s="129" customFormat="1" ht="16.5" hidden="1">
      <c r="A471" s="392" t="s">
        <v>550</v>
      </c>
      <c r="B471" s="125">
        <v>905</v>
      </c>
      <c r="C471" s="113" t="s">
        <v>33</v>
      </c>
      <c r="D471" s="113" t="s">
        <v>31</v>
      </c>
      <c r="E471" s="53" t="s">
        <v>909</v>
      </c>
      <c r="F471" s="297">
        <v>620</v>
      </c>
      <c r="G471" s="242">
        <v>0</v>
      </c>
      <c r="H471" s="242">
        <v>0</v>
      </c>
      <c r="I471" s="242">
        <v>2500</v>
      </c>
    </row>
    <row r="472" spans="1:9" s="129" customFormat="1" ht="49.5" hidden="1">
      <c r="A472" s="356" t="s">
        <v>568</v>
      </c>
      <c r="B472" s="91">
        <v>905</v>
      </c>
      <c r="C472" s="61" t="s">
        <v>33</v>
      </c>
      <c r="D472" s="61" t="s">
        <v>31</v>
      </c>
      <c r="E472" s="517" t="s">
        <v>758</v>
      </c>
      <c r="F472" s="297"/>
      <c r="G472" s="150">
        <f aca="true" t="shared" si="55" ref="G472:I474">G473</f>
        <v>0</v>
      </c>
      <c r="H472" s="150">
        <f t="shared" si="55"/>
        <v>3000</v>
      </c>
      <c r="I472" s="150">
        <f t="shared" si="55"/>
        <v>3000</v>
      </c>
    </row>
    <row r="473" spans="1:9" s="129" customFormat="1" ht="16.5" hidden="1">
      <c r="A473" s="103" t="s">
        <v>951</v>
      </c>
      <c r="B473" s="112">
        <v>905</v>
      </c>
      <c r="C473" s="113" t="s">
        <v>33</v>
      </c>
      <c r="D473" s="113" t="s">
        <v>31</v>
      </c>
      <c r="E473" s="53" t="s">
        <v>952</v>
      </c>
      <c r="F473" s="297"/>
      <c r="G473" s="242">
        <f t="shared" si="55"/>
        <v>0</v>
      </c>
      <c r="H473" s="242">
        <f t="shared" si="55"/>
        <v>3000</v>
      </c>
      <c r="I473" s="242">
        <f t="shared" si="55"/>
        <v>3000</v>
      </c>
    </row>
    <row r="474" spans="1:9" s="129" customFormat="1" ht="30" customHeight="1" hidden="1">
      <c r="A474" s="103" t="s">
        <v>569</v>
      </c>
      <c r="B474" s="112">
        <v>905</v>
      </c>
      <c r="C474" s="113" t="s">
        <v>33</v>
      </c>
      <c r="D474" s="113" t="s">
        <v>31</v>
      </c>
      <c r="E474" s="53" t="s">
        <v>953</v>
      </c>
      <c r="F474" s="297"/>
      <c r="G474" s="242">
        <f t="shared" si="55"/>
        <v>0</v>
      </c>
      <c r="H474" s="242">
        <f t="shared" si="55"/>
        <v>3000</v>
      </c>
      <c r="I474" s="242">
        <f t="shared" si="55"/>
        <v>3000</v>
      </c>
    </row>
    <row r="475" spans="1:9" s="129" customFormat="1" ht="16.5" hidden="1">
      <c r="A475" s="106" t="s">
        <v>554</v>
      </c>
      <c r="B475" s="112">
        <v>905</v>
      </c>
      <c r="C475" s="113" t="s">
        <v>33</v>
      </c>
      <c r="D475" s="113" t="s">
        <v>31</v>
      </c>
      <c r="E475" s="53" t="s">
        <v>953</v>
      </c>
      <c r="F475" s="297">
        <v>610</v>
      </c>
      <c r="G475" s="242"/>
      <c r="H475" s="242">
        <v>3000</v>
      </c>
      <c r="I475" s="242">
        <v>3000</v>
      </c>
    </row>
    <row r="476" spans="1:9" s="129" customFormat="1" ht="49.5" hidden="1">
      <c r="A476" s="109" t="s">
        <v>530</v>
      </c>
      <c r="B476" s="91">
        <v>905</v>
      </c>
      <c r="C476" s="61" t="s">
        <v>33</v>
      </c>
      <c r="D476" s="61" t="s">
        <v>31</v>
      </c>
      <c r="E476" s="518" t="s">
        <v>700</v>
      </c>
      <c r="F476" s="297"/>
      <c r="G476" s="150">
        <f>G477+G481</f>
        <v>0</v>
      </c>
      <c r="H476" s="150">
        <f>H477+H481</f>
        <v>30000</v>
      </c>
      <c r="I476" s="150">
        <f>I477+I481</f>
        <v>10000</v>
      </c>
    </row>
    <row r="477" spans="1:9" s="330" customFormat="1" ht="33" hidden="1">
      <c r="A477" s="360" t="s">
        <v>532</v>
      </c>
      <c r="B477" s="91">
        <v>905</v>
      </c>
      <c r="C477" s="61" t="s">
        <v>33</v>
      </c>
      <c r="D477" s="61" t="s">
        <v>31</v>
      </c>
      <c r="E477" s="73" t="s">
        <v>706</v>
      </c>
      <c r="F477" s="341"/>
      <c r="G477" s="150">
        <f aca="true" t="shared" si="56" ref="G477:I479">G478</f>
        <v>0</v>
      </c>
      <c r="H477" s="150">
        <f t="shared" si="56"/>
        <v>0</v>
      </c>
      <c r="I477" s="150">
        <f t="shared" si="56"/>
        <v>10000</v>
      </c>
    </row>
    <row r="478" spans="1:9" s="129" customFormat="1" ht="16.5" hidden="1">
      <c r="A478" s="361" t="s">
        <v>954</v>
      </c>
      <c r="B478" s="112">
        <v>905</v>
      </c>
      <c r="C478" s="113" t="s">
        <v>33</v>
      </c>
      <c r="D478" s="113" t="s">
        <v>31</v>
      </c>
      <c r="E478" s="53" t="s">
        <v>707</v>
      </c>
      <c r="F478" s="297"/>
      <c r="G478" s="242">
        <f t="shared" si="56"/>
        <v>0</v>
      </c>
      <c r="H478" s="242">
        <f t="shared" si="56"/>
        <v>0</v>
      </c>
      <c r="I478" s="242">
        <f t="shared" si="56"/>
        <v>10000</v>
      </c>
    </row>
    <row r="479" spans="1:9" s="129" customFormat="1" ht="33" hidden="1">
      <c r="A479" s="361" t="s">
        <v>955</v>
      </c>
      <c r="B479" s="112">
        <v>905</v>
      </c>
      <c r="C479" s="113" t="s">
        <v>33</v>
      </c>
      <c r="D479" s="113" t="s">
        <v>31</v>
      </c>
      <c r="E479" s="53" t="s">
        <v>956</v>
      </c>
      <c r="F479" s="297"/>
      <c r="G479" s="242">
        <f t="shared" si="56"/>
        <v>0</v>
      </c>
      <c r="H479" s="242">
        <f t="shared" si="56"/>
        <v>0</v>
      </c>
      <c r="I479" s="242">
        <f t="shared" si="56"/>
        <v>10000</v>
      </c>
    </row>
    <row r="480" spans="1:9" s="129" customFormat="1" ht="16.5" hidden="1">
      <c r="A480" s="106" t="s">
        <v>554</v>
      </c>
      <c r="B480" s="112">
        <v>905</v>
      </c>
      <c r="C480" s="113" t="s">
        <v>33</v>
      </c>
      <c r="D480" s="113" t="s">
        <v>31</v>
      </c>
      <c r="E480" s="53" t="s">
        <v>956</v>
      </c>
      <c r="F480" s="297">
        <v>610</v>
      </c>
      <c r="G480" s="242">
        <v>0</v>
      </c>
      <c r="H480" s="242">
        <v>0</v>
      </c>
      <c r="I480" s="242">
        <v>10000</v>
      </c>
    </row>
    <row r="481" spans="1:9" s="330" customFormat="1" ht="33" hidden="1">
      <c r="A481" s="109" t="s">
        <v>537</v>
      </c>
      <c r="B481" s="91">
        <v>905</v>
      </c>
      <c r="C481" s="61" t="s">
        <v>33</v>
      </c>
      <c r="D481" s="61" t="s">
        <v>31</v>
      </c>
      <c r="E481" s="73" t="s">
        <v>701</v>
      </c>
      <c r="F481" s="341"/>
      <c r="G481" s="150">
        <f aca="true" t="shared" si="57" ref="G481:I483">G482</f>
        <v>0</v>
      </c>
      <c r="H481" s="150">
        <f t="shared" si="57"/>
        <v>30000</v>
      </c>
      <c r="I481" s="150">
        <f t="shared" si="57"/>
        <v>0</v>
      </c>
    </row>
    <row r="482" spans="1:9" s="129" customFormat="1" ht="16.5" hidden="1">
      <c r="A482" s="106" t="s">
        <v>961</v>
      </c>
      <c r="B482" s="112">
        <v>905</v>
      </c>
      <c r="C482" s="113" t="s">
        <v>33</v>
      </c>
      <c r="D482" s="113" t="s">
        <v>31</v>
      </c>
      <c r="E482" s="53" t="s">
        <v>703</v>
      </c>
      <c r="F482" s="297"/>
      <c r="G482" s="242">
        <f t="shared" si="57"/>
        <v>0</v>
      </c>
      <c r="H482" s="242">
        <f t="shared" si="57"/>
        <v>30000</v>
      </c>
      <c r="I482" s="242">
        <f t="shared" si="57"/>
        <v>0</v>
      </c>
    </row>
    <row r="483" spans="1:9" s="129" customFormat="1" ht="33" hidden="1">
      <c r="A483" s="106" t="s">
        <v>538</v>
      </c>
      <c r="B483" s="112">
        <v>905</v>
      </c>
      <c r="C483" s="113" t="s">
        <v>33</v>
      </c>
      <c r="D483" s="113" t="s">
        <v>31</v>
      </c>
      <c r="E483" s="53" t="s">
        <v>702</v>
      </c>
      <c r="F483" s="297"/>
      <c r="G483" s="242">
        <f t="shared" si="57"/>
        <v>0</v>
      </c>
      <c r="H483" s="242">
        <f t="shared" si="57"/>
        <v>30000</v>
      </c>
      <c r="I483" s="242">
        <f t="shared" si="57"/>
        <v>0</v>
      </c>
    </row>
    <row r="484" spans="1:9" s="129" customFormat="1" ht="12.75" customHeight="1" hidden="1">
      <c r="A484" s="106" t="s">
        <v>554</v>
      </c>
      <c r="B484" s="112">
        <v>905</v>
      </c>
      <c r="C484" s="113" t="s">
        <v>33</v>
      </c>
      <c r="D484" s="113" t="s">
        <v>31</v>
      </c>
      <c r="E484" s="53" t="s">
        <v>702</v>
      </c>
      <c r="F484" s="297">
        <v>610</v>
      </c>
      <c r="G484" s="242"/>
      <c r="H484" s="242">
        <v>30000</v>
      </c>
      <c r="I484" s="242">
        <v>0</v>
      </c>
    </row>
    <row r="485" spans="1:9" s="129" customFormat="1" ht="33" hidden="1">
      <c r="A485" s="356" t="s">
        <v>615</v>
      </c>
      <c r="B485" s="91">
        <v>905</v>
      </c>
      <c r="C485" s="61" t="s">
        <v>33</v>
      </c>
      <c r="D485" s="61" t="s">
        <v>31</v>
      </c>
      <c r="E485" s="517" t="s">
        <v>759</v>
      </c>
      <c r="F485" s="297"/>
      <c r="G485" s="150" t="e">
        <f>G486+G489+G490</f>
        <v>#REF!</v>
      </c>
      <c r="H485" s="150" t="e">
        <f>H486+H489+H490</f>
        <v>#REF!</v>
      </c>
      <c r="I485" s="150" t="e">
        <f>I486+I489+I490</f>
        <v>#REF!</v>
      </c>
    </row>
    <row r="486" spans="1:9" s="129" customFormat="1" ht="16.5" hidden="1">
      <c r="A486" s="371" t="s">
        <v>963</v>
      </c>
      <c r="B486" s="112">
        <v>905</v>
      </c>
      <c r="C486" s="113" t="s">
        <v>33</v>
      </c>
      <c r="D486" s="113" t="s">
        <v>31</v>
      </c>
      <c r="E486" s="79" t="s">
        <v>964</v>
      </c>
      <c r="F486" s="399"/>
      <c r="G486" s="120">
        <f aca="true" t="shared" si="58" ref="G486:I487">G487</f>
        <v>0</v>
      </c>
      <c r="H486" s="120">
        <f t="shared" si="58"/>
        <v>1036700</v>
      </c>
      <c r="I486" s="120">
        <f t="shared" si="58"/>
        <v>1036700</v>
      </c>
    </row>
    <row r="487" spans="1:9" s="129" customFormat="1" ht="33" hidden="1">
      <c r="A487" s="371" t="s">
        <v>965</v>
      </c>
      <c r="B487" s="112">
        <v>905</v>
      </c>
      <c r="C487" s="113" t="s">
        <v>33</v>
      </c>
      <c r="D487" s="113" t="s">
        <v>31</v>
      </c>
      <c r="E487" s="79" t="s">
        <v>966</v>
      </c>
      <c r="F487" s="399"/>
      <c r="G487" s="120">
        <f t="shared" si="58"/>
        <v>0</v>
      </c>
      <c r="H487" s="120">
        <f t="shared" si="58"/>
        <v>1036700</v>
      </c>
      <c r="I487" s="120">
        <f t="shared" si="58"/>
        <v>1036700</v>
      </c>
    </row>
    <row r="488" spans="1:9" s="129" customFormat="1" ht="16.5" hidden="1">
      <c r="A488" s="103" t="s">
        <v>550</v>
      </c>
      <c r="B488" s="112">
        <v>905</v>
      </c>
      <c r="C488" s="113" t="s">
        <v>33</v>
      </c>
      <c r="D488" s="113" t="s">
        <v>31</v>
      </c>
      <c r="E488" s="79" t="s">
        <v>966</v>
      </c>
      <c r="F488" s="399">
        <v>620</v>
      </c>
      <c r="G488" s="120"/>
      <c r="H488" s="120">
        <f>977700+59000</f>
        <v>1036700</v>
      </c>
      <c r="I488" s="120">
        <f>977700+59000</f>
        <v>1036700</v>
      </c>
    </row>
    <row r="489" spans="1:9" s="129" customFormat="1" ht="33" hidden="1">
      <c r="A489" s="371" t="s">
        <v>967</v>
      </c>
      <c r="B489" s="112">
        <v>905</v>
      </c>
      <c r="C489" s="113" t="s">
        <v>33</v>
      </c>
      <c r="D489" s="113" t="s">
        <v>31</v>
      </c>
      <c r="E489" s="79" t="s">
        <v>968</v>
      </c>
      <c r="F489" s="399"/>
      <c r="G489" s="120" t="e">
        <f>#REF!</f>
        <v>#REF!</v>
      </c>
      <c r="H489" s="120" t="e">
        <f>#REF!</f>
        <v>#REF!</v>
      </c>
      <c r="I489" s="120" t="e">
        <f>#REF!</f>
        <v>#REF!</v>
      </c>
    </row>
    <row r="490" spans="1:9" s="129" customFormat="1" ht="33.75" customHeight="1">
      <c r="A490" s="564" t="s">
        <v>811</v>
      </c>
      <c r="B490" s="91" t="s">
        <v>1090</v>
      </c>
      <c r="C490" s="61" t="s">
        <v>33</v>
      </c>
      <c r="D490" s="61" t="s">
        <v>31</v>
      </c>
      <c r="E490" s="76" t="s">
        <v>1197</v>
      </c>
      <c r="F490" s="519"/>
      <c r="G490" s="121">
        <f aca="true" t="shared" si="59" ref="G490:I491">G491</f>
        <v>50000</v>
      </c>
      <c r="H490" s="120">
        <f t="shared" si="59"/>
        <v>65000</v>
      </c>
      <c r="I490" s="120">
        <f t="shared" si="59"/>
        <v>60000</v>
      </c>
    </row>
    <row r="491" spans="1:9" s="129" customFormat="1" ht="23.25" customHeight="1">
      <c r="A491" s="371" t="s">
        <v>559</v>
      </c>
      <c r="B491" s="112" t="s">
        <v>1090</v>
      </c>
      <c r="C491" s="113" t="s">
        <v>33</v>
      </c>
      <c r="D491" s="113" t="s">
        <v>31</v>
      </c>
      <c r="E491" s="79" t="s">
        <v>1197</v>
      </c>
      <c r="F491" s="399"/>
      <c r="G491" s="120">
        <f t="shared" si="59"/>
        <v>50000</v>
      </c>
      <c r="H491" s="120">
        <f t="shared" si="59"/>
        <v>65000</v>
      </c>
      <c r="I491" s="120">
        <f t="shared" si="59"/>
        <v>60000</v>
      </c>
    </row>
    <row r="492" spans="1:9" s="129" customFormat="1" ht="33.75" customHeight="1">
      <c r="A492" s="103" t="s">
        <v>516</v>
      </c>
      <c r="B492" s="112" t="s">
        <v>1090</v>
      </c>
      <c r="C492" s="113" t="s">
        <v>33</v>
      </c>
      <c r="D492" s="113" t="s">
        <v>31</v>
      </c>
      <c r="E492" s="79" t="s">
        <v>1197</v>
      </c>
      <c r="F492" s="399">
        <v>240</v>
      </c>
      <c r="G492" s="120">
        <v>50000</v>
      </c>
      <c r="H492" s="120">
        <v>65000</v>
      </c>
      <c r="I492" s="120">
        <v>60000</v>
      </c>
    </row>
    <row r="493" spans="1:9" ht="16.5">
      <c r="A493" s="45" t="s">
        <v>329</v>
      </c>
      <c r="B493" s="99" t="s">
        <v>1090</v>
      </c>
      <c r="C493" s="47" t="s">
        <v>33</v>
      </c>
      <c r="D493" s="47" t="s">
        <v>34</v>
      </c>
      <c r="E493" s="73"/>
      <c r="F493" s="47"/>
      <c r="G493" s="150">
        <f>G494+G504</f>
        <v>1294327</v>
      </c>
      <c r="H493" s="150">
        <f>H494+H504</f>
        <v>11617100</v>
      </c>
      <c r="I493" s="150">
        <f>I494+I504</f>
        <v>12077100</v>
      </c>
    </row>
    <row r="494" spans="1:9" s="129" customFormat="1" ht="33" hidden="1">
      <c r="A494" s="154" t="s">
        <v>552</v>
      </c>
      <c r="B494" s="93" t="s">
        <v>1090</v>
      </c>
      <c r="C494" s="46" t="s">
        <v>33</v>
      </c>
      <c r="D494" s="46" t="s">
        <v>34</v>
      </c>
      <c r="E494" s="513" t="s">
        <v>754</v>
      </c>
      <c r="F494" s="301"/>
      <c r="G494" s="121">
        <f>G495+G499</f>
        <v>0</v>
      </c>
      <c r="H494" s="121">
        <f>H495+H499</f>
        <v>106000</v>
      </c>
      <c r="I494" s="121">
        <f>I495+I499</f>
        <v>566000</v>
      </c>
    </row>
    <row r="495" spans="1:9" s="330" customFormat="1" ht="22.5" customHeight="1" hidden="1">
      <c r="A495" s="109" t="s">
        <v>744</v>
      </c>
      <c r="B495" s="96" t="s">
        <v>1090</v>
      </c>
      <c r="C495" s="46" t="s">
        <v>33</v>
      </c>
      <c r="D495" s="46" t="s">
        <v>34</v>
      </c>
      <c r="E495" s="514" t="s">
        <v>766</v>
      </c>
      <c r="F495" s="341"/>
      <c r="G495" s="150">
        <f>G497</f>
        <v>0</v>
      </c>
      <c r="H495" s="150">
        <f>H497</f>
        <v>98000</v>
      </c>
      <c r="I495" s="150">
        <f>I497</f>
        <v>507000</v>
      </c>
    </row>
    <row r="496" spans="1:9" s="330" customFormat="1" ht="19.5" customHeight="1" hidden="1">
      <c r="A496" s="55" t="s">
        <v>807</v>
      </c>
      <c r="B496" s="97" t="s">
        <v>1090</v>
      </c>
      <c r="C496" s="42" t="s">
        <v>33</v>
      </c>
      <c r="D496" s="42" t="s">
        <v>34</v>
      </c>
      <c r="E496" s="515" t="s">
        <v>808</v>
      </c>
      <c r="F496" s="341"/>
      <c r="G496" s="242">
        <f aca="true" t="shared" si="60" ref="G496:I497">G497</f>
        <v>0</v>
      </c>
      <c r="H496" s="242">
        <f t="shared" si="60"/>
        <v>98000</v>
      </c>
      <c r="I496" s="242">
        <f t="shared" si="60"/>
        <v>507000</v>
      </c>
    </row>
    <row r="497" spans="1:9" s="129" customFormat="1" ht="21" customHeight="1" hidden="1">
      <c r="A497" s="106" t="s">
        <v>567</v>
      </c>
      <c r="B497" s="97" t="s">
        <v>1090</v>
      </c>
      <c r="C497" s="42" t="s">
        <v>33</v>
      </c>
      <c r="D497" s="42" t="s">
        <v>34</v>
      </c>
      <c r="E497" s="515" t="s">
        <v>810</v>
      </c>
      <c r="F497" s="297"/>
      <c r="G497" s="242">
        <f t="shared" si="60"/>
        <v>0</v>
      </c>
      <c r="H497" s="242">
        <f t="shared" si="60"/>
        <v>98000</v>
      </c>
      <c r="I497" s="242">
        <f t="shared" si="60"/>
        <v>507000</v>
      </c>
    </row>
    <row r="498" spans="1:9" s="129" customFormat="1" ht="33" hidden="1">
      <c r="A498" s="106" t="s">
        <v>516</v>
      </c>
      <c r="B498" s="97" t="s">
        <v>1090</v>
      </c>
      <c r="C498" s="42" t="s">
        <v>33</v>
      </c>
      <c r="D498" s="42" t="s">
        <v>34</v>
      </c>
      <c r="E498" s="515" t="s">
        <v>810</v>
      </c>
      <c r="F498" s="297">
        <v>240</v>
      </c>
      <c r="G498" s="242"/>
      <c r="H498" s="242">
        <v>98000</v>
      </c>
      <c r="I498" s="242">
        <v>507000</v>
      </c>
    </row>
    <row r="499" spans="1:9" s="330" customFormat="1" ht="16.5" hidden="1">
      <c r="A499" s="109" t="s">
        <v>558</v>
      </c>
      <c r="B499" s="93" t="s">
        <v>1090</v>
      </c>
      <c r="C499" s="46" t="s">
        <v>33</v>
      </c>
      <c r="D499" s="46" t="s">
        <v>34</v>
      </c>
      <c r="E499" s="514" t="s">
        <v>767</v>
      </c>
      <c r="F499" s="341"/>
      <c r="G499" s="150">
        <f aca="true" t="shared" si="61" ref="G499:I500">G500</f>
        <v>0</v>
      </c>
      <c r="H499" s="150">
        <f t="shared" si="61"/>
        <v>8000</v>
      </c>
      <c r="I499" s="150">
        <f t="shared" si="61"/>
        <v>59000</v>
      </c>
    </row>
    <row r="500" spans="1:9" s="330" customFormat="1" ht="33" hidden="1">
      <c r="A500" s="106" t="s">
        <v>811</v>
      </c>
      <c r="B500" s="94" t="s">
        <v>1090</v>
      </c>
      <c r="C500" s="42" t="s">
        <v>33</v>
      </c>
      <c r="D500" s="42" t="s">
        <v>34</v>
      </c>
      <c r="E500" s="515" t="s">
        <v>812</v>
      </c>
      <c r="F500" s="341"/>
      <c r="G500" s="242">
        <f t="shared" si="61"/>
        <v>0</v>
      </c>
      <c r="H500" s="242">
        <f t="shared" si="61"/>
        <v>8000</v>
      </c>
      <c r="I500" s="242">
        <f t="shared" si="61"/>
        <v>59000</v>
      </c>
    </row>
    <row r="501" spans="1:9" s="330" customFormat="1" ht="16.5" hidden="1">
      <c r="A501" s="106" t="s">
        <v>559</v>
      </c>
      <c r="B501" s="94" t="s">
        <v>1090</v>
      </c>
      <c r="C501" s="42" t="s">
        <v>33</v>
      </c>
      <c r="D501" s="42" t="s">
        <v>34</v>
      </c>
      <c r="E501" s="515" t="s">
        <v>813</v>
      </c>
      <c r="F501" s="341"/>
      <c r="G501" s="242">
        <f>G502+G503</f>
        <v>0</v>
      </c>
      <c r="H501" s="242">
        <f>H502+H503</f>
        <v>8000</v>
      </c>
      <c r="I501" s="242">
        <f>I502+I503</f>
        <v>59000</v>
      </c>
    </row>
    <row r="502" spans="1:9" s="330" customFormat="1" ht="33" hidden="1">
      <c r="A502" s="106" t="s">
        <v>516</v>
      </c>
      <c r="B502" s="94" t="s">
        <v>1090</v>
      </c>
      <c r="C502" s="42" t="s">
        <v>33</v>
      </c>
      <c r="D502" s="42" t="s">
        <v>34</v>
      </c>
      <c r="E502" s="515" t="s">
        <v>813</v>
      </c>
      <c r="F502" s="297">
        <v>240</v>
      </c>
      <c r="G502" s="242">
        <v>0</v>
      </c>
      <c r="H502" s="242">
        <v>0</v>
      </c>
      <c r="I502" s="242">
        <v>38000</v>
      </c>
    </row>
    <row r="503" spans="1:9" s="330" customFormat="1" ht="33" hidden="1">
      <c r="A503" s="106" t="s">
        <v>535</v>
      </c>
      <c r="B503" s="94" t="s">
        <v>1090</v>
      </c>
      <c r="C503" s="42" t="s">
        <v>33</v>
      </c>
      <c r="D503" s="42" t="s">
        <v>34</v>
      </c>
      <c r="E503" s="515" t="s">
        <v>813</v>
      </c>
      <c r="F503" s="297">
        <v>630</v>
      </c>
      <c r="G503" s="242"/>
      <c r="H503" s="242">
        <v>8000</v>
      </c>
      <c r="I503" s="242">
        <v>21000</v>
      </c>
    </row>
    <row r="504" spans="1:9" s="129" customFormat="1" ht="33">
      <c r="A504" s="394" t="s">
        <v>1232</v>
      </c>
      <c r="B504" s="96" t="s">
        <v>1090</v>
      </c>
      <c r="C504" s="61" t="s">
        <v>33</v>
      </c>
      <c r="D504" s="61" t="s">
        <v>34</v>
      </c>
      <c r="E504" s="518" t="s">
        <v>1124</v>
      </c>
      <c r="F504" s="297"/>
      <c r="G504" s="150">
        <f aca="true" t="shared" si="62" ref="G504:I505">G505</f>
        <v>1294327</v>
      </c>
      <c r="H504" s="150">
        <f t="shared" si="62"/>
        <v>11511100</v>
      </c>
      <c r="I504" s="150">
        <f t="shared" si="62"/>
        <v>11511100</v>
      </c>
    </row>
    <row r="505" spans="1:9" s="330" customFormat="1" ht="39" customHeight="1">
      <c r="A505" s="370" t="s">
        <v>1100</v>
      </c>
      <c r="B505" s="95" t="s">
        <v>1090</v>
      </c>
      <c r="C505" s="61" t="s">
        <v>33</v>
      </c>
      <c r="D505" s="61" t="s">
        <v>34</v>
      </c>
      <c r="E505" s="73" t="s">
        <v>1195</v>
      </c>
      <c r="F505" s="341"/>
      <c r="G505" s="150">
        <f t="shared" si="62"/>
        <v>1294327</v>
      </c>
      <c r="H505" s="150">
        <f t="shared" si="62"/>
        <v>11511100</v>
      </c>
      <c r="I505" s="150">
        <f t="shared" si="62"/>
        <v>11511100</v>
      </c>
    </row>
    <row r="506" spans="1:9" s="331" customFormat="1" ht="21.75" customHeight="1">
      <c r="A506" s="565" t="s">
        <v>911</v>
      </c>
      <c r="B506" s="95" t="s">
        <v>1090</v>
      </c>
      <c r="C506" s="46" t="s">
        <v>33</v>
      </c>
      <c r="D506" s="46" t="s">
        <v>34</v>
      </c>
      <c r="E506" s="73" t="s">
        <v>1198</v>
      </c>
      <c r="F506" s="341"/>
      <c r="G506" s="150">
        <f>G507+G511</f>
        <v>1294327</v>
      </c>
      <c r="H506" s="242">
        <f>H507+H511</f>
        <v>11511100</v>
      </c>
      <c r="I506" s="242">
        <f>I507+I511</f>
        <v>11511100</v>
      </c>
    </row>
    <row r="507" spans="1:9" s="331" customFormat="1" ht="18" customHeight="1" hidden="1">
      <c r="A507" s="395" t="s">
        <v>515</v>
      </c>
      <c r="B507" s="125" t="s">
        <v>1090</v>
      </c>
      <c r="C507" s="42" t="s">
        <v>33</v>
      </c>
      <c r="D507" s="42" t="s">
        <v>34</v>
      </c>
      <c r="E507" s="53" t="s">
        <v>912</v>
      </c>
      <c r="F507" s="297"/>
      <c r="G507" s="242">
        <f>G508+G509+G510</f>
        <v>0</v>
      </c>
      <c r="H507" s="242">
        <f>H508+H509+H510</f>
        <v>2880200</v>
      </c>
      <c r="I507" s="242">
        <f>I508+I509+I510</f>
        <v>2880200</v>
      </c>
    </row>
    <row r="508" spans="1:9" s="129" customFormat="1" ht="16.5" hidden="1">
      <c r="A508" s="283" t="s">
        <v>513</v>
      </c>
      <c r="B508" s="125" t="s">
        <v>1090</v>
      </c>
      <c r="C508" s="42" t="s">
        <v>33</v>
      </c>
      <c r="D508" s="42" t="s">
        <v>34</v>
      </c>
      <c r="E508" s="53" t="s">
        <v>912</v>
      </c>
      <c r="F508" s="297">
        <v>120</v>
      </c>
      <c r="G508" s="242"/>
      <c r="H508" s="242">
        <f>1796800+542700+15000+160900</f>
        <v>2515400</v>
      </c>
      <c r="I508" s="242">
        <f>1796800+542700+15000+160900</f>
        <v>2515400</v>
      </c>
    </row>
    <row r="509" spans="1:9" s="129" customFormat="1" ht="33" hidden="1">
      <c r="A509" s="283" t="s">
        <v>516</v>
      </c>
      <c r="B509" s="125" t="s">
        <v>1090</v>
      </c>
      <c r="C509" s="42" t="s">
        <v>33</v>
      </c>
      <c r="D509" s="42" t="s">
        <v>34</v>
      </c>
      <c r="E509" s="53" t="s">
        <v>912</v>
      </c>
      <c r="F509" s="297">
        <v>240</v>
      </c>
      <c r="G509" s="242"/>
      <c r="H509" s="242">
        <v>343100</v>
      </c>
      <c r="I509" s="242">
        <v>343100</v>
      </c>
    </row>
    <row r="510" spans="1:9" s="129" customFormat="1" ht="16.5" hidden="1">
      <c r="A510" s="283" t="s">
        <v>518</v>
      </c>
      <c r="B510" s="125" t="s">
        <v>1090</v>
      </c>
      <c r="C510" s="42" t="s">
        <v>33</v>
      </c>
      <c r="D510" s="42" t="s">
        <v>34</v>
      </c>
      <c r="E510" s="53" t="s">
        <v>912</v>
      </c>
      <c r="F510" s="297">
        <v>850</v>
      </c>
      <c r="G510" s="242"/>
      <c r="H510" s="242">
        <v>21700</v>
      </c>
      <c r="I510" s="242">
        <v>21700</v>
      </c>
    </row>
    <row r="511" spans="1:9" s="331" customFormat="1" ht="51" customHeight="1">
      <c r="A511" s="395" t="s">
        <v>562</v>
      </c>
      <c r="B511" s="125" t="s">
        <v>1090</v>
      </c>
      <c r="C511" s="42" t="s">
        <v>33</v>
      </c>
      <c r="D511" s="42" t="s">
        <v>34</v>
      </c>
      <c r="E511" s="53" t="s">
        <v>1198</v>
      </c>
      <c r="F511" s="297"/>
      <c r="G511" s="242">
        <f>G512+G513+G514</f>
        <v>1294327</v>
      </c>
      <c r="H511" s="242">
        <f>H512+H513+H514</f>
        <v>8630900</v>
      </c>
      <c r="I511" s="242">
        <f>I512+I513+I514</f>
        <v>8630900</v>
      </c>
    </row>
    <row r="512" spans="1:9" s="129" customFormat="1" ht="16.5">
      <c r="A512" s="106" t="s">
        <v>513</v>
      </c>
      <c r="B512" s="112" t="s">
        <v>1090</v>
      </c>
      <c r="C512" s="42" t="s">
        <v>33</v>
      </c>
      <c r="D512" s="42" t="s">
        <v>34</v>
      </c>
      <c r="E512" s="53" t="s">
        <v>1198</v>
      </c>
      <c r="F512" s="297">
        <v>120</v>
      </c>
      <c r="G512" s="242">
        <v>1162384</v>
      </c>
      <c r="H512" s="242">
        <f>6036100+1822900+540500</f>
        <v>8399500</v>
      </c>
      <c r="I512" s="242">
        <f>6036100+1822900+540500</f>
        <v>8399500</v>
      </c>
    </row>
    <row r="513" spans="1:9" s="129" customFormat="1" ht="33">
      <c r="A513" s="106" t="s">
        <v>516</v>
      </c>
      <c r="B513" s="112" t="s">
        <v>1090</v>
      </c>
      <c r="C513" s="42" t="s">
        <v>33</v>
      </c>
      <c r="D513" s="42" t="s">
        <v>34</v>
      </c>
      <c r="E513" s="53" t="s">
        <v>1198</v>
      </c>
      <c r="F513" s="297">
        <v>240</v>
      </c>
      <c r="G513" s="242">
        <v>129943</v>
      </c>
      <c r="H513" s="242">
        <v>226400</v>
      </c>
      <c r="I513" s="242">
        <v>226400</v>
      </c>
    </row>
    <row r="514" spans="1:9" s="129" customFormat="1" ht="16.5">
      <c r="A514" s="106" t="s">
        <v>518</v>
      </c>
      <c r="B514" s="112" t="s">
        <v>1090</v>
      </c>
      <c r="C514" s="113" t="s">
        <v>33</v>
      </c>
      <c r="D514" s="113" t="s">
        <v>34</v>
      </c>
      <c r="E514" s="53" t="s">
        <v>1198</v>
      </c>
      <c r="F514" s="297">
        <v>850</v>
      </c>
      <c r="G514" s="242">
        <v>2000</v>
      </c>
      <c r="H514" s="242">
        <v>5000</v>
      </c>
      <c r="I514" s="242">
        <v>5000</v>
      </c>
    </row>
    <row r="515" spans="1:9" ht="16.5">
      <c r="A515" s="45" t="s">
        <v>93</v>
      </c>
      <c r="B515" s="93" t="s">
        <v>1090</v>
      </c>
      <c r="C515" s="46" t="s">
        <v>38</v>
      </c>
      <c r="D515" s="47"/>
      <c r="E515" s="73"/>
      <c r="F515" s="73"/>
      <c r="G515" s="243">
        <f>G516+G521</f>
        <v>120000</v>
      </c>
      <c r="H515" s="243" t="e">
        <f>H521</f>
        <v>#REF!</v>
      </c>
      <c r="I515" s="243" t="e">
        <f>I521</f>
        <v>#REF!</v>
      </c>
    </row>
    <row r="516" spans="1:9" ht="16.5">
      <c r="A516" s="45" t="s">
        <v>176</v>
      </c>
      <c r="B516" s="93">
        <v>902</v>
      </c>
      <c r="C516" s="46" t="s">
        <v>38</v>
      </c>
      <c r="D516" s="47" t="s">
        <v>31</v>
      </c>
      <c r="E516" s="73"/>
      <c r="F516" s="73"/>
      <c r="G516" s="243">
        <f>G517</f>
        <v>90000</v>
      </c>
      <c r="H516" s="243"/>
      <c r="I516" s="243"/>
    </row>
    <row r="517" spans="1:9" ht="36" customHeight="1">
      <c r="A517" s="45" t="s">
        <v>1125</v>
      </c>
      <c r="B517" s="93">
        <v>902</v>
      </c>
      <c r="C517" s="46" t="s">
        <v>38</v>
      </c>
      <c r="D517" s="47" t="s">
        <v>31</v>
      </c>
      <c r="E517" s="73" t="s">
        <v>1128</v>
      </c>
      <c r="F517" s="73"/>
      <c r="G517" s="243">
        <f>G518</f>
        <v>90000</v>
      </c>
      <c r="H517" s="243"/>
      <c r="I517" s="243"/>
    </row>
    <row r="518" spans="1:9" ht="33">
      <c r="A518" s="41" t="s">
        <v>937</v>
      </c>
      <c r="B518" s="94">
        <v>902</v>
      </c>
      <c r="C518" s="42" t="s">
        <v>38</v>
      </c>
      <c r="D518" s="43" t="s">
        <v>31</v>
      </c>
      <c r="E518" s="53" t="s">
        <v>1207</v>
      </c>
      <c r="F518" s="53"/>
      <c r="G518" s="243">
        <f>G519</f>
        <v>90000</v>
      </c>
      <c r="H518" s="243"/>
      <c r="I518" s="243"/>
    </row>
    <row r="519" spans="1:9" ht="16.5">
      <c r="A519" s="41" t="s">
        <v>939</v>
      </c>
      <c r="B519" s="94">
        <v>902</v>
      </c>
      <c r="C519" s="42" t="s">
        <v>38</v>
      </c>
      <c r="D519" s="43" t="s">
        <v>31</v>
      </c>
      <c r="E519" s="53" t="s">
        <v>1199</v>
      </c>
      <c r="F519" s="53"/>
      <c r="G519" s="243">
        <f>G520</f>
        <v>90000</v>
      </c>
      <c r="H519" s="243"/>
      <c r="I519" s="243"/>
    </row>
    <row r="520" spans="1:9" ht="16.5">
      <c r="A520" s="41" t="s">
        <v>540</v>
      </c>
      <c r="B520" s="94">
        <v>902</v>
      </c>
      <c r="C520" s="42" t="s">
        <v>38</v>
      </c>
      <c r="D520" s="43" t="s">
        <v>31</v>
      </c>
      <c r="E520" s="53" t="s">
        <v>1199</v>
      </c>
      <c r="F520" s="53">
        <v>310</v>
      </c>
      <c r="G520" s="243">
        <v>90000</v>
      </c>
      <c r="H520" s="243"/>
      <c r="I520" s="243"/>
    </row>
    <row r="521" spans="1:9" ht="16.5">
      <c r="A521" s="45" t="s">
        <v>322</v>
      </c>
      <c r="B521" s="96" t="s">
        <v>1090</v>
      </c>
      <c r="C521" s="47" t="s">
        <v>38</v>
      </c>
      <c r="D521" s="47" t="s">
        <v>40</v>
      </c>
      <c r="E521" s="73"/>
      <c r="F521" s="73"/>
      <c r="G521" s="150">
        <f aca="true" t="shared" si="63" ref="G521:I524">G522</f>
        <v>30000</v>
      </c>
      <c r="H521" s="150" t="e">
        <f t="shared" si="63"/>
        <v>#REF!</v>
      </c>
      <c r="I521" s="150" t="e">
        <f t="shared" si="63"/>
        <v>#REF!</v>
      </c>
    </row>
    <row r="522" spans="1:9" s="129" customFormat="1" ht="36" customHeight="1">
      <c r="A522" s="109" t="s">
        <v>1125</v>
      </c>
      <c r="B522" s="96" t="s">
        <v>1090</v>
      </c>
      <c r="C522" s="47" t="s">
        <v>38</v>
      </c>
      <c r="D522" s="47" t="s">
        <v>40</v>
      </c>
      <c r="E522" s="393" t="s">
        <v>1128</v>
      </c>
      <c r="F522" s="297"/>
      <c r="G522" s="150">
        <f>G523</f>
        <v>30000</v>
      </c>
      <c r="H522" s="150" t="e">
        <f>#REF!</f>
        <v>#REF!</v>
      </c>
      <c r="I522" s="150" t="e">
        <f>#REF!</f>
        <v>#REF!</v>
      </c>
    </row>
    <row r="523" spans="1:9" s="129" customFormat="1" ht="33">
      <c r="A523" s="103" t="s">
        <v>937</v>
      </c>
      <c r="B523" s="97" t="s">
        <v>1090</v>
      </c>
      <c r="C523" s="43" t="s">
        <v>38</v>
      </c>
      <c r="D523" s="43" t="s">
        <v>40</v>
      </c>
      <c r="E523" s="43" t="s">
        <v>1207</v>
      </c>
      <c r="F523" s="297"/>
      <c r="G523" s="242">
        <f>G524+G527</f>
        <v>30000</v>
      </c>
      <c r="H523" s="242">
        <f t="shared" si="63"/>
        <v>95000</v>
      </c>
      <c r="I523" s="242">
        <f t="shared" si="63"/>
        <v>95000</v>
      </c>
    </row>
    <row r="524" spans="1:9" s="129" customFormat="1" ht="33">
      <c r="A524" s="103" t="s">
        <v>942</v>
      </c>
      <c r="B524" s="97" t="s">
        <v>1090</v>
      </c>
      <c r="C524" s="43" t="s">
        <v>38</v>
      </c>
      <c r="D524" s="43" t="s">
        <v>40</v>
      </c>
      <c r="E524" s="43" t="s">
        <v>1200</v>
      </c>
      <c r="F524" s="297"/>
      <c r="G524" s="242">
        <f t="shared" si="63"/>
        <v>20000</v>
      </c>
      <c r="H524" s="242">
        <f t="shared" si="63"/>
        <v>95000</v>
      </c>
      <c r="I524" s="242">
        <f t="shared" si="63"/>
        <v>95000</v>
      </c>
    </row>
    <row r="525" spans="1:9" s="129" customFormat="1" ht="15" customHeight="1">
      <c r="A525" s="103" t="s">
        <v>540</v>
      </c>
      <c r="B525" s="97" t="s">
        <v>1090</v>
      </c>
      <c r="C525" s="43" t="s">
        <v>38</v>
      </c>
      <c r="D525" s="43" t="s">
        <v>40</v>
      </c>
      <c r="E525" s="43" t="s">
        <v>1200</v>
      </c>
      <c r="F525" s="297">
        <v>310</v>
      </c>
      <c r="G525" s="242">
        <v>20000</v>
      </c>
      <c r="H525" s="242">
        <v>95000</v>
      </c>
      <c r="I525" s="242">
        <v>95000</v>
      </c>
    </row>
    <row r="526" spans="1:9" s="129" customFormat="1" ht="0.75" customHeight="1" hidden="1">
      <c r="A526" s="516" t="s">
        <v>937</v>
      </c>
      <c r="B526" s="94">
        <v>902</v>
      </c>
      <c r="C526" s="43" t="s">
        <v>38</v>
      </c>
      <c r="D526" s="43" t="s">
        <v>40</v>
      </c>
      <c r="E526" s="43" t="s">
        <v>1127</v>
      </c>
      <c r="F526" s="297"/>
      <c r="G526" s="242"/>
      <c r="H526" s="242"/>
      <c r="I526" s="242"/>
    </row>
    <row r="527" spans="1:9" s="129" customFormat="1" ht="16.5">
      <c r="A527" s="516" t="s">
        <v>544</v>
      </c>
      <c r="B527" s="94">
        <v>902</v>
      </c>
      <c r="C527" s="43" t="s">
        <v>38</v>
      </c>
      <c r="D527" s="43" t="s">
        <v>40</v>
      </c>
      <c r="E527" s="43" t="s">
        <v>1201</v>
      </c>
      <c r="F527" s="297"/>
      <c r="G527" s="242">
        <f>G528</f>
        <v>10000</v>
      </c>
      <c r="H527" s="242"/>
      <c r="I527" s="242"/>
    </row>
    <row r="528" spans="1:9" s="129" customFormat="1" ht="16.5">
      <c r="A528" s="516" t="s">
        <v>540</v>
      </c>
      <c r="B528" s="94">
        <v>902</v>
      </c>
      <c r="C528" s="43" t="s">
        <v>38</v>
      </c>
      <c r="D528" s="43" t="s">
        <v>40</v>
      </c>
      <c r="E528" s="43" t="s">
        <v>1201</v>
      </c>
      <c r="F528" s="297">
        <v>310</v>
      </c>
      <c r="G528" s="242">
        <v>10000</v>
      </c>
      <c r="H528" s="242"/>
      <c r="I528" s="242"/>
    </row>
    <row r="529" spans="1:9" ht="16.5">
      <c r="A529" s="108" t="s">
        <v>62</v>
      </c>
      <c r="B529" s="93" t="s">
        <v>1090</v>
      </c>
      <c r="C529" s="47" t="s">
        <v>39</v>
      </c>
      <c r="D529" s="47"/>
      <c r="E529" s="47"/>
      <c r="F529" s="73"/>
      <c r="G529" s="150">
        <f>G530</f>
        <v>35000</v>
      </c>
      <c r="H529" s="150">
        <f>H530</f>
        <v>130000</v>
      </c>
      <c r="I529" s="150">
        <f>I530</f>
        <v>130000</v>
      </c>
    </row>
    <row r="530" spans="1:9" ht="16.5">
      <c r="A530" s="109" t="s">
        <v>334</v>
      </c>
      <c r="B530" s="110" t="s">
        <v>1090</v>
      </c>
      <c r="C530" s="47" t="s">
        <v>39</v>
      </c>
      <c r="D530" s="46" t="s">
        <v>31</v>
      </c>
      <c r="E530" s="47"/>
      <c r="F530" s="73"/>
      <c r="G530" s="74">
        <f>G531+G538</f>
        <v>35000</v>
      </c>
      <c r="H530" s="74">
        <f>H531+H538</f>
        <v>130000</v>
      </c>
      <c r="I530" s="74">
        <f>I531+I538</f>
        <v>130000</v>
      </c>
    </row>
    <row r="531" spans="1:9" s="330" customFormat="1" ht="33">
      <c r="A531" s="109" t="s">
        <v>1233</v>
      </c>
      <c r="B531" s="110" t="s">
        <v>1090</v>
      </c>
      <c r="C531" s="47" t="s">
        <v>39</v>
      </c>
      <c r="D531" s="46" t="s">
        <v>31</v>
      </c>
      <c r="E531" s="335" t="s">
        <v>1126</v>
      </c>
      <c r="F531" s="341"/>
      <c r="G531" s="150">
        <f>G532+G535</f>
        <v>35000</v>
      </c>
      <c r="H531" s="150">
        <f>H532+H535</f>
        <v>130000</v>
      </c>
      <c r="I531" s="150">
        <f>I532+I535</f>
        <v>130000</v>
      </c>
    </row>
    <row r="532" spans="1:9" s="129" customFormat="1" ht="20.25" customHeight="1">
      <c r="A532" s="106" t="s">
        <v>913</v>
      </c>
      <c r="B532" s="346" t="s">
        <v>1090</v>
      </c>
      <c r="C532" s="43" t="s">
        <v>39</v>
      </c>
      <c r="D532" s="42" t="s">
        <v>31</v>
      </c>
      <c r="E532" s="43" t="s">
        <v>1127</v>
      </c>
      <c r="F532" s="297"/>
      <c r="G532" s="242">
        <f aca="true" t="shared" si="64" ref="G532:I533">G533</f>
        <v>35000</v>
      </c>
      <c r="H532" s="242">
        <f t="shared" si="64"/>
        <v>80000</v>
      </c>
      <c r="I532" s="242">
        <f t="shared" si="64"/>
        <v>80000</v>
      </c>
    </row>
    <row r="533" spans="1:9" s="129" customFormat="1" ht="19.5" customHeight="1">
      <c r="A533" s="106" t="s">
        <v>572</v>
      </c>
      <c r="B533" s="346" t="s">
        <v>1090</v>
      </c>
      <c r="C533" s="43" t="s">
        <v>39</v>
      </c>
      <c r="D533" s="42" t="s">
        <v>31</v>
      </c>
      <c r="E533" s="43" t="s">
        <v>1202</v>
      </c>
      <c r="F533" s="297"/>
      <c r="G533" s="242">
        <f t="shared" si="64"/>
        <v>35000</v>
      </c>
      <c r="H533" s="242">
        <f t="shared" si="64"/>
        <v>80000</v>
      </c>
      <c r="I533" s="242">
        <f t="shared" si="64"/>
        <v>80000</v>
      </c>
    </row>
    <row r="534" spans="1:9" s="129" customFormat="1" ht="34.5" customHeight="1">
      <c r="A534" s="106" t="s">
        <v>516</v>
      </c>
      <c r="B534" s="346" t="s">
        <v>1090</v>
      </c>
      <c r="C534" s="43" t="s">
        <v>39</v>
      </c>
      <c r="D534" s="42" t="s">
        <v>31</v>
      </c>
      <c r="E534" s="43" t="s">
        <v>1202</v>
      </c>
      <c r="F534" s="297">
        <v>240</v>
      </c>
      <c r="G534" s="242">
        <v>35000</v>
      </c>
      <c r="H534" s="242">
        <v>80000</v>
      </c>
      <c r="I534" s="242">
        <v>80000</v>
      </c>
    </row>
    <row r="535" spans="1:9" s="129" customFormat="1" ht="18.75" customHeight="1" hidden="1">
      <c r="A535" s="106" t="s">
        <v>916</v>
      </c>
      <c r="B535" s="346" t="s">
        <v>1090</v>
      </c>
      <c r="C535" s="43" t="s">
        <v>39</v>
      </c>
      <c r="D535" s="42" t="s">
        <v>31</v>
      </c>
      <c r="E535" s="43" t="s">
        <v>976</v>
      </c>
      <c r="F535" s="297"/>
      <c r="G535" s="242">
        <f aca="true" t="shared" si="65" ref="G535:I536">G536</f>
        <v>0</v>
      </c>
      <c r="H535" s="242">
        <f t="shared" si="65"/>
        <v>50000</v>
      </c>
      <c r="I535" s="242">
        <f t="shared" si="65"/>
        <v>50000</v>
      </c>
    </row>
    <row r="536" spans="1:9" s="129" customFormat="1" ht="19.5" customHeight="1" hidden="1">
      <c r="A536" s="106" t="s">
        <v>572</v>
      </c>
      <c r="B536" s="346" t="s">
        <v>1090</v>
      </c>
      <c r="C536" s="43" t="s">
        <v>39</v>
      </c>
      <c r="D536" s="42" t="s">
        <v>31</v>
      </c>
      <c r="E536" s="43" t="s">
        <v>977</v>
      </c>
      <c r="F536" s="297"/>
      <c r="G536" s="242">
        <f t="shared" si="65"/>
        <v>0</v>
      </c>
      <c r="H536" s="242">
        <f t="shared" si="65"/>
        <v>50000</v>
      </c>
      <c r="I536" s="242">
        <f t="shared" si="65"/>
        <v>50000</v>
      </c>
    </row>
    <row r="537" spans="1:9" s="129" customFormat="1" ht="15" customHeight="1" hidden="1">
      <c r="A537" s="106" t="s">
        <v>554</v>
      </c>
      <c r="B537" s="346" t="s">
        <v>1090</v>
      </c>
      <c r="C537" s="43" t="s">
        <v>39</v>
      </c>
      <c r="D537" s="42" t="s">
        <v>31</v>
      </c>
      <c r="E537" s="43" t="s">
        <v>977</v>
      </c>
      <c r="F537" s="297">
        <v>240</v>
      </c>
      <c r="G537" s="242"/>
      <c r="H537" s="242">
        <v>50000</v>
      </c>
      <c r="I537" s="242">
        <v>50000</v>
      </c>
    </row>
    <row r="538" spans="1:9" s="129" customFormat="1" ht="49.5" hidden="1">
      <c r="A538" s="109" t="s">
        <v>530</v>
      </c>
      <c r="B538" s="110" t="s">
        <v>1090</v>
      </c>
      <c r="C538" s="47" t="s">
        <v>39</v>
      </c>
      <c r="D538" s="46" t="s">
        <v>31</v>
      </c>
      <c r="E538" s="393" t="s">
        <v>700</v>
      </c>
      <c r="F538" s="297"/>
      <c r="G538" s="150">
        <f aca="true" t="shared" si="66" ref="G538:I541">G539</f>
        <v>0</v>
      </c>
      <c r="H538" s="150">
        <f t="shared" si="66"/>
        <v>0</v>
      </c>
      <c r="I538" s="150">
        <f t="shared" si="66"/>
        <v>0</v>
      </c>
    </row>
    <row r="539" spans="1:9" s="330" customFormat="1" ht="33" hidden="1">
      <c r="A539" s="360" t="s">
        <v>532</v>
      </c>
      <c r="B539" s="110" t="s">
        <v>1090</v>
      </c>
      <c r="C539" s="47" t="s">
        <v>39</v>
      </c>
      <c r="D539" s="46" t="s">
        <v>31</v>
      </c>
      <c r="E539" s="47" t="s">
        <v>706</v>
      </c>
      <c r="F539" s="341"/>
      <c r="G539" s="150">
        <f t="shared" si="66"/>
        <v>0</v>
      </c>
      <c r="H539" s="150">
        <f t="shared" si="66"/>
        <v>0</v>
      </c>
      <c r="I539" s="150">
        <f t="shared" si="66"/>
        <v>0</v>
      </c>
    </row>
    <row r="540" spans="1:9" s="129" customFormat="1" ht="16.5" hidden="1">
      <c r="A540" s="361" t="s">
        <v>954</v>
      </c>
      <c r="B540" s="346" t="s">
        <v>1090</v>
      </c>
      <c r="C540" s="43" t="s">
        <v>39</v>
      </c>
      <c r="D540" s="42" t="s">
        <v>31</v>
      </c>
      <c r="E540" s="43" t="s">
        <v>707</v>
      </c>
      <c r="F540" s="297"/>
      <c r="G540" s="242">
        <f t="shared" si="66"/>
        <v>0</v>
      </c>
      <c r="H540" s="242">
        <f t="shared" si="66"/>
        <v>0</v>
      </c>
      <c r="I540" s="242">
        <f t="shared" si="66"/>
        <v>0</v>
      </c>
    </row>
    <row r="541" spans="1:9" s="129" customFormat="1" ht="33" hidden="1">
      <c r="A541" s="361" t="s">
        <v>955</v>
      </c>
      <c r="B541" s="346" t="s">
        <v>1090</v>
      </c>
      <c r="C541" s="43" t="s">
        <v>39</v>
      </c>
      <c r="D541" s="42" t="s">
        <v>31</v>
      </c>
      <c r="E541" s="43" t="s">
        <v>956</v>
      </c>
      <c r="F541" s="297"/>
      <c r="G541" s="242">
        <f t="shared" si="66"/>
        <v>0</v>
      </c>
      <c r="H541" s="242">
        <f t="shared" si="66"/>
        <v>0</v>
      </c>
      <c r="I541" s="242">
        <f t="shared" si="66"/>
        <v>0</v>
      </c>
    </row>
    <row r="542" spans="1:9" s="129" customFormat="1" ht="33" hidden="1">
      <c r="A542" s="106" t="s">
        <v>516</v>
      </c>
      <c r="B542" s="346" t="s">
        <v>1090</v>
      </c>
      <c r="C542" s="43" t="s">
        <v>39</v>
      </c>
      <c r="D542" s="42" t="s">
        <v>31</v>
      </c>
      <c r="E542" s="43" t="s">
        <v>956</v>
      </c>
      <c r="F542" s="297">
        <v>240</v>
      </c>
      <c r="G542" s="242"/>
      <c r="H542" s="242"/>
      <c r="I542" s="242"/>
    </row>
    <row r="543" spans="1:9" ht="33.75" hidden="1" thickBot="1">
      <c r="A543" s="49" t="s">
        <v>598</v>
      </c>
      <c r="B543" s="107" t="s">
        <v>1090</v>
      </c>
      <c r="C543" s="43" t="s">
        <v>39</v>
      </c>
      <c r="D543" s="42" t="s">
        <v>31</v>
      </c>
      <c r="E543" s="53" t="s">
        <v>539</v>
      </c>
      <c r="F543" s="53"/>
      <c r="G543" s="69">
        <f aca="true" t="shared" si="67" ref="G543:I544">G544</f>
        <v>0</v>
      </c>
      <c r="H543" s="69">
        <f t="shared" si="67"/>
        <v>0</v>
      </c>
      <c r="I543" s="69">
        <f t="shared" si="67"/>
        <v>0</v>
      </c>
    </row>
    <row r="544" spans="1:9" ht="17.25" hidden="1" thickBot="1">
      <c r="A544" s="68" t="s">
        <v>599</v>
      </c>
      <c r="B544" s="107" t="s">
        <v>1090</v>
      </c>
      <c r="C544" s="43" t="s">
        <v>39</v>
      </c>
      <c r="D544" s="42" t="s">
        <v>31</v>
      </c>
      <c r="E544" s="53" t="s">
        <v>600</v>
      </c>
      <c r="F544" s="53"/>
      <c r="G544" s="64">
        <f t="shared" si="67"/>
        <v>0</v>
      </c>
      <c r="H544" s="64">
        <f t="shared" si="67"/>
        <v>0</v>
      </c>
      <c r="I544" s="64">
        <f t="shared" si="67"/>
        <v>0</v>
      </c>
    </row>
    <row r="545" spans="1:9" ht="33.75" hidden="1" thickBot="1">
      <c r="A545" s="233" t="s">
        <v>516</v>
      </c>
      <c r="B545" s="107" t="s">
        <v>1090</v>
      </c>
      <c r="C545" s="43" t="s">
        <v>39</v>
      </c>
      <c r="D545" s="42" t="s">
        <v>31</v>
      </c>
      <c r="E545" s="53" t="s">
        <v>600</v>
      </c>
      <c r="F545" s="53" t="s">
        <v>517</v>
      </c>
      <c r="G545" s="69">
        <f>9000-9000</f>
        <v>0</v>
      </c>
      <c r="H545" s="69">
        <f>9000-9000</f>
        <v>0</v>
      </c>
      <c r="I545" s="69">
        <f>9000-9000</f>
        <v>0</v>
      </c>
    </row>
    <row r="546" spans="1:9" ht="0.75" customHeight="1" hidden="1" thickBot="1">
      <c r="A546" s="114" t="s">
        <v>630</v>
      </c>
      <c r="B546" s="115" t="s">
        <v>1090</v>
      </c>
      <c r="C546" s="116"/>
      <c r="D546" s="89"/>
      <c r="E546" s="89"/>
      <c r="F546" s="89"/>
      <c r="G546" s="90">
        <f>G547+G559+G566+G584+G594</f>
        <v>0</v>
      </c>
      <c r="H546" s="90">
        <f>H547+H559+H566+H584+H594</f>
        <v>11250000</v>
      </c>
      <c r="I546" s="90">
        <f>I547+I559+I566+I584+I594</f>
        <v>10494000</v>
      </c>
    </row>
    <row r="547" spans="1:9" s="9" customFormat="1" ht="16.5" hidden="1">
      <c r="A547" s="60" t="s">
        <v>205</v>
      </c>
      <c r="B547" s="91" t="s">
        <v>1090</v>
      </c>
      <c r="C547" s="62" t="s">
        <v>31</v>
      </c>
      <c r="D547" s="117"/>
      <c r="E547" s="117"/>
      <c r="F547" s="117"/>
      <c r="G547" s="121">
        <f>G548</f>
        <v>0</v>
      </c>
      <c r="H547" s="121">
        <f>H548</f>
        <v>5690200</v>
      </c>
      <c r="I547" s="121">
        <f>I548</f>
        <v>5690200</v>
      </c>
    </row>
    <row r="548" spans="1:9" ht="16.5" hidden="1">
      <c r="A548" s="45" t="s">
        <v>206</v>
      </c>
      <c r="B548" s="91" t="s">
        <v>1090</v>
      </c>
      <c r="C548" s="46" t="s">
        <v>31</v>
      </c>
      <c r="D548" s="46" t="s">
        <v>41</v>
      </c>
      <c r="E548" s="47"/>
      <c r="F548" s="47"/>
      <c r="G548" s="74">
        <f>G549+G556</f>
        <v>0</v>
      </c>
      <c r="H548" s="74">
        <f>H549+H556</f>
        <v>5690200</v>
      </c>
      <c r="I548" s="74">
        <f>I549+I556</f>
        <v>5690200</v>
      </c>
    </row>
    <row r="549" spans="1:9" s="129" customFormat="1" ht="51" customHeight="1" hidden="1">
      <c r="A549" s="109" t="s">
        <v>583</v>
      </c>
      <c r="B549" s="96" t="s">
        <v>1090</v>
      </c>
      <c r="C549" s="46" t="s">
        <v>31</v>
      </c>
      <c r="D549" s="46" t="s">
        <v>41</v>
      </c>
      <c r="E549" s="335" t="s">
        <v>715</v>
      </c>
      <c r="F549" s="297"/>
      <c r="G549" s="150">
        <f aca="true" t="shared" si="68" ref="G549:I551">G550</f>
        <v>0</v>
      </c>
      <c r="H549" s="150">
        <f t="shared" si="68"/>
        <v>5417500</v>
      </c>
      <c r="I549" s="150">
        <f t="shared" si="68"/>
        <v>5417500</v>
      </c>
    </row>
    <row r="550" spans="1:9" s="330" customFormat="1" ht="18" customHeight="1" hidden="1">
      <c r="A550" s="375" t="s">
        <v>823</v>
      </c>
      <c r="B550" s="96" t="s">
        <v>1090</v>
      </c>
      <c r="C550" s="46" t="s">
        <v>31</v>
      </c>
      <c r="D550" s="46" t="s">
        <v>41</v>
      </c>
      <c r="E550" s="47" t="s">
        <v>824</v>
      </c>
      <c r="F550" s="341"/>
      <c r="G550" s="150">
        <f t="shared" si="68"/>
        <v>0</v>
      </c>
      <c r="H550" s="150">
        <f t="shared" si="68"/>
        <v>5417500</v>
      </c>
      <c r="I550" s="150">
        <f t="shared" si="68"/>
        <v>5417500</v>
      </c>
    </row>
    <row r="551" spans="1:9" s="129" customFormat="1" ht="18" customHeight="1" hidden="1">
      <c r="A551" s="363" t="s">
        <v>596</v>
      </c>
      <c r="B551" s="112" t="s">
        <v>1090</v>
      </c>
      <c r="C551" s="42" t="s">
        <v>31</v>
      </c>
      <c r="D551" s="42" t="s">
        <v>41</v>
      </c>
      <c r="E551" s="43" t="s">
        <v>825</v>
      </c>
      <c r="F551" s="297"/>
      <c r="G551" s="242">
        <f t="shared" si="68"/>
        <v>0</v>
      </c>
      <c r="H551" s="242">
        <f t="shared" si="68"/>
        <v>5417500</v>
      </c>
      <c r="I551" s="242">
        <f t="shared" si="68"/>
        <v>5417500</v>
      </c>
    </row>
    <row r="552" spans="1:9" s="129" customFormat="1" ht="18" customHeight="1" hidden="1">
      <c r="A552" s="363" t="s">
        <v>515</v>
      </c>
      <c r="B552" s="112" t="s">
        <v>1090</v>
      </c>
      <c r="C552" s="42" t="s">
        <v>31</v>
      </c>
      <c r="D552" s="42" t="s">
        <v>41</v>
      </c>
      <c r="E552" s="43" t="s">
        <v>826</v>
      </c>
      <c r="F552" s="297"/>
      <c r="G552" s="242">
        <f>G553+G554+G555</f>
        <v>0</v>
      </c>
      <c r="H552" s="242">
        <f>H553+H554+H555</f>
        <v>5417500</v>
      </c>
      <c r="I552" s="242">
        <f>I553+I554+I555</f>
        <v>5417500</v>
      </c>
    </row>
    <row r="553" spans="1:9" s="129" customFormat="1" ht="16.5" hidden="1">
      <c r="A553" s="106" t="s">
        <v>513</v>
      </c>
      <c r="B553" s="112" t="s">
        <v>1090</v>
      </c>
      <c r="C553" s="42" t="s">
        <v>31</v>
      </c>
      <c r="D553" s="42" t="s">
        <v>41</v>
      </c>
      <c r="E553" s="43" t="s">
        <v>826</v>
      </c>
      <c r="F553" s="297">
        <v>120</v>
      </c>
      <c r="G553" s="242"/>
      <c r="H553" s="242">
        <f>3078000+929600+19500+275600</f>
        <v>4302700</v>
      </c>
      <c r="I553" s="242">
        <f>3078000+929600+19500+275600</f>
        <v>4302700</v>
      </c>
    </row>
    <row r="554" spans="1:9" s="129" customFormat="1" ht="33" hidden="1">
      <c r="A554" s="106" t="s">
        <v>516</v>
      </c>
      <c r="B554" s="112" t="s">
        <v>1090</v>
      </c>
      <c r="C554" s="42" t="s">
        <v>31</v>
      </c>
      <c r="D554" s="42" t="s">
        <v>41</v>
      </c>
      <c r="E554" s="43" t="s">
        <v>826</v>
      </c>
      <c r="F554" s="297">
        <v>240</v>
      </c>
      <c r="G554" s="242"/>
      <c r="H554" s="242">
        <v>1094800</v>
      </c>
      <c r="I554" s="242">
        <v>1094800</v>
      </c>
    </row>
    <row r="555" spans="1:9" s="129" customFormat="1" ht="16.5" hidden="1">
      <c r="A555" s="106" t="s">
        <v>518</v>
      </c>
      <c r="B555" s="112" t="s">
        <v>1090</v>
      </c>
      <c r="C555" s="42" t="s">
        <v>31</v>
      </c>
      <c r="D555" s="42" t="s">
        <v>41</v>
      </c>
      <c r="E555" s="43" t="s">
        <v>826</v>
      </c>
      <c r="F555" s="297">
        <v>850</v>
      </c>
      <c r="G555" s="242"/>
      <c r="H555" s="242">
        <v>20000</v>
      </c>
      <c r="I555" s="242">
        <v>20000</v>
      </c>
    </row>
    <row r="556" spans="1:9" s="1" customFormat="1" ht="6" customHeight="1" hidden="1">
      <c r="A556" s="45" t="s">
        <v>636</v>
      </c>
      <c r="B556" s="93" t="s">
        <v>1090</v>
      </c>
      <c r="C556" s="46" t="s">
        <v>31</v>
      </c>
      <c r="D556" s="46" t="s">
        <v>41</v>
      </c>
      <c r="E556" s="342" t="s">
        <v>688</v>
      </c>
      <c r="F556" s="47"/>
      <c r="G556" s="74">
        <f aca="true" t="shared" si="69" ref="G556:I557">G557</f>
        <v>0</v>
      </c>
      <c r="H556" s="74">
        <f t="shared" si="69"/>
        <v>272700</v>
      </c>
      <c r="I556" s="74">
        <f t="shared" si="69"/>
        <v>272700</v>
      </c>
    </row>
    <row r="557" spans="1:9" ht="15.75" customHeight="1" hidden="1">
      <c r="A557" s="234" t="s">
        <v>602</v>
      </c>
      <c r="B557" s="97" t="s">
        <v>1090</v>
      </c>
      <c r="C557" s="43" t="s">
        <v>31</v>
      </c>
      <c r="D557" s="43" t="s">
        <v>41</v>
      </c>
      <c r="E557" s="43" t="s">
        <v>705</v>
      </c>
      <c r="F557" s="43"/>
      <c r="G557" s="69">
        <f t="shared" si="69"/>
        <v>0</v>
      </c>
      <c r="H557" s="69">
        <f t="shared" si="69"/>
        <v>272700</v>
      </c>
      <c r="I557" s="69">
        <f t="shared" si="69"/>
        <v>272700</v>
      </c>
    </row>
    <row r="558" spans="1:9" ht="16.5" hidden="1">
      <c r="A558" s="234" t="s">
        <v>622</v>
      </c>
      <c r="B558" s="97" t="s">
        <v>1090</v>
      </c>
      <c r="C558" s="43" t="s">
        <v>31</v>
      </c>
      <c r="D558" s="43" t="s">
        <v>41</v>
      </c>
      <c r="E558" s="43" t="s">
        <v>705</v>
      </c>
      <c r="F558" s="43" t="s">
        <v>621</v>
      </c>
      <c r="G558" s="69"/>
      <c r="H558" s="69">
        <v>272700</v>
      </c>
      <c r="I558" s="69">
        <v>272700</v>
      </c>
    </row>
    <row r="559" spans="1:9" ht="16.5" hidden="1">
      <c r="A559" s="45" t="s">
        <v>207</v>
      </c>
      <c r="B559" s="93" t="s">
        <v>1090</v>
      </c>
      <c r="C559" s="47" t="s">
        <v>34</v>
      </c>
      <c r="D559" s="47"/>
      <c r="E559" s="47"/>
      <c r="F559" s="47"/>
      <c r="G559" s="150">
        <f aca="true" t="shared" si="70" ref="G559:I564">G560</f>
        <v>0</v>
      </c>
      <c r="H559" s="150">
        <f t="shared" si="70"/>
        <v>2144400</v>
      </c>
      <c r="I559" s="150">
        <f t="shared" si="70"/>
        <v>2144400</v>
      </c>
    </row>
    <row r="560" spans="1:9" ht="16.5" hidden="1">
      <c r="A560" s="45" t="s">
        <v>24</v>
      </c>
      <c r="B560" s="93" t="s">
        <v>1090</v>
      </c>
      <c r="C560" s="47" t="s">
        <v>34</v>
      </c>
      <c r="D560" s="47" t="s">
        <v>33</v>
      </c>
      <c r="E560" s="47"/>
      <c r="F560" s="47"/>
      <c r="G560" s="150">
        <f t="shared" si="70"/>
        <v>0</v>
      </c>
      <c r="H560" s="150">
        <f t="shared" si="70"/>
        <v>2144400</v>
      </c>
      <c r="I560" s="150">
        <f t="shared" si="70"/>
        <v>2144400</v>
      </c>
    </row>
    <row r="561" spans="1:9" s="129" customFormat="1" ht="33" hidden="1">
      <c r="A561" s="109" t="s">
        <v>533</v>
      </c>
      <c r="B561" s="93" t="s">
        <v>1090</v>
      </c>
      <c r="C561" s="47" t="s">
        <v>34</v>
      </c>
      <c r="D561" s="47" t="s">
        <v>33</v>
      </c>
      <c r="E561" s="335" t="s">
        <v>712</v>
      </c>
      <c r="F561" s="297"/>
      <c r="G561" s="150">
        <f t="shared" si="70"/>
        <v>0</v>
      </c>
      <c r="H561" s="150">
        <f t="shared" si="70"/>
        <v>2144400</v>
      </c>
      <c r="I561" s="150">
        <f t="shared" si="70"/>
        <v>2144400</v>
      </c>
    </row>
    <row r="562" spans="1:9" s="330" customFormat="1" ht="16.5" hidden="1">
      <c r="A562" s="109" t="s">
        <v>534</v>
      </c>
      <c r="B562" s="93" t="s">
        <v>1090</v>
      </c>
      <c r="C562" s="47" t="s">
        <v>34</v>
      </c>
      <c r="D562" s="47" t="s">
        <v>33</v>
      </c>
      <c r="E562" s="47" t="s">
        <v>774</v>
      </c>
      <c r="F562" s="341"/>
      <c r="G562" s="150">
        <f t="shared" si="70"/>
        <v>0</v>
      </c>
      <c r="H562" s="150">
        <f t="shared" si="70"/>
        <v>2144400</v>
      </c>
      <c r="I562" s="150">
        <f t="shared" si="70"/>
        <v>2144400</v>
      </c>
    </row>
    <row r="563" spans="1:9" s="129" customFormat="1" ht="33" hidden="1">
      <c r="A563" s="372" t="s">
        <v>877</v>
      </c>
      <c r="B563" s="94" t="s">
        <v>1090</v>
      </c>
      <c r="C563" s="43" t="s">
        <v>34</v>
      </c>
      <c r="D563" s="43" t="s">
        <v>33</v>
      </c>
      <c r="E563" s="43" t="s">
        <v>879</v>
      </c>
      <c r="F563" s="297"/>
      <c r="G563" s="242">
        <f t="shared" si="70"/>
        <v>0</v>
      </c>
      <c r="H563" s="242">
        <f t="shared" si="70"/>
        <v>2144400</v>
      </c>
      <c r="I563" s="242">
        <f t="shared" si="70"/>
        <v>2144400</v>
      </c>
    </row>
    <row r="564" spans="1:9" s="129" customFormat="1" ht="52.5" customHeight="1" hidden="1">
      <c r="A564" s="372" t="s">
        <v>878</v>
      </c>
      <c r="B564" s="94" t="s">
        <v>1090</v>
      </c>
      <c r="C564" s="43" t="s">
        <v>34</v>
      </c>
      <c r="D564" s="43" t="s">
        <v>33</v>
      </c>
      <c r="E564" s="43" t="s">
        <v>880</v>
      </c>
      <c r="F564" s="297"/>
      <c r="G564" s="242">
        <f t="shared" si="70"/>
        <v>0</v>
      </c>
      <c r="H564" s="242">
        <f t="shared" si="70"/>
        <v>2144400</v>
      </c>
      <c r="I564" s="242">
        <f t="shared" si="70"/>
        <v>2144400</v>
      </c>
    </row>
    <row r="565" spans="1:9" s="129" customFormat="1" ht="49.5" hidden="1">
      <c r="A565" s="68" t="s">
        <v>733</v>
      </c>
      <c r="B565" s="94" t="s">
        <v>1090</v>
      </c>
      <c r="C565" s="43" t="s">
        <v>34</v>
      </c>
      <c r="D565" s="43" t="s">
        <v>33</v>
      </c>
      <c r="E565" s="43" t="s">
        <v>880</v>
      </c>
      <c r="F565" s="297">
        <v>810</v>
      </c>
      <c r="G565" s="242"/>
      <c r="H565" s="242">
        <v>2144400</v>
      </c>
      <c r="I565" s="242">
        <v>2144400</v>
      </c>
    </row>
    <row r="566" spans="1:9" ht="16.5" hidden="1">
      <c r="A566" s="45" t="s">
        <v>601</v>
      </c>
      <c r="B566" s="93" t="s">
        <v>1090</v>
      </c>
      <c r="C566" s="47" t="s">
        <v>30</v>
      </c>
      <c r="D566" s="47"/>
      <c r="E566" s="47"/>
      <c r="F566" s="47"/>
      <c r="G566" s="150">
        <f>G567+G573+G579</f>
        <v>0</v>
      </c>
      <c r="H566" s="150">
        <f>H567+H573+H579</f>
        <v>3315400</v>
      </c>
      <c r="I566" s="150">
        <f>I567+I573+I579</f>
        <v>2549400</v>
      </c>
    </row>
    <row r="567" spans="1:9" ht="16.5" hidden="1">
      <c r="A567" s="244" t="s">
        <v>28</v>
      </c>
      <c r="B567" s="245" t="s">
        <v>1090</v>
      </c>
      <c r="C567" s="246" t="s">
        <v>30</v>
      </c>
      <c r="D567" s="62" t="s">
        <v>31</v>
      </c>
      <c r="E567" s="62"/>
      <c r="F567" s="47"/>
      <c r="G567" s="150">
        <f aca="true" t="shared" si="71" ref="G567:I571">G568</f>
        <v>0</v>
      </c>
      <c r="H567" s="150">
        <f t="shared" si="71"/>
        <v>625000</v>
      </c>
      <c r="I567" s="150">
        <f t="shared" si="71"/>
        <v>900000</v>
      </c>
    </row>
    <row r="568" spans="1:9" s="129" customFormat="1" ht="33" hidden="1">
      <c r="A568" s="154" t="s">
        <v>552</v>
      </c>
      <c r="B568" s="245" t="s">
        <v>1090</v>
      </c>
      <c r="C568" s="246" t="s">
        <v>30</v>
      </c>
      <c r="D568" s="62" t="s">
        <v>31</v>
      </c>
      <c r="E568" s="393" t="s">
        <v>754</v>
      </c>
      <c r="F568" s="301"/>
      <c r="G568" s="121">
        <f t="shared" si="71"/>
        <v>0</v>
      </c>
      <c r="H568" s="121">
        <f t="shared" si="71"/>
        <v>625000</v>
      </c>
      <c r="I568" s="121">
        <f t="shared" si="71"/>
        <v>900000</v>
      </c>
    </row>
    <row r="569" spans="1:9" s="330" customFormat="1" ht="33" hidden="1">
      <c r="A569" s="109" t="s">
        <v>753</v>
      </c>
      <c r="B569" s="245" t="s">
        <v>1090</v>
      </c>
      <c r="C569" s="246" t="s">
        <v>30</v>
      </c>
      <c r="D569" s="62" t="s">
        <v>31</v>
      </c>
      <c r="E569" s="47" t="s">
        <v>764</v>
      </c>
      <c r="F569" s="341"/>
      <c r="G569" s="121">
        <f t="shared" si="71"/>
        <v>0</v>
      </c>
      <c r="H569" s="121">
        <f t="shared" si="71"/>
        <v>625000</v>
      </c>
      <c r="I569" s="121">
        <f t="shared" si="71"/>
        <v>900000</v>
      </c>
    </row>
    <row r="570" spans="1:9" s="129" customFormat="1" ht="16.5" hidden="1">
      <c r="A570" s="106" t="s">
        <v>735</v>
      </c>
      <c r="B570" s="381" t="s">
        <v>1090</v>
      </c>
      <c r="C570" s="382" t="s">
        <v>30</v>
      </c>
      <c r="D570" s="56" t="s">
        <v>31</v>
      </c>
      <c r="E570" s="43" t="s">
        <v>785</v>
      </c>
      <c r="F570" s="297"/>
      <c r="G570" s="120">
        <f t="shared" si="71"/>
        <v>0</v>
      </c>
      <c r="H570" s="120">
        <f t="shared" si="71"/>
        <v>625000</v>
      </c>
      <c r="I570" s="120">
        <f t="shared" si="71"/>
        <v>900000</v>
      </c>
    </row>
    <row r="571" spans="1:9" s="129" customFormat="1" ht="33" hidden="1">
      <c r="A571" s="106" t="s">
        <v>604</v>
      </c>
      <c r="B571" s="381" t="s">
        <v>1090</v>
      </c>
      <c r="C571" s="382" t="s">
        <v>30</v>
      </c>
      <c r="D571" s="56" t="s">
        <v>31</v>
      </c>
      <c r="E571" s="43" t="s">
        <v>787</v>
      </c>
      <c r="F571" s="297"/>
      <c r="G571" s="120">
        <f t="shared" si="71"/>
        <v>0</v>
      </c>
      <c r="H571" s="120">
        <f t="shared" si="71"/>
        <v>625000</v>
      </c>
      <c r="I571" s="120">
        <f t="shared" si="71"/>
        <v>900000</v>
      </c>
    </row>
    <row r="572" spans="1:9" s="129" customFormat="1" ht="33" hidden="1">
      <c r="A572" s="106" t="s">
        <v>516</v>
      </c>
      <c r="B572" s="381" t="s">
        <v>1090</v>
      </c>
      <c r="C572" s="382" t="s">
        <v>30</v>
      </c>
      <c r="D572" s="56" t="s">
        <v>31</v>
      </c>
      <c r="E572" s="43" t="s">
        <v>787</v>
      </c>
      <c r="F572" s="297">
        <v>240</v>
      </c>
      <c r="G572" s="120"/>
      <c r="H572" s="120">
        <v>625000</v>
      </c>
      <c r="I572" s="120">
        <v>900000</v>
      </c>
    </row>
    <row r="573" spans="1:9" ht="16.5" hidden="1">
      <c r="A573" s="45" t="s">
        <v>4</v>
      </c>
      <c r="B573" s="93" t="s">
        <v>1090</v>
      </c>
      <c r="C573" s="46" t="s">
        <v>30</v>
      </c>
      <c r="D573" s="46" t="s">
        <v>36</v>
      </c>
      <c r="E573" s="47"/>
      <c r="F573" s="47"/>
      <c r="G573" s="74">
        <f aca="true" t="shared" si="72" ref="G573:I577">G574</f>
        <v>0</v>
      </c>
      <c r="H573" s="74">
        <f t="shared" si="72"/>
        <v>2690000</v>
      </c>
      <c r="I573" s="74">
        <f t="shared" si="72"/>
        <v>1649000</v>
      </c>
    </row>
    <row r="574" spans="1:9" s="129" customFormat="1" ht="33" hidden="1">
      <c r="A574" s="154" t="s">
        <v>552</v>
      </c>
      <c r="B574" s="245" t="s">
        <v>1090</v>
      </c>
      <c r="C574" s="246" t="s">
        <v>30</v>
      </c>
      <c r="D574" s="62" t="s">
        <v>36</v>
      </c>
      <c r="E574" s="393" t="s">
        <v>754</v>
      </c>
      <c r="F574" s="301"/>
      <c r="G574" s="121">
        <f t="shared" si="72"/>
        <v>0</v>
      </c>
      <c r="H574" s="121">
        <f t="shared" si="72"/>
        <v>2690000</v>
      </c>
      <c r="I574" s="121">
        <f t="shared" si="72"/>
        <v>1649000</v>
      </c>
    </row>
    <row r="575" spans="1:9" s="330" customFormat="1" ht="33" hidden="1">
      <c r="A575" s="109" t="s">
        <v>753</v>
      </c>
      <c r="B575" s="245" t="s">
        <v>1090</v>
      </c>
      <c r="C575" s="246" t="s">
        <v>30</v>
      </c>
      <c r="D575" s="62" t="s">
        <v>36</v>
      </c>
      <c r="E575" s="47" t="s">
        <v>764</v>
      </c>
      <c r="F575" s="341"/>
      <c r="G575" s="121">
        <f t="shared" si="72"/>
        <v>0</v>
      </c>
      <c r="H575" s="121">
        <f t="shared" si="72"/>
        <v>2690000</v>
      </c>
      <c r="I575" s="121">
        <f t="shared" si="72"/>
        <v>1649000</v>
      </c>
    </row>
    <row r="576" spans="1:9" s="129" customFormat="1" ht="33" hidden="1">
      <c r="A576" s="106" t="s">
        <v>736</v>
      </c>
      <c r="B576" s="381" t="s">
        <v>1090</v>
      </c>
      <c r="C576" s="382" t="s">
        <v>30</v>
      </c>
      <c r="D576" s="56" t="s">
        <v>36</v>
      </c>
      <c r="E576" s="43" t="s">
        <v>790</v>
      </c>
      <c r="F576" s="297"/>
      <c r="G576" s="242">
        <f t="shared" si="72"/>
        <v>0</v>
      </c>
      <c r="H576" s="242">
        <f t="shared" si="72"/>
        <v>2690000</v>
      </c>
      <c r="I576" s="242">
        <f t="shared" si="72"/>
        <v>1649000</v>
      </c>
    </row>
    <row r="577" spans="1:9" s="129" customFormat="1" ht="33" hidden="1">
      <c r="A577" s="106" t="s">
        <v>604</v>
      </c>
      <c r="B577" s="381" t="s">
        <v>1090</v>
      </c>
      <c r="C577" s="382" t="s">
        <v>30</v>
      </c>
      <c r="D577" s="56" t="s">
        <v>36</v>
      </c>
      <c r="E577" s="43" t="s">
        <v>793</v>
      </c>
      <c r="F577" s="297"/>
      <c r="G577" s="120">
        <f t="shared" si="72"/>
        <v>0</v>
      </c>
      <c r="H577" s="120">
        <f t="shared" si="72"/>
        <v>2690000</v>
      </c>
      <c r="I577" s="120">
        <f t="shared" si="72"/>
        <v>1649000</v>
      </c>
    </row>
    <row r="578" spans="1:9" s="129" customFormat="1" ht="33" hidden="1">
      <c r="A578" s="106" t="s">
        <v>516</v>
      </c>
      <c r="B578" s="381" t="s">
        <v>1090</v>
      </c>
      <c r="C578" s="382" t="s">
        <v>30</v>
      </c>
      <c r="D578" s="56" t="s">
        <v>36</v>
      </c>
      <c r="E578" s="43" t="s">
        <v>793</v>
      </c>
      <c r="F578" s="297">
        <v>240</v>
      </c>
      <c r="G578" s="120"/>
      <c r="H578" s="120">
        <v>2690000</v>
      </c>
      <c r="I578" s="120">
        <v>1649000</v>
      </c>
    </row>
    <row r="579" spans="1:9" ht="33" hidden="1">
      <c r="A579" s="225" t="s">
        <v>470</v>
      </c>
      <c r="B579" s="245" t="s">
        <v>1090</v>
      </c>
      <c r="C579" s="47" t="s">
        <v>30</v>
      </c>
      <c r="D579" s="47" t="s">
        <v>35</v>
      </c>
      <c r="E579" s="73"/>
      <c r="F579" s="73"/>
      <c r="G579" s="121">
        <f aca="true" t="shared" si="73" ref="G579:I582">G580</f>
        <v>0</v>
      </c>
      <c r="H579" s="121">
        <f t="shared" si="73"/>
        <v>400</v>
      </c>
      <c r="I579" s="121">
        <f t="shared" si="73"/>
        <v>400</v>
      </c>
    </row>
    <row r="580" spans="1:9" s="129" customFormat="1" ht="49.5" hidden="1">
      <c r="A580" s="378" t="s">
        <v>752</v>
      </c>
      <c r="B580" s="245" t="s">
        <v>1090</v>
      </c>
      <c r="C580" s="47" t="s">
        <v>30</v>
      </c>
      <c r="D580" s="47" t="s">
        <v>35</v>
      </c>
      <c r="E580" s="396" t="s">
        <v>717</v>
      </c>
      <c r="F580" s="302"/>
      <c r="G580" s="121">
        <f t="shared" si="73"/>
        <v>0</v>
      </c>
      <c r="H580" s="121">
        <f t="shared" si="73"/>
        <v>400</v>
      </c>
      <c r="I580" s="121">
        <f t="shared" si="73"/>
        <v>400</v>
      </c>
    </row>
    <row r="581" spans="1:9" s="129" customFormat="1" ht="33" hidden="1">
      <c r="A581" s="282" t="s">
        <v>1000</v>
      </c>
      <c r="B581" s="381" t="s">
        <v>1090</v>
      </c>
      <c r="C581" s="43" t="s">
        <v>30</v>
      </c>
      <c r="D581" s="43" t="s">
        <v>35</v>
      </c>
      <c r="E581" s="386" t="s">
        <v>1001</v>
      </c>
      <c r="F581" s="336"/>
      <c r="G581" s="120">
        <f t="shared" si="73"/>
        <v>0</v>
      </c>
      <c r="H581" s="120">
        <f t="shared" si="73"/>
        <v>400</v>
      </c>
      <c r="I581" s="120">
        <f t="shared" si="73"/>
        <v>400</v>
      </c>
    </row>
    <row r="582" spans="1:9" s="129" customFormat="1" ht="33" hidden="1">
      <c r="A582" s="282" t="s">
        <v>1025</v>
      </c>
      <c r="B582" s="381" t="s">
        <v>1090</v>
      </c>
      <c r="C582" s="43" t="s">
        <v>30</v>
      </c>
      <c r="D582" s="43" t="s">
        <v>35</v>
      </c>
      <c r="E582" s="386" t="s">
        <v>1002</v>
      </c>
      <c r="F582" s="336"/>
      <c r="G582" s="120">
        <f t="shared" si="73"/>
        <v>0</v>
      </c>
      <c r="H582" s="120">
        <f t="shared" si="73"/>
        <v>400</v>
      </c>
      <c r="I582" s="120">
        <f t="shared" si="73"/>
        <v>400</v>
      </c>
    </row>
    <row r="583" spans="1:9" s="129" customFormat="1" ht="33" hidden="1">
      <c r="A583" s="368" t="s">
        <v>516</v>
      </c>
      <c r="B583" s="381" t="s">
        <v>1090</v>
      </c>
      <c r="C583" s="43" t="s">
        <v>30</v>
      </c>
      <c r="D583" s="43" t="s">
        <v>35</v>
      </c>
      <c r="E583" s="386" t="s">
        <v>1002</v>
      </c>
      <c r="F583" s="336">
        <v>240</v>
      </c>
      <c r="G583" s="242"/>
      <c r="H583" s="242">
        <v>400</v>
      </c>
      <c r="I583" s="242">
        <v>400</v>
      </c>
    </row>
    <row r="584" spans="1:9" s="1" customFormat="1" ht="16.5" hidden="1">
      <c r="A584" s="45" t="s">
        <v>466</v>
      </c>
      <c r="B584" s="93" t="s">
        <v>1090</v>
      </c>
      <c r="C584" s="47" t="s">
        <v>33</v>
      </c>
      <c r="D584" s="47"/>
      <c r="E584" s="47"/>
      <c r="F584" s="47"/>
      <c r="G584" s="121">
        <f aca="true" t="shared" si="74" ref="G584:I586">G585</f>
        <v>0</v>
      </c>
      <c r="H584" s="121">
        <f t="shared" si="74"/>
        <v>50000</v>
      </c>
      <c r="I584" s="121">
        <f t="shared" si="74"/>
        <v>60000</v>
      </c>
    </row>
    <row r="585" spans="1:9" s="1" customFormat="1" ht="16.5" hidden="1">
      <c r="A585" s="60" t="s">
        <v>5</v>
      </c>
      <c r="B585" s="93" t="s">
        <v>1090</v>
      </c>
      <c r="C585" s="61" t="s">
        <v>33</v>
      </c>
      <c r="D585" s="61" t="s">
        <v>31</v>
      </c>
      <c r="E585" s="47"/>
      <c r="F585" s="47"/>
      <c r="G585" s="74">
        <f t="shared" si="74"/>
        <v>0</v>
      </c>
      <c r="H585" s="74">
        <f t="shared" si="74"/>
        <v>50000</v>
      </c>
      <c r="I585" s="74">
        <f t="shared" si="74"/>
        <v>60000</v>
      </c>
    </row>
    <row r="586" spans="1:9" s="129" customFormat="1" ht="33" hidden="1">
      <c r="A586" s="109" t="s">
        <v>526</v>
      </c>
      <c r="B586" s="93" t="s">
        <v>1090</v>
      </c>
      <c r="C586" s="61" t="s">
        <v>33</v>
      </c>
      <c r="D586" s="61" t="s">
        <v>31</v>
      </c>
      <c r="E586" s="393" t="s">
        <v>699</v>
      </c>
      <c r="F586" s="297"/>
      <c r="G586" s="150">
        <f t="shared" si="74"/>
        <v>0</v>
      </c>
      <c r="H586" s="150">
        <f t="shared" si="74"/>
        <v>50000</v>
      </c>
      <c r="I586" s="150">
        <f t="shared" si="74"/>
        <v>60000</v>
      </c>
    </row>
    <row r="587" spans="1:9" s="330" customFormat="1" ht="16.5" hidden="1">
      <c r="A587" s="356" t="s">
        <v>746</v>
      </c>
      <c r="B587" s="93" t="s">
        <v>1090</v>
      </c>
      <c r="C587" s="61" t="s">
        <v>33</v>
      </c>
      <c r="D587" s="61" t="s">
        <v>31</v>
      </c>
      <c r="E587" s="47" t="s">
        <v>768</v>
      </c>
      <c r="F587" s="341"/>
      <c r="G587" s="150">
        <f>G588+G591</f>
        <v>0</v>
      </c>
      <c r="H587" s="150">
        <f>H588+H591</f>
        <v>50000</v>
      </c>
      <c r="I587" s="150">
        <f>I588+I591</f>
        <v>60000</v>
      </c>
    </row>
    <row r="588" spans="1:9" s="129" customFormat="1" ht="16.5" hidden="1">
      <c r="A588" s="103" t="s">
        <v>888</v>
      </c>
      <c r="B588" s="94" t="s">
        <v>1090</v>
      </c>
      <c r="C588" s="113" t="s">
        <v>33</v>
      </c>
      <c r="D588" s="113" t="s">
        <v>31</v>
      </c>
      <c r="E588" s="43" t="s">
        <v>889</v>
      </c>
      <c r="F588" s="297"/>
      <c r="G588" s="242">
        <f aca="true" t="shared" si="75" ref="G588:I589">G589</f>
        <v>0</v>
      </c>
      <c r="H588" s="242">
        <f t="shared" si="75"/>
        <v>50000</v>
      </c>
      <c r="I588" s="242">
        <f t="shared" si="75"/>
        <v>60000</v>
      </c>
    </row>
    <row r="589" spans="1:9" s="129" customFormat="1" ht="33" hidden="1">
      <c r="A589" s="103" t="s">
        <v>604</v>
      </c>
      <c r="B589" s="94" t="s">
        <v>1090</v>
      </c>
      <c r="C589" s="113" t="s">
        <v>33</v>
      </c>
      <c r="D589" s="113" t="s">
        <v>31</v>
      </c>
      <c r="E589" s="43" t="s">
        <v>892</v>
      </c>
      <c r="F589" s="297"/>
      <c r="G589" s="242">
        <f t="shared" si="75"/>
        <v>0</v>
      </c>
      <c r="H589" s="242">
        <f t="shared" si="75"/>
        <v>50000</v>
      </c>
      <c r="I589" s="242">
        <f t="shared" si="75"/>
        <v>60000</v>
      </c>
    </row>
    <row r="590" spans="1:9" s="129" customFormat="1" ht="33" hidden="1">
      <c r="A590" s="106" t="s">
        <v>516</v>
      </c>
      <c r="B590" s="94" t="s">
        <v>1090</v>
      </c>
      <c r="C590" s="113" t="s">
        <v>33</v>
      </c>
      <c r="D590" s="113" t="s">
        <v>31</v>
      </c>
      <c r="E590" s="43" t="s">
        <v>892</v>
      </c>
      <c r="F590" s="297">
        <v>240</v>
      </c>
      <c r="G590" s="242"/>
      <c r="H590" s="242">
        <v>50000</v>
      </c>
      <c r="I590" s="242">
        <v>60000</v>
      </c>
    </row>
    <row r="591" spans="1:9" s="129" customFormat="1" ht="16.5" hidden="1">
      <c r="A591" s="103" t="s">
        <v>895</v>
      </c>
      <c r="B591" s="94" t="s">
        <v>1090</v>
      </c>
      <c r="C591" s="113" t="s">
        <v>33</v>
      </c>
      <c r="D591" s="113" t="s">
        <v>31</v>
      </c>
      <c r="E591" s="43" t="s">
        <v>896</v>
      </c>
      <c r="F591" s="297"/>
      <c r="G591" s="242">
        <f aca="true" t="shared" si="76" ref="G591:I592">G592</f>
        <v>0</v>
      </c>
      <c r="H591" s="242">
        <f t="shared" si="76"/>
        <v>0</v>
      </c>
      <c r="I591" s="242">
        <f t="shared" si="76"/>
        <v>0</v>
      </c>
    </row>
    <row r="592" spans="1:9" s="129" customFormat="1" ht="33" hidden="1">
      <c r="A592" s="103" t="s">
        <v>604</v>
      </c>
      <c r="B592" s="94" t="s">
        <v>1090</v>
      </c>
      <c r="C592" s="113" t="s">
        <v>33</v>
      </c>
      <c r="D592" s="113" t="s">
        <v>31</v>
      </c>
      <c r="E592" s="43" t="s">
        <v>898</v>
      </c>
      <c r="F592" s="297"/>
      <c r="G592" s="242">
        <f t="shared" si="76"/>
        <v>0</v>
      </c>
      <c r="H592" s="242">
        <f t="shared" si="76"/>
        <v>0</v>
      </c>
      <c r="I592" s="242">
        <f t="shared" si="76"/>
        <v>0</v>
      </c>
    </row>
    <row r="593" spans="1:9" s="129" customFormat="1" ht="33" hidden="1">
      <c r="A593" s="106" t="s">
        <v>516</v>
      </c>
      <c r="B593" s="94" t="s">
        <v>1090</v>
      </c>
      <c r="C593" s="113" t="s">
        <v>33</v>
      </c>
      <c r="D593" s="113" t="s">
        <v>31</v>
      </c>
      <c r="E593" s="43" t="s">
        <v>898</v>
      </c>
      <c r="F593" s="297">
        <v>240</v>
      </c>
      <c r="G593" s="242">
        <v>0</v>
      </c>
      <c r="H593" s="242">
        <v>0</v>
      </c>
      <c r="I593" s="242">
        <v>0</v>
      </c>
    </row>
    <row r="594" spans="1:9" ht="16.5" hidden="1">
      <c r="A594" s="108" t="s">
        <v>62</v>
      </c>
      <c r="B594" s="93" t="s">
        <v>1090</v>
      </c>
      <c r="C594" s="47" t="s">
        <v>39</v>
      </c>
      <c r="D594" s="47"/>
      <c r="E594" s="47"/>
      <c r="F594" s="73"/>
      <c r="G594" s="150">
        <f aca="true" t="shared" si="77" ref="G594:I598">G595</f>
        <v>0</v>
      </c>
      <c r="H594" s="150">
        <f t="shared" si="77"/>
        <v>50000</v>
      </c>
      <c r="I594" s="150">
        <f t="shared" si="77"/>
        <v>50000</v>
      </c>
    </row>
    <row r="595" spans="1:9" ht="16.5" hidden="1">
      <c r="A595" s="109" t="s">
        <v>334</v>
      </c>
      <c r="B595" s="110" t="s">
        <v>1090</v>
      </c>
      <c r="C595" s="47" t="s">
        <v>39</v>
      </c>
      <c r="D595" s="46" t="s">
        <v>31</v>
      </c>
      <c r="E595" s="47"/>
      <c r="F595" s="73"/>
      <c r="G595" s="74">
        <f t="shared" si="77"/>
        <v>0</v>
      </c>
      <c r="H595" s="74">
        <f t="shared" si="77"/>
        <v>50000</v>
      </c>
      <c r="I595" s="74">
        <f t="shared" si="77"/>
        <v>50000</v>
      </c>
    </row>
    <row r="596" spans="1:9" s="330" customFormat="1" ht="33" hidden="1">
      <c r="A596" s="109" t="s">
        <v>565</v>
      </c>
      <c r="B596" s="110" t="s">
        <v>1090</v>
      </c>
      <c r="C596" s="47" t="s">
        <v>39</v>
      </c>
      <c r="D596" s="46" t="s">
        <v>31</v>
      </c>
      <c r="E596" s="335" t="s">
        <v>755</v>
      </c>
      <c r="F596" s="341"/>
      <c r="G596" s="150">
        <f t="shared" si="77"/>
        <v>0</v>
      </c>
      <c r="H596" s="150">
        <f t="shared" si="77"/>
        <v>50000</v>
      </c>
      <c r="I596" s="150">
        <f t="shared" si="77"/>
        <v>50000</v>
      </c>
    </row>
    <row r="597" spans="1:9" s="129" customFormat="1" ht="21" customHeight="1" hidden="1">
      <c r="A597" s="106" t="s">
        <v>978</v>
      </c>
      <c r="B597" s="346" t="s">
        <v>1090</v>
      </c>
      <c r="C597" s="43" t="s">
        <v>39</v>
      </c>
      <c r="D597" s="42" t="s">
        <v>31</v>
      </c>
      <c r="E597" s="43" t="s">
        <v>917</v>
      </c>
      <c r="F597" s="297"/>
      <c r="G597" s="242">
        <f t="shared" si="77"/>
        <v>0</v>
      </c>
      <c r="H597" s="242">
        <f t="shared" si="77"/>
        <v>50000</v>
      </c>
      <c r="I597" s="242">
        <f t="shared" si="77"/>
        <v>50000</v>
      </c>
    </row>
    <row r="598" spans="1:9" s="129" customFormat="1" ht="16.5" customHeight="1" hidden="1">
      <c r="A598" s="106" t="s">
        <v>576</v>
      </c>
      <c r="B598" s="346" t="s">
        <v>1090</v>
      </c>
      <c r="C598" s="43" t="s">
        <v>39</v>
      </c>
      <c r="D598" s="42" t="s">
        <v>31</v>
      </c>
      <c r="E598" s="43" t="s">
        <v>979</v>
      </c>
      <c r="F598" s="297"/>
      <c r="G598" s="242">
        <f t="shared" si="77"/>
        <v>0</v>
      </c>
      <c r="H598" s="242">
        <f t="shared" si="77"/>
        <v>50000</v>
      </c>
      <c r="I598" s="242">
        <f t="shared" si="77"/>
        <v>50000</v>
      </c>
    </row>
    <row r="599" spans="1:9" s="129" customFormat="1" ht="21" customHeight="1" hidden="1">
      <c r="A599" s="106" t="s">
        <v>577</v>
      </c>
      <c r="B599" s="346" t="s">
        <v>1090</v>
      </c>
      <c r="C599" s="43" t="s">
        <v>39</v>
      </c>
      <c r="D599" s="42" t="s">
        <v>31</v>
      </c>
      <c r="E599" s="43" t="s">
        <v>979</v>
      </c>
      <c r="F599" s="297">
        <v>410</v>
      </c>
      <c r="G599" s="242"/>
      <c r="H599" s="242">
        <v>50000</v>
      </c>
      <c r="I599" s="242">
        <v>50000</v>
      </c>
    </row>
    <row r="600" spans="1:10" ht="33.75" hidden="1" thickBot="1">
      <c r="A600" s="87" t="s">
        <v>395</v>
      </c>
      <c r="B600" s="88" t="s">
        <v>1090</v>
      </c>
      <c r="C600" s="89"/>
      <c r="D600" s="89"/>
      <c r="E600" s="89"/>
      <c r="F600" s="89"/>
      <c r="G600" s="90">
        <f>G601+G609+G615+G621+G632+G669+G677+G684+G690</f>
        <v>0</v>
      </c>
      <c r="H600" s="90">
        <f>H601+H609+H615+H621+H632+H669+H677+H684+H690</f>
        <v>64693500</v>
      </c>
      <c r="I600" s="90">
        <f>I601+I609+I615+I621+I632+I669+I677+I684+I690</f>
        <v>64030900</v>
      </c>
      <c r="J600" s="17"/>
    </row>
    <row r="601" spans="1:9" ht="16.5" hidden="1">
      <c r="A601" s="60" t="s">
        <v>205</v>
      </c>
      <c r="B601" s="91" t="s">
        <v>1090</v>
      </c>
      <c r="C601" s="62" t="s">
        <v>31</v>
      </c>
      <c r="D601" s="62"/>
      <c r="E601" s="62"/>
      <c r="F601" s="62"/>
      <c r="G601" s="121">
        <f aca="true" t="shared" si="78" ref="G601:I604">G602</f>
        <v>0</v>
      </c>
      <c r="H601" s="121">
        <f t="shared" si="78"/>
        <v>7774900</v>
      </c>
      <c r="I601" s="121">
        <f t="shared" si="78"/>
        <v>7774900</v>
      </c>
    </row>
    <row r="602" spans="1:9" ht="34.5" customHeight="1" hidden="1">
      <c r="A602" s="45" t="s">
        <v>286</v>
      </c>
      <c r="B602" s="93" t="s">
        <v>1090</v>
      </c>
      <c r="C602" s="46" t="s">
        <v>31</v>
      </c>
      <c r="D602" s="46" t="s">
        <v>37</v>
      </c>
      <c r="E602" s="47"/>
      <c r="F602" s="47"/>
      <c r="G602" s="121">
        <f t="shared" si="78"/>
        <v>0</v>
      </c>
      <c r="H602" s="121">
        <f t="shared" si="78"/>
        <v>7774900</v>
      </c>
      <c r="I602" s="121">
        <f t="shared" si="78"/>
        <v>7774900</v>
      </c>
    </row>
    <row r="603" spans="1:9" s="129" customFormat="1" ht="49.5" hidden="1">
      <c r="A603" s="378" t="s">
        <v>752</v>
      </c>
      <c r="B603" s="93" t="s">
        <v>1090</v>
      </c>
      <c r="C603" s="46" t="s">
        <v>31</v>
      </c>
      <c r="D603" s="46" t="s">
        <v>37</v>
      </c>
      <c r="E603" s="396" t="s">
        <v>717</v>
      </c>
      <c r="F603" s="302"/>
      <c r="G603" s="243">
        <f t="shared" si="78"/>
        <v>0</v>
      </c>
      <c r="H603" s="243">
        <f t="shared" si="78"/>
        <v>7774900</v>
      </c>
      <c r="I603" s="243">
        <f t="shared" si="78"/>
        <v>7774900</v>
      </c>
    </row>
    <row r="604" spans="1:9" s="129" customFormat="1" ht="18.75" hidden="1">
      <c r="A604" s="280" t="s">
        <v>830</v>
      </c>
      <c r="B604" s="94" t="s">
        <v>1090</v>
      </c>
      <c r="C604" s="42" t="s">
        <v>31</v>
      </c>
      <c r="D604" s="42" t="s">
        <v>37</v>
      </c>
      <c r="E604" s="397" t="s">
        <v>831</v>
      </c>
      <c r="F604" s="336"/>
      <c r="G604" s="69">
        <f t="shared" si="78"/>
        <v>0</v>
      </c>
      <c r="H604" s="69">
        <f t="shared" si="78"/>
        <v>7774900</v>
      </c>
      <c r="I604" s="69">
        <f t="shared" si="78"/>
        <v>7774900</v>
      </c>
    </row>
    <row r="605" spans="1:9" s="129" customFormat="1" ht="18.75" hidden="1">
      <c r="A605" s="280" t="s">
        <v>515</v>
      </c>
      <c r="B605" s="94" t="s">
        <v>1090</v>
      </c>
      <c r="C605" s="42" t="s">
        <v>31</v>
      </c>
      <c r="D605" s="42" t="s">
        <v>37</v>
      </c>
      <c r="E605" s="397" t="s">
        <v>836</v>
      </c>
      <c r="F605" s="336"/>
      <c r="G605" s="69">
        <f>G606+G607+G608</f>
        <v>0</v>
      </c>
      <c r="H605" s="69">
        <f>H606+H607+H608</f>
        <v>7774900</v>
      </c>
      <c r="I605" s="69">
        <f>I606+I607+I608</f>
        <v>7774900</v>
      </c>
    </row>
    <row r="606" spans="1:9" s="129" customFormat="1" ht="18.75" hidden="1">
      <c r="A606" s="106" t="s">
        <v>513</v>
      </c>
      <c r="B606" s="94" t="s">
        <v>1090</v>
      </c>
      <c r="C606" s="42" t="s">
        <v>31</v>
      </c>
      <c r="D606" s="42" t="s">
        <v>37</v>
      </c>
      <c r="E606" s="397" t="s">
        <v>836</v>
      </c>
      <c r="F606" s="297">
        <v>120</v>
      </c>
      <c r="G606" s="69"/>
      <c r="H606" s="69">
        <f>4859900+1467700+14000+435800</f>
        <v>6777400</v>
      </c>
      <c r="I606" s="69">
        <f>4859900+1467700+14000+435800</f>
        <v>6777400</v>
      </c>
    </row>
    <row r="607" spans="1:9" s="129" customFormat="1" ht="33" hidden="1">
      <c r="A607" s="106" t="s">
        <v>516</v>
      </c>
      <c r="B607" s="94" t="s">
        <v>1090</v>
      </c>
      <c r="C607" s="42" t="s">
        <v>31</v>
      </c>
      <c r="D607" s="42" t="s">
        <v>37</v>
      </c>
      <c r="E607" s="397" t="s">
        <v>836</v>
      </c>
      <c r="F607" s="297">
        <v>240</v>
      </c>
      <c r="G607" s="69"/>
      <c r="H607" s="69">
        <v>951600</v>
      </c>
      <c r="I607" s="69">
        <v>951600</v>
      </c>
    </row>
    <row r="608" spans="1:9" s="129" customFormat="1" ht="18.75" hidden="1">
      <c r="A608" s="368" t="s">
        <v>518</v>
      </c>
      <c r="B608" s="94" t="s">
        <v>1090</v>
      </c>
      <c r="C608" s="42" t="s">
        <v>31</v>
      </c>
      <c r="D608" s="42" t="s">
        <v>37</v>
      </c>
      <c r="E608" s="397" t="s">
        <v>836</v>
      </c>
      <c r="F608" s="297">
        <v>850</v>
      </c>
      <c r="G608" s="69"/>
      <c r="H608" s="69">
        <v>45900</v>
      </c>
      <c r="I608" s="69">
        <v>45900</v>
      </c>
    </row>
    <row r="609" spans="1:9" ht="16.5" hidden="1">
      <c r="A609" s="460" t="s">
        <v>335</v>
      </c>
      <c r="B609" s="461" t="s">
        <v>1090</v>
      </c>
      <c r="C609" s="462" t="s">
        <v>36</v>
      </c>
      <c r="D609" s="463"/>
      <c r="E609" s="463"/>
      <c r="F609" s="463"/>
      <c r="G609" s="464">
        <f aca="true" t="shared" si="79" ref="G609:I613">G610</f>
        <v>0</v>
      </c>
      <c r="H609" s="150">
        <f t="shared" si="79"/>
        <v>0</v>
      </c>
      <c r="I609" s="150">
        <f t="shared" si="79"/>
        <v>0</v>
      </c>
    </row>
    <row r="610" spans="1:9" ht="16.5" hidden="1">
      <c r="A610" s="465" t="s">
        <v>336</v>
      </c>
      <c r="B610" s="466" t="s">
        <v>1090</v>
      </c>
      <c r="C610" s="467" t="s">
        <v>36</v>
      </c>
      <c r="D610" s="468" t="s">
        <v>40</v>
      </c>
      <c r="E610" s="468"/>
      <c r="F610" s="468"/>
      <c r="G610" s="469">
        <f t="shared" si="79"/>
        <v>0</v>
      </c>
      <c r="H610" s="121">
        <f t="shared" si="79"/>
        <v>0</v>
      </c>
      <c r="I610" s="121">
        <f t="shared" si="79"/>
        <v>0</v>
      </c>
    </row>
    <row r="611" spans="1:9" s="1" customFormat="1" ht="54.75" customHeight="1" hidden="1">
      <c r="A611" s="460" t="s">
        <v>636</v>
      </c>
      <c r="B611" s="470" t="s">
        <v>1090</v>
      </c>
      <c r="C611" s="467" t="s">
        <v>36</v>
      </c>
      <c r="D611" s="468" t="s">
        <v>40</v>
      </c>
      <c r="E611" s="471" t="s">
        <v>688</v>
      </c>
      <c r="F611" s="463"/>
      <c r="G611" s="472">
        <f t="shared" si="79"/>
        <v>0</v>
      </c>
      <c r="H611" s="74">
        <f t="shared" si="79"/>
        <v>0</v>
      </c>
      <c r="I611" s="74">
        <f t="shared" si="79"/>
        <v>0</v>
      </c>
    </row>
    <row r="612" spans="1:9" ht="18.75" customHeight="1" hidden="1">
      <c r="A612" s="460" t="s">
        <v>206</v>
      </c>
      <c r="B612" s="470" t="s">
        <v>1090</v>
      </c>
      <c r="C612" s="467" t="s">
        <v>36</v>
      </c>
      <c r="D612" s="468" t="s">
        <v>40</v>
      </c>
      <c r="E612" s="463" t="s">
        <v>704</v>
      </c>
      <c r="F612" s="473"/>
      <c r="G612" s="472">
        <f t="shared" si="79"/>
        <v>0</v>
      </c>
      <c r="H612" s="74">
        <f t="shared" si="79"/>
        <v>0</v>
      </c>
      <c r="I612" s="74">
        <f t="shared" si="79"/>
        <v>0</v>
      </c>
    </row>
    <row r="613" spans="1:9" ht="33" hidden="1">
      <c r="A613" s="474" t="s">
        <v>337</v>
      </c>
      <c r="B613" s="475" t="s">
        <v>1090</v>
      </c>
      <c r="C613" s="476" t="s">
        <v>36</v>
      </c>
      <c r="D613" s="477" t="s">
        <v>40</v>
      </c>
      <c r="E613" s="478" t="s">
        <v>999</v>
      </c>
      <c r="F613" s="478"/>
      <c r="G613" s="479">
        <f t="shared" si="79"/>
        <v>0</v>
      </c>
      <c r="H613" s="120">
        <f t="shared" si="79"/>
        <v>0</v>
      </c>
      <c r="I613" s="120">
        <f t="shared" si="79"/>
        <v>0</v>
      </c>
    </row>
    <row r="614" spans="1:9" ht="16.5" hidden="1">
      <c r="A614" s="480" t="s">
        <v>578</v>
      </c>
      <c r="B614" s="475" t="s">
        <v>1090</v>
      </c>
      <c r="C614" s="476" t="s">
        <v>36</v>
      </c>
      <c r="D614" s="477" t="s">
        <v>40</v>
      </c>
      <c r="E614" s="478" t="s">
        <v>999</v>
      </c>
      <c r="F614" s="478" t="s">
        <v>579</v>
      </c>
      <c r="G614" s="479"/>
      <c r="H614" s="120">
        <v>0</v>
      </c>
      <c r="I614" s="120">
        <v>0</v>
      </c>
    </row>
    <row r="615" spans="1:9" s="1" customFormat="1" ht="16.5" hidden="1">
      <c r="A615" s="45" t="s">
        <v>110</v>
      </c>
      <c r="B615" s="93" t="s">
        <v>1090</v>
      </c>
      <c r="C615" s="47" t="s">
        <v>40</v>
      </c>
      <c r="D615" s="47"/>
      <c r="E615" s="47"/>
      <c r="F615" s="47"/>
      <c r="G615" s="150">
        <f aca="true" t="shared" si="80" ref="G615:I619">G616</f>
        <v>0</v>
      </c>
      <c r="H615" s="150">
        <f t="shared" si="80"/>
        <v>215000</v>
      </c>
      <c r="I615" s="150">
        <f t="shared" si="80"/>
        <v>215000</v>
      </c>
    </row>
    <row r="616" spans="1:9" ht="33" hidden="1">
      <c r="A616" s="45" t="s">
        <v>331</v>
      </c>
      <c r="B616" s="93" t="s">
        <v>1090</v>
      </c>
      <c r="C616" s="46" t="s">
        <v>40</v>
      </c>
      <c r="D616" s="46" t="s">
        <v>32</v>
      </c>
      <c r="E616" s="46"/>
      <c r="F616" s="46"/>
      <c r="G616" s="74">
        <f t="shared" si="80"/>
        <v>0</v>
      </c>
      <c r="H616" s="74">
        <f t="shared" si="80"/>
        <v>215000</v>
      </c>
      <c r="I616" s="74">
        <f t="shared" si="80"/>
        <v>215000</v>
      </c>
    </row>
    <row r="617" spans="1:9" s="129" customFormat="1" ht="66" hidden="1">
      <c r="A617" s="109" t="s">
        <v>745</v>
      </c>
      <c r="B617" s="93" t="s">
        <v>1090</v>
      </c>
      <c r="C617" s="46" t="s">
        <v>40</v>
      </c>
      <c r="D617" s="46" t="s">
        <v>32</v>
      </c>
      <c r="E617" s="335" t="s">
        <v>708</v>
      </c>
      <c r="F617" s="297"/>
      <c r="G617" s="150">
        <f t="shared" si="80"/>
        <v>0</v>
      </c>
      <c r="H617" s="150">
        <f t="shared" si="80"/>
        <v>215000</v>
      </c>
      <c r="I617" s="150">
        <f t="shared" si="80"/>
        <v>215000</v>
      </c>
    </row>
    <row r="618" spans="1:9" s="129" customFormat="1" ht="16.5" hidden="1">
      <c r="A618" s="106" t="s">
        <v>814</v>
      </c>
      <c r="B618" s="94" t="s">
        <v>1090</v>
      </c>
      <c r="C618" s="42" t="s">
        <v>40</v>
      </c>
      <c r="D618" s="42" t="s">
        <v>32</v>
      </c>
      <c r="E618" s="43" t="s">
        <v>815</v>
      </c>
      <c r="F618" s="297"/>
      <c r="G618" s="242">
        <f t="shared" si="80"/>
        <v>0</v>
      </c>
      <c r="H618" s="242">
        <f t="shared" si="80"/>
        <v>215000</v>
      </c>
      <c r="I618" s="242">
        <f t="shared" si="80"/>
        <v>215000</v>
      </c>
    </row>
    <row r="619" spans="1:9" s="129" customFormat="1" ht="49.5" hidden="1">
      <c r="A619" s="106" t="s">
        <v>623</v>
      </c>
      <c r="B619" s="94" t="s">
        <v>1090</v>
      </c>
      <c r="C619" s="42" t="s">
        <v>40</v>
      </c>
      <c r="D619" s="42" t="s">
        <v>32</v>
      </c>
      <c r="E619" s="43" t="s">
        <v>1022</v>
      </c>
      <c r="F619" s="297"/>
      <c r="G619" s="242">
        <f t="shared" si="80"/>
        <v>0</v>
      </c>
      <c r="H619" s="242">
        <f t="shared" si="80"/>
        <v>215000</v>
      </c>
      <c r="I619" s="242">
        <f t="shared" si="80"/>
        <v>215000</v>
      </c>
    </row>
    <row r="620" spans="1:9" s="129" customFormat="1" ht="16.5" hidden="1">
      <c r="A620" s="106" t="s">
        <v>156</v>
      </c>
      <c r="B620" s="94" t="s">
        <v>1090</v>
      </c>
      <c r="C620" s="42" t="s">
        <v>40</v>
      </c>
      <c r="D620" s="42" t="s">
        <v>32</v>
      </c>
      <c r="E620" s="43" t="s">
        <v>1022</v>
      </c>
      <c r="F620" s="297">
        <v>540</v>
      </c>
      <c r="G620" s="242"/>
      <c r="H620" s="242">
        <v>215000</v>
      </c>
      <c r="I620" s="242">
        <v>215000</v>
      </c>
    </row>
    <row r="621" spans="1:9" ht="16.5" hidden="1">
      <c r="A621" s="118" t="s">
        <v>207</v>
      </c>
      <c r="B621" s="96" t="s">
        <v>1090</v>
      </c>
      <c r="C621" s="76" t="s">
        <v>34</v>
      </c>
      <c r="D621" s="76"/>
      <c r="E621" s="76"/>
      <c r="F621" s="76"/>
      <c r="G621" s="150">
        <f>G622</f>
        <v>0</v>
      </c>
      <c r="H621" s="150">
        <f>H622</f>
        <v>75000</v>
      </c>
      <c r="I621" s="150">
        <f>I622</f>
        <v>75000</v>
      </c>
    </row>
    <row r="622" spans="1:9" ht="16.5" hidden="1">
      <c r="A622" s="60" t="s">
        <v>42</v>
      </c>
      <c r="B622" s="91" t="s">
        <v>1090</v>
      </c>
      <c r="C622" s="62" t="s">
        <v>34</v>
      </c>
      <c r="D622" s="62" t="s">
        <v>95</v>
      </c>
      <c r="E622" s="62"/>
      <c r="F622" s="43"/>
      <c r="G622" s="150">
        <f>G623+G628</f>
        <v>0</v>
      </c>
      <c r="H622" s="150">
        <f>H623+H628</f>
        <v>75000</v>
      </c>
      <c r="I622" s="150">
        <f>I623+I628</f>
        <v>75000</v>
      </c>
    </row>
    <row r="623" spans="1:9" s="129" customFormat="1" ht="18.75" hidden="1">
      <c r="A623" s="109" t="s">
        <v>541</v>
      </c>
      <c r="B623" s="91" t="s">
        <v>1090</v>
      </c>
      <c r="C623" s="62" t="s">
        <v>34</v>
      </c>
      <c r="D623" s="62" t="s">
        <v>95</v>
      </c>
      <c r="E623" s="335" t="s">
        <v>760</v>
      </c>
      <c r="F623" s="297"/>
      <c r="G623" s="150">
        <f aca="true" t="shared" si="81" ref="G623:I626">G624</f>
        <v>0</v>
      </c>
      <c r="H623" s="150">
        <f t="shared" si="81"/>
        <v>20000</v>
      </c>
      <c r="I623" s="150">
        <f t="shared" si="81"/>
        <v>20000</v>
      </c>
    </row>
    <row r="624" spans="1:9" s="330" customFormat="1" ht="16.5" hidden="1">
      <c r="A624" s="109" t="s">
        <v>582</v>
      </c>
      <c r="B624" s="112" t="s">
        <v>1090</v>
      </c>
      <c r="C624" s="56" t="s">
        <v>34</v>
      </c>
      <c r="D624" s="56" t="s">
        <v>95</v>
      </c>
      <c r="E624" s="47" t="s">
        <v>773</v>
      </c>
      <c r="F624" s="341"/>
      <c r="G624" s="150">
        <f t="shared" si="81"/>
        <v>0</v>
      </c>
      <c r="H624" s="150">
        <f t="shared" si="81"/>
        <v>20000</v>
      </c>
      <c r="I624" s="150">
        <f t="shared" si="81"/>
        <v>20000</v>
      </c>
    </row>
    <row r="625" spans="1:9" s="129" customFormat="1" ht="33.75" customHeight="1" hidden="1">
      <c r="A625" s="373" t="s">
        <v>858</v>
      </c>
      <c r="B625" s="112" t="s">
        <v>1090</v>
      </c>
      <c r="C625" s="56" t="s">
        <v>34</v>
      </c>
      <c r="D625" s="56" t="s">
        <v>95</v>
      </c>
      <c r="E625" s="43" t="s">
        <v>855</v>
      </c>
      <c r="F625" s="297"/>
      <c r="G625" s="242">
        <f t="shared" si="81"/>
        <v>0</v>
      </c>
      <c r="H625" s="242">
        <f t="shared" si="81"/>
        <v>20000</v>
      </c>
      <c r="I625" s="242">
        <f t="shared" si="81"/>
        <v>20000</v>
      </c>
    </row>
    <row r="626" spans="1:9" s="129" customFormat="1" ht="55.5" customHeight="1" hidden="1">
      <c r="A626" s="373" t="s">
        <v>860</v>
      </c>
      <c r="B626" s="112" t="s">
        <v>1090</v>
      </c>
      <c r="C626" s="56" t="s">
        <v>34</v>
      </c>
      <c r="D626" s="56" t="s">
        <v>95</v>
      </c>
      <c r="E626" s="43" t="s">
        <v>861</v>
      </c>
      <c r="F626" s="297"/>
      <c r="G626" s="242">
        <f t="shared" si="81"/>
        <v>0</v>
      </c>
      <c r="H626" s="242">
        <f t="shared" si="81"/>
        <v>20000</v>
      </c>
      <c r="I626" s="242">
        <f t="shared" si="81"/>
        <v>20000</v>
      </c>
    </row>
    <row r="627" spans="1:9" s="129" customFormat="1" ht="16.5" hidden="1">
      <c r="A627" s="83" t="s">
        <v>156</v>
      </c>
      <c r="B627" s="112" t="s">
        <v>1090</v>
      </c>
      <c r="C627" s="56" t="s">
        <v>34</v>
      </c>
      <c r="D627" s="56" t="s">
        <v>95</v>
      </c>
      <c r="E627" s="43" t="s">
        <v>861</v>
      </c>
      <c r="F627" s="297">
        <v>540</v>
      </c>
      <c r="G627" s="242"/>
      <c r="H627" s="242">
        <v>20000</v>
      </c>
      <c r="I627" s="242">
        <v>20000</v>
      </c>
    </row>
    <row r="628" spans="1:9" s="129" customFormat="1" ht="33" hidden="1">
      <c r="A628" s="109" t="s">
        <v>970</v>
      </c>
      <c r="B628" s="96" t="s">
        <v>1090</v>
      </c>
      <c r="C628" s="47" t="s">
        <v>34</v>
      </c>
      <c r="D628" s="47" t="s">
        <v>95</v>
      </c>
      <c r="E628" s="335" t="s">
        <v>716</v>
      </c>
      <c r="F628" s="341"/>
      <c r="G628" s="150">
        <f aca="true" t="shared" si="82" ref="G628:I630">G629</f>
        <v>0</v>
      </c>
      <c r="H628" s="150">
        <f t="shared" si="82"/>
        <v>55000</v>
      </c>
      <c r="I628" s="150">
        <f t="shared" si="82"/>
        <v>55000</v>
      </c>
    </row>
    <row r="629" spans="1:9" s="129" customFormat="1" ht="16.5" hidden="1">
      <c r="A629" s="106" t="s">
        <v>971</v>
      </c>
      <c r="B629" s="97" t="s">
        <v>1090</v>
      </c>
      <c r="C629" s="43" t="s">
        <v>34</v>
      </c>
      <c r="D629" s="43" t="s">
        <v>95</v>
      </c>
      <c r="E629" s="43" t="s">
        <v>972</v>
      </c>
      <c r="F629" s="297"/>
      <c r="G629" s="242">
        <f t="shared" si="82"/>
        <v>0</v>
      </c>
      <c r="H629" s="242">
        <f t="shared" si="82"/>
        <v>55000</v>
      </c>
      <c r="I629" s="242">
        <f t="shared" si="82"/>
        <v>55000</v>
      </c>
    </row>
    <row r="630" spans="1:9" s="129" customFormat="1" ht="37.5" customHeight="1" hidden="1">
      <c r="A630" s="106" t="s">
        <v>625</v>
      </c>
      <c r="B630" s="97" t="s">
        <v>1090</v>
      </c>
      <c r="C630" s="43" t="s">
        <v>34</v>
      </c>
      <c r="D630" s="43" t="s">
        <v>95</v>
      </c>
      <c r="E630" s="43" t="s">
        <v>975</v>
      </c>
      <c r="F630" s="297"/>
      <c r="G630" s="242">
        <f t="shared" si="82"/>
        <v>0</v>
      </c>
      <c r="H630" s="242">
        <f t="shared" si="82"/>
        <v>55000</v>
      </c>
      <c r="I630" s="242">
        <f t="shared" si="82"/>
        <v>55000</v>
      </c>
    </row>
    <row r="631" spans="1:9" s="129" customFormat="1" ht="16.5" hidden="1">
      <c r="A631" s="83" t="s">
        <v>156</v>
      </c>
      <c r="B631" s="97" t="s">
        <v>1090</v>
      </c>
      <c r="C631" s="43" t="s">
        <v>34</v>
      </c>
      <c r="D631" s="43" t="s">
        <v>95</v>
      </c>
      <c r="E631" s="43" t="s">
        <v>975</v>
      </c>
      <c r="F631" s="297">
        <v>540</v>
      </c>
      <c r="G631" s="242"/>
      <c r="H631" s="242">
        <v>55000</v>
      </c>
      <c r="I631" s="242">
        <v>55000</v>
      </c>
    </row>
    <row r="632" spans="1:9" s="1" customFormat="1" ht="16.5" hidden="1">
      <c r="A632" s="45" t="s">
        <v>209</v>
      </c>
      <c r="B632" s="96" t="s">
        <v>1090</v>
      </c>
      <c r="C632" s="47" t="s">
        <v>35</v>
      </c>
      <c r="D632" s="47"/>
      <c r="E632" s="47"/>
      <c r="F632" s="47"/>
      <c r="G632" s="150">
        <f>G633+G639+G659</f>
        <v>0</v>
      </c>
      <c r="H632" s="150">
        <f>H633+H639+H659</f>
        <v>2409500</v>
      </c>
      <c r="I632" s="150">
        <f>I633+I639+I659</f>
        <v>2387000</v>
      </c>
    </row>
    <row r="633" spans="1:9" ht="16.5" hidden="1">
      <c r="A633" s="252" t="s">
        <v>210</v>
      </c>
      <c r="B633" s="383" t="s">
        <v>1090</v>
      </c>
      <c r="C633" s="384" t="s">
        <v>35</v>
      </c>
      <c r="D633" s="128" t="s">
        <v>31</v>
      </c>
      <c r="E633" s="128"/>
      <c r="F633" s="128"/>
      <c r="G633" s="74">
        <f>G634</f>
        <v>0</v>
      </c>
      <c r="H633" s="74">
        <f>H634</f>
        <v>20000</v>
      </c>
      <c r="I633" s="74">
        <f>I634</f>
        <v>20000</v>
      </c>
    </row>
    <row r="634" spans="1:9" s="129" customFormat="1" ht="1.5" customHeight="1" hidden="1">
      <c r="A634" s="109" t="s">
        <v>541</v>
      </c>
      <c r="B634" s="91" t="s">
        <v>1090</v>
      </c>
      <c r="C634" s="384" t="s">
        <v>35</v>
      </c>
      <c r="D634" s="128" t="s">
        <v>31</v>
      </c>
      <c r="E634" s="335" t="s">
        <v>760</v>
      </c>
      <c r="F634" s="297"/>
      <c r="G634" s="150">
        <f>G635</f>
        <v>0</v>
      </c>
      <c r="H634" s="150">
        <f aca="true" t="shared" si="83" ref="H634:I637">H635</f>
        <v>20000</v>
      </c>
      <c r="I634" s="150">
        <f t="shared" si="83"/>
        <v>20000</v>
      </c>
    </row>
    <row r="635" spans="1:9" s="330" customFormat="1" ht="33" hidden="1">
      <c r="A635" s="154" t="s">
        <v>605</v>
      </c>
      <c r="B635" s="383" t="s">
        <v>1090</v>
      </c>
      <c r="C635" s="384" t="s">
        <v>35</v>
      </c>
      <c r="D635" s="128" t="s">
        <v>31</v>
      </c>
      <c r="E635" s="62" t="s">
        <v>772</v>
      </c>
      <c r="F635" s="398"/>
      <c r="G635" s="121">
        <f>G636</f>
        <v>0</v>
      </c>
      <c r="H635" s="121">
        <f t="shared" si="83"/>
        <v>20000</v>
      </c>
      <c r="I635" s="121">
        <f t="shared" si="83"/>
        <v>20000</v>
      </c>
    </row>
    <row r="636" spans="1:9" s="129" customFormat="1" ht="33" hidden="1">
      <c r="A636" s="280" t="s">
        <v>853</v>
      </c>
      <c r="B636" s="385" t="s">
        <v>1090</v>
      </c>
      <c r="C636" s="152" t="s">
        <v>35</v>
      </c>
      <c r="D636" s="134" t="s">
        <v>31</v>
      </c>
      <c r="E636" s="43" t="s">
        <v>859</v>
      </c>
      <c r="F636" s="297"/>
      <c r="G636" s="242">
        <f>G637</f>
        <v>0</v>
      </c>
      <c r="H636" s="242">
        <f t="shared" si="83"/>
        <v>20000</v>
      </c>
      <c r="I636" s="242">
        <f t="shared" si="83"/>
        <v>20000</v>
      </c>
    </row>
    <row r="637" spans="1:9" s="129" customFormat="1" ht="66" hidden="1">
      <c r="A637" s="280" t="s">
        <v>626</v>
      </c>
      <c r="B637" s="385" t="s">
        <v>1090</v>
      </c>
      <c r="C637" s="152" t="s">
        <v>35</v>
      </c>
      <c r="D637" s="134" t="s">
        <v>31</v>
      </c>
      <c r="E637" s="43" t="s">
        <v>862</v>
      </c>
      <c r="F637" s="297"/>
      <c r="G637" s="242">
        <f>G638</f>
        <v>0</v>
      </c>
      <c r="H637" s="242">
        <f t="shared" si="83"/>
        <v>20000</v>
      </c>
      <c r="I637" s="242">
        <f t="shared" si="83"/>
        <v>20000</v>
      </c>
    </row>
    <row r="638" spans="1:9" s="129" customFormat="1" ht="16.5" hidden="1">
      <c r="A638" s="83" t="s">
        <v>156</v>
      </c>
      <c r="B638" s="385" t="s">
        <v>1090</v>
      </c>
      <c r="C638" s="152" t="s">
        <v>35</v>
      </c>
      <c r="D638" s="134" t="s">
        <v>31</v>
      </c>
      <c r="E638" s="43" t="s">
        <v>862</v>
      </c>
      <c r="F638" s="297">
        <v>540</v>
      </c>
      <c r="G638" s="242"/>
      <c r="H638" s="242">
        <v>20000</v>
      </c>
      <c r="I638" s="242">
        <v>20000</v>
      </c>
    </row>
    <row r="639" spans="1:9" ht="16.5" hidden="1">
      <c r="A639" s="45" t="s">
        <v>211</v>
      </c>
      <c r="B639" s="96" t="s">
        <v>1090</v>
      </c>
      <c r="C639" s="46" t="s">
        <v>35</v>
      </c>
      <c r="D639" s="46" t="s">
        <v>36</v>
      </c>
      <c r="E639" s="54"/>
      <c r="F639" s="43"/>
      <c r="G639" s="150">
        <f>G640+G644+G655</f>
        <v>0</v>
      </c>
      <c r="H639" s="150">
        <f>H640+H644+H655</f>
        <v>2310000</v>
      </c>
      <c r="I639" s="150">
        <f>I640+I644+I655</f>
        <v>2310000</v>
      </c>
    </row>
    <row r="640" spans="1:9" s="129" customFormat="1" ht="49.5" hidden="1">
      <c r="A640" s="109" t="s">
        <v>560</v>
      </c>
      <c r="B640" s="96" t="s">
        <v>1090</v>
      </c>
      <c r="C640" s="46" t="s">
        <v>35</v>
      </c>
      <c r="D640" s="46" t="s">
        <v>36</v>
      </c>
      <c r="E640" s="335" t="s">
        <v>714</v>
      </c>
      <c r="F640" s="297"/>
      <c r="G640" s="150">
        <f aca="true" t="shared" si="84" ref="G640:I642">G641</f>
        <v>0</v>
      </c>
      <c r="H640" s="150">
        <f t="shared" si="84"/>
        <v>70000</v>
      </c>
      <c r="I640" s="150">
        <f t="shared" si="84"/>
        <v>70000</v>
      </c>
    </row>
    <row r="641" spans="1:9" s="129" customFormat="1" ht="35.25" customHeight="1" hidden="1">
      <c r="A641" s="68" t="s">
        <v>817</v>
      </c>
      <c r="B641" s="97" t="s">
        <v>1090</v>
      </c>
      <c r="C641" s="42" t="s">
        <v>35</v>
      </c>
      <c r="D641" s="42" t="s">
        <v>36</v>
      </c>
      <c r="E641" s="337" t="s">
        <v>818</v>
      </c>
      <c r="F641" s="297"/>
      <c r="G641" s="242">
        <f t="shared" si="84"/>
        <v>0</v>
      </c>
      <c r="H641" s="242">
        <f t="shared" si="84"/>
        <v>70000</v>
      </c>
      <c r="I641" s="242">
        <f t="shared" si="84"/>
        <v>70000</v>
      </c>
    </row>
    <row r="642" spans="1:9" s="129" customFormat="1" ht="49.5" hidden="1">
      <c r="A642" s="68" t="s">
        <v>624</v>
      </c>
      <c r="B642" s="97" t="s">
        <v>1090</v>
      </c>
      <c r="C642" s="42" t="s">
        <v>35</v>
      </c>
      <c r="D642" s="42" t="s">
        <v>36</v>
      </c>
      <c r="E642" s="334" t="s">
        <v>819</v>
      </c>
      <c r="F642" s="297"/>
      <c r="G642" s="242">
        <f t="shared" si="84"/>
        <v>0</v>
      </c>
      <c r="H642" s="242">
        <f t="shared" si="84"/>
        <v>70000</v>
      </c>
      <c r="I642" s="242">
        <f t="shared" si="84"/>
        <v>70000</v>
      </c>
    </row>
    <row r="643" spans="1:9" s="129" customFormat="1" ht="16.5" hidden="1">
      <c r="A643" s="83" t="s">
        <v>156</v>
      </c>
      <c r="B643" s="97" t="s">
        <v>1090</v>
      </c>
      <c r="C643" s="42" t="s">
        <v>35</v>
      </c>
      <c r="D643" s="42" t="s">
        <v>36</v>
      </c>
      <c r="E643" s="334" t="s">
        <v>819</v>
      </c>
      <c r="F643" s="297">
        <v>540</v>
      </c>
      <c r="G643" s="242"/>
      <c r="H643" s="242">
        <v>70000</v>
      </c>
      <c r="I643" s="242">
        <v>70000</v>
      </c>
    </row>
    <row r="644" spans="1:9" s="129" customFormat="1" ht="51" customHeight="1" hidden="1">
      <c r="A644" s="109" t="s">
        <v>583</v>
      </c>
      <c r="B644" s="96" t="s">
        <v>1090</v>
      </c>
      <c r="C644" s="46" t="s">
        <v>35</v>
      </c>
      <c r="D644" s="46" t="s">
        <v>36</v>
      </c>
      <c r="E644" s="335" t="s">
        <v>715</v>
      </c>
      <c r="F644" s="297"/>
      <c r="G644" s="150">
        <f>G645+G651</f>
        <v>0</v>
      </c>
      <c r="H644" s="150">
        <f>H645+H651</f>
        <v>2230000</v>
      </c>
      <c r="I644" s="150">
        <f>I645+I651</f>
        <v>2230000</v>
      </c>
    </row>
    <row r="645" spans="1:9" s="330" customFormat="1" ht="33" hidden="1">
      <c r="A645" s="109" t="s">
        <v>347</v>
      </c>
      <c r="B645" s="96" t="s">
        <v>1090</v>
      </c>
      <c r="C645" s="46" t="s">
        <v>35</v>
      </c>
      <c r="D645" s="46" t="s">
        <v>36</v>
      </c>
      <c r="E645" s="47" t="s">
        <v>771</v>
      </c>
      <c r="F645" s="341"/>
      <c r="G645" s="150">
        <f>G646</f>
        <v>0</v>
      </c>
      <c r="H645" s="150">
        <f>H646</f>
        <v>2200000</v>
      </c>
      <c r="I645" s="150">
        <f>I646</f>
        <v>2200000</v>
      </c>
    </row>
    <row r="646" spans="1:9" s="129" customFormat="1" ht="16.5" hidden="1">
      <c r="A646" s="106" t="s">
        <v>866</v>
      </c>
      <c r="B646" s="97" t="s">
        <v>1090</v>
      </c>
      <c r="C646" s="42" t="s">
        <v>35</v>
      </c>
      <c r="D646" s="42" t="s">
        <v>36</v>
      </c>
      <c r="E646" s="43" t="s">
        <v>865</v>
      </c>
      <c r="F646" s="297"/>
      <c r="G646" s="242">
        <f>G647+G649</f>
        <v>0</v>
      </c>
      <c r="H646" s="242">
        <f>H647+H649</f>
        <v>2200000</v>
      </c>
      <c r="I646" s="242">
        <f>I647+I649</f>
        <v>2200000</v>
      </c>
    </row>
    <row r="647" spans="1:9" s="129" customFormat="1" ht="49.5" hidden="1">
      <c r="A647" s="374" t="s">
        <v>864</v>
      </c>
      <c r="B647" s="97" t="s">
        <v>1090</v>
      </c>
      <c r="C647" s="42" t="s">
        <v>35</v>
      </c>
      <c r="D647" s="42" t="s">
        <v>36</v>
      </c>
      <c r="E647" s="43" t="s">
        <v>868</v>
      </c>
      <c r="F647" s="297"/>
      <c r="G647" s="242">
        <f>G648</f>
        <v>0</v>
      </c>
      <c r="H647" s="242">
        <f>H648</f>
        <v>200000</v>
      </c>
      <c r="I647" s="242">
        <f>I648</f>
        <v>200000</v>
      </c>
    </row>
    <row r="648" spans="1:9" s="129" customFormat="1" ht="16.5" hidden="1">
      <c r="A648" s="83" t="s">
        <v>156</v>
      </c>
      <c r="B648" s="97" t="s">
        <v>1090</v>
      </c>
      <c r="C648" s="42" t="s">
        <v>35</v>
      </c>
      <c r="D648" s="42" t="s">
        <v>36</v>
      </c>
      <c r="E648" s="43" t="s">
        <v>868</v>
      </c>
      <c r="F648" s="297">
        <v>540</v>
      </c>
      <c r="G648" s="242"/>
      <c r="H648" s="242">
        <v>200000</v>
      </c>
      <c r="I648" s="242">
        <v>200000</v>
      </c>
    </row>
    <row r="649" spans="1:9" s="129" customFormat="1" ht="49.5" hidden="1">
      <c r="A649" s="41" t="s">
        <v>867</v>
      </c>
      <c r="B649" s="97" t="s">
        <v>1090</v>
      </c>
      <c r="C649" s="42" t="s">
        <v>35</v>
      </c>
      <c r="D649" s="42" t="s">
        <v>36</v>
      </c>
      <c r="E649" s="43" t="s">
        <v>869</v>
      </c>
      <c r="F649" s="297"/>
      <c r="G649" s="242">
        <f>G650</f>
        <v>0</v>
      </c>
      <c r="H649" s="242">
        <f>H650</f>
        <v>2000000</v>
      </c>
      <c r="I649" s="242">
        <f>I650</f>
        <v>2000000</v>
      </c>
    </row>
    <row r="650" spans="1:9" s="129" customFormat="1" ht="16.5" hidden="1">
      <c r="A650" s="83" t="s">
        <v>156</v>
      </c>
      <c r="B650" s="97" t="s">
        <v>1090</v>
      </c>
      <c r="C650" s="42" t="s">
        <v>35</v>
      </c>
      <c r="D650" s="42" t="s">
        <v>36</v>
      </c>
      <c r="E650" s="43" t="s">
        <v>869</v>
      </c>
      <c r="F650" s="297">
        <v>540</v>
      </c>
      <c r="G650" s="242"/>
      <c r="H650" s="242">
        <v>2000000</v>
      </c>
      <c r="I650" s="242">
        <v>2000000</v>
      </c>
    </row>
    <row r="651" spans="1:9" s="330" customFormat="1" ht="16.5" hidden="1">
      <c r="A651" s="109" t="s">
        <v>427</v>
      </c>
      <c r="B651" s="96" t="s">
        <v>1090</v>
      </c>
      <c r="C651" s="46" t="s">
        <v>35</v>
      </c>
      <c r="D651" s="46" t="s">
        <v>36</v>
      </c>
      <c r="E651" s="47" t="s">
        <v>770</v>
      </c>
      <c r="F651" s="341"/>
      <c r="G651" s="150">
        <f aca="true" t="shared" si="85" ref="G651:I653">G652</f>
        <v>0</v>
      </c>
      <c r="H651" s="150">
        <f t="shared" si="85"/>
        <v>30000</v>
      </c>
      <c r="I651" s="150">
        <f t="shared" si="85"/>
        <v>30000</v>
      </c>
    </row>
    <row r="652" spans="1:9" s="129" customFormat="1" ht="16.5" hidden="1">
      <c r="A652" s="372" t="s">
        <v>820</v>
      </c>
      <c r="B652" s="97" t="s">
        <v>1090</v>
      </c>
      <c r="C652" s="42" t="s">
        <v>35</v>
      </c>
      <c r="D652" s="42" t="s">
        <v>36</v>
      </c>
      <c r="E652" s="43" t="s">
        <v>821</v>
      </c>
      <c r="F652" s="297"/>
      <c r="G652" s="242">
        <f t="shared" si="85"/>
        <v>0</v>
      </c>
      <c r="H652" s="242">
        <f t="shared" si="85"/>
        <v>30000</v>
      </c>
      <c r="I652" s="242">
        <f t="shared" si="85"/>
        <v>30000</v>
      </c>
    </row>
    <row r="653" spans="1:9" s="129" customFormat="1" ht="49.5" hidden="1">
      <c r="A653" s="372" t="s">
        <v>627</v>
      </c>
      <c r="B653" s="97" t="s">
        <v>1090</v>
      </c>
      <c r="C653" s="42" t="s">
        <v>35</v>
      </c>
      <c r="D653" s="42" t="s">
        <v>36</v>
      </c>
      <c r="E653" s="43" t="s">
        <v>822</v>
      </c>
      <c r="F653" s="297"/>
      <c r="G653" s="242">
        <f t="shared" si="85"/>
        <v>0</v>
      </c>
      <c r="H653" s="242">
        <f t="shared" si="85"/>
        <v>30000</v>
      </c>
      <c r="I653" s="242">
        <f t="shared" si="85"/>
        <v>30000</v>
      </c>
    </row>
    <row r="654" spans="1:9" s="129" customFormat="1" ht="16.5" hidden="1">
      <c r="A654" s="83" t="s">
        <v>156</v>
      </c>
      <c r="B654" s="97" t="s">
        <v>1090</v>
      </c>
      <c r="C654" s="42" t="s">
        <v>35</v>
      </c>
      <c r="D654" s="42" t="s">
        <v>36</v>
      </c>
      <c r="E654" s="43" t="s">
        <v>822</v>
      </c>
      <c r="F654" s="297">
        <v>540</v>
      </c>
      <c r="G654" s="242"/>
      <c r="H654" s="242">
        <v>30000</v>
      </c>
      <c r="I654" s="242">
        <v>30000</v>
      </c>
    </row>
    <row r="655" spans="1:9" s="330" customFormat="1" ht="33" hidden="1">
      <c r="A655" s="377" t="s">
        <v>751</v>
      </c>
      <c r="B655" s="96" t="s">
        <v>1090</v>
      </c>
      <c r="C655" s="46" t="s">
        <v>35</v>
      </c>
      <c r="D655" s="46" t="s">
        <v>36</v>
      </c>
      <c r="E655" s="396" t="s">
        <v>762</v>
      </c>
      <c r="F655" s="341"/>
      <c r="G655" s="150">
        <f aca="true" t="shared" si="86" ref="G655:I657">G656</f>
        <v>0</v>
      </c>
      <c r="H655" s="150">
        <f t="shared" si="86"/>
        <v>10000</v>
      </c>
      <c r="I655" s="150">
        <f t="shared" si="86"/>
        <v>10000</v>
      </c>
    </row>
    <row r="656" spans="1:9" s="129" customFormat="1" ht="33" hidden="1">
      <c r="A656" s="280" t="s">
        <v>827</v>
      </c>
      <c r="B656" s="97" t="s">
        <v>1090</v>
      </c>
      <c r="C656" s="42" t="s">
        <v>35</v>
      </c>
      <c r="D656" s="42" t="s">
        <v>36</v>
      </c>
      <c r="E656" s="397" t="s">
        <v>828</v>
      </c>
      <c r="F656" s="297"/>
      <c r="G656" s="242">
        <f t="shared" si="86"/>
        <v>0</v>
      </c>
      <c r="H656" s="242">
        <f t="shared" si="86"/>
        <v>10000</v>
      </c>
      <c r="I656" s="242">
        <f t="shared" si="86"/>
        <v>10000</v>
      </c>
    </row>
    <row r="657" spans="1:9" s="129" customFormat="1" ht="34.5" customHeight="1" hidden="1">
      <c r="A657" s="280" t="s">
        <v>628</v>
      </c>
      <c r="B657" s="97" t="s">
        <v>1090</v>
      </c>
      <c r="C657" s="42" t="s">
        <v>35</v>
      </c>
      <c r="D657" s="42" t="s">
        <v>36</v>
      </c>
      <c r="E657" s="397" t="s">
        <v>829</v>
      </c>
      <c r="F657" s="297"/>
      <c r="G657" s="242">
        <f t="shared" si="86"/>
        <v>0</v>
      </c>
      <c r="H657" s="242">
        <f t="shared" si="86"/>
        <v>10000</v>
      </c>
      <c r="I657" s="242">
        <f t="shared" si="86"/>
        <v>10000</v>
      </c>
    </row>
    <row r="658" spans="1:9" s="129" customFormat="1" ht="18.75" hidden="1">
      <c r="A658" s="83" t="s">
        <v>156</v>
      </c>
      <c r="B658" s="97" t="s">
        <v>1090</v>
      </c>
      <c r="C658" s="42" t="s">
        <v>35</v>
      </c>
      <c r="D658" s="42" t="s">
        <v>36</v>
      </c>
      <c r="E658" s="337" t="s">
        <v>829</v>
      </c>
      <c r="F658" s="297">
        <v>540</v>
      </c>
      <c r="G658" s="242"/>
      <c r="H658" s="242">
        <v>10000</v>
      </c>
      <c r="I658" s="242">
        <v>10000</v>
      </c>
    </row>
    <row r="659" spans="1:9" s="1" customFormat="1" ht="16.5" hidden="1">
      <c r="A659" s="45" t="s">
        <v>76</v>
      </c>
      <c r="B659" s="93" t="s">
        <v>1090</v>
      </c>
      <c r="C659" s="47" t="s">
        <v>35</v>
      </c>
      <c r="D659" s="47" t="s">
        <v>40</v>
      </c>
      <c r="E659" s="66"/>
      <c r="F659" s="47"/>
      <c r="G659" s="150">
        <f>G660+G665</f>
        <v>0</v>
      </c>
      <c r="H659" s="150">
        <f>H660+H665</f>
        <v>79500</v>
      </c>
      <c r="I659" s="150">
        <f>I660+I665</f>
        <v>57000</v>
      </c>
    </row>
    <row r="660" spans="1:9" s="129" customFormat="1" ht="49.5" hidden="1">
      <c r="A660" s="109" t="s">
        <v>530</v>
      </c>
      <c r="B660" s="93" t="s">
        <v>1090</v>
      </c>
      <c r="C660" s="47" t="s">
        <v>35</v>
      </c>
      <c r="D660" s="47" t="s">
        <v>40</v>
      </c>
      <c r="E660" s="335" t="s">
        <v>700</v>
      </c>
      <c r="F660" s="297"/>
      <c r="G660" s="150">
        <f aca="true" t="shared" si="87" ref="G660:I663">G661</f>
        <v>0</v>
      </c>
      <c r="H660" s="150">
        <f t="shared" si="87"/>
        <v>60000</v>
      </c>
      <c r="I660" s="150">
        <f t="shared" si="87"/>
        <v>40000</v>
      </c>
    </row>
    <row r="661" spans="1:9" s="330" customFormat="1" ht="33" hidden="1">
      <c r="A661" s="109" t="s">
        <v>537</v>
      </c>
      <c r="B661" s="93" t="s">
        <v>1090</v>
      </c>
      <c r="C661" s="47" t="s">
        <v>35</v>
      </c>
      <c r="D661" s="47" t="s">
        <v>40</v>
      </c>
      <c r="E661" s="47" t="s">
        <v>701</v>
      </c>
      <c r="F661" s="341"/>
      <c r="G661" s="150">
        <f t="shared" si="87"/>
        <v>0</v>
      </c>
      <c r="H661" s="150">
        <f t="shared" si="87"/>
        <v>60000</v>
      </c>
      <c r="I661" s="150">
        <f t="shared" si="87"/>
        <v>40000</v>
      </c>
    </row>
    <row r="662" spans="1:9" s="129" customFormat="1" ht="16.5" hidden="1">
      <c r="A662" s="106" t="s">
        <v>961</v>
      </c>
      <c r="B662" s="94" t="s">
        <v>1090</v>
      </c>
      <c r="C662" s="43" t="s">
        <v>35</v>
      </c>
      <c r="D662" s="43" t="s">
        <v>40</v>
      </c>
      <c r="E662" s="43" t="s">
        <v>703</v>
      </c>
      <c r="F662" s="297"/>
      <c r="G662" s="242">
        <f t="shared" si="87"/>
        <v>0</v>
      </c>
      <c r="H662" s="242">
        <f t="shared" si="87"/>
        <v>60000</v>
      </c>
      <c r="I662" s="242">
        <f t="shared" si="87"/>
        <v>40000</v>
      </c>
    </row>
    <row r="663" spans="1:9" s="129" customFormat="1" ht="33" hidden="1">
      <c r="A663" s="106" t="s">
        <v>629</v>
      </c>
      <c r="B663" s="94" t="s">
        <v>1090</v>
      </c>
      <c r="C663" s="43" t="s">
        <v>35</v>
      </c>
      <c r="D663" s="43" t="s">
        <v>40</v>
      </c>
      <c r="E663" s="43" t="s">
        <v>962</v>
      </c>
      <c r="F663" s="297"/>
      <c r="G663" s="242">
        <f t="shared" si="87"/>
        <v>0</v>
      </c>
      <c r="H663" s="242">
        <f t="shared" si="87"/>
        <v>60000</v>
      </c>
      <c r="I663" s="242">
        <f t="shared" si="87"/>
        <v>40000</v>
      </c>
    </row>
    <row r="664" spans="1:9" s="129" customFormat="1" ht="16.5" hidden="1">
      <c r="A664" s="106" t="s">
        <v>156</v>
      </c>
      <c r="B664" s="94" t="s">
        <v>1090</v>
      </c>
      <c r="C664" s="43" t="s">
        <v>35</v>
      </c>
      <c r="D664" s="43" t="s">
        <v>40</v>
      </c>
      <c r="E664" s="43" t="s">
        <v>962</v>
      </c>
      <c r="F664" s="297">
        <v>540</v>
      </c>
      <c r="G664" s="242"/>
      <c r="H664" s="242">
        <v>60000</v>
      </c>
      <c r="I664" s="242">
        <v>40000</v>
      </c>
    </row>
    <row r="665" spans="1:9" s="330" customFormat="1" ht="33" hidden="1">
      <c r="A665" s="377" t="s">
        <v>751</v>
      </c>
      <c r="B665" s="96" t="s">
        <v>1090</v>
      </c>
      <c r="C665" s="46" t="s">
        <v>35</v>
      </c>
      <c r="D665" s="46" t="s">
        <v>40</v>
      </c>
      <c r="E665" s="396" t="s">
        <v>762</v>
      </c>
      <c r="F665" s="341"/>
      <c r="G665" s="150">
        <f aca="true" t="shared" si="88" ref="G665:I667">G666</f>
        <v>0</v>
      </c>
      <c r="H665" s="150">
        <f t="shared" si="88"/>
        <v>19500</v>
      </c>
      <c r="I665" s="150">
        <f t="shared" si="88"/>
        <v>17000</v>
      </c>
    </row>
    <row r="666" spans="1:9" s="129" customFormat="1" ht="33" hidden="1">
      <c r="A666" s="280" t="s">
        <v>827</v>
      </c>
      <c r="B666" s="97" t="s">
        <v>1090</v>
      </c>
      <c r="C666" s="42" t="s">
        <v>35</v>
      </c>
      <c r="D666" s="42" t="s">
        <v>40</v>
      </c>
      <c r="E666" s="397" t="s">
        <v>828</v>
      </c>
      <c r="F666" s="297"/>
      <c r="G666" s="242">
        <f t="shared" si="88"/>
        <v>0</v>
      </c>
      <c r="H666" s="242">
        <f t="shared" si="88"/>
        <v>19500</v>
      </c>
      <c r="I666" s="242">
        <f t="shared" si="88"/>
        <v>17000</v>
      </c>
    </row>
    <row r="667" spans="1:9" s="129" customFormat="1" ht="34.5" customHeight="1" hidden="1">
      <c r="A667" s="280" t="s">
        <v>628</v>
      </c>
      <c r="B667" s="97" t="s">
        <v>1090</v>
      </c>
      <c r="C667" s="42" t="s">
        <v>35</v>
      </c>
      <c r="D667" s="42" t="s">
        <v>40</v>
      </c>
      <c r="E667" s="397" t="s">
        <v>829</v>
      </c>
      <c r="F667" s="297"/>
      <c r="G667" s="242">
        <f t="shared" si="88"/>
        <v>0</v>
      </c>
      <c r="H667" s="242">
        <f t="shared" si="88"/>
        <v>19500</v>
      </c>
      <c r="I667" s="242">
        <f t="shared" si="88"/>
        <v>17000</v>
      </c>
    </row>
    <row r="668" spans="1:9" s="129" customFormat="1" ht="18.75" hidden="1">
      <c r="A668" s="83" t="s">
        <v>156</v>
      </c>
      <c r="B668" s="97" t="s">
        <v>1090</v>
      </c>
      <c r="C668" s="42" t="s">
        <v>35</v>
      </c>
      <c r="D668" s="42" t="s">
        <v>40</v>
      </c>
      <c r="E668" s="337" t="s">
        <v>829</v>
      </c>
      <c r="F668" s="297">
        <v>540</v>
      </c>
      <c r="G668" s="242"/>
      <c r="H668" s="242">
        <v>19500</v>
      </c>
      <c r="I668" s="242">
        <v>17000</v>
      </c>
    </row>
    <row r="669" spans="1:9" s="1" customFormat="1" ht="16.5" hidden="1">
      <c r="A669" s="45" t="s">
        <v>75</v>
      </c>
      <c r="B669" s="96" t="s">
        <v>1090</v>
      </c>
      <c r="C669" s="66" t="s">
        <v>30</v>
      </c>
      <c r="D669" s="66"/>
      <c r="E669" s="155"/>
      <c r="F669" s="155"/>
      <c r="G669" s="150">
        <f aca="true" t="shared" si="89" ref="G669:I671">G670</f>
        <v>0</v>
      </c>
      <c r="H669" s="150">
        <f t="shared" si="89"/>
        <v>6800</v>
      </c>
      <c r="I669" s="150">
        <f t="shared" si="89"/>
        <v>6800</v>
      </c>
    </row>
    <row r="670" spans="1:9" ht="33" hidden="1">
      <c r="A670" s="225" t="s">
        <v>470</v>
      </c>
      <c r="B670" s="96" t="s">
        <v>1090</v>
      </c>
      <c r="C670" s="47" t="s">
        <v>30</v>
      </c>
      <c r="D670" s="47" t="s">
        <v>35</v>
      </c>
      <c r="E670" s="73"/>
      <c r="F670" s="73"/>
      <c r="G670" s="150">
        <f t="shared" si="89"/>
        <v>0</v>
      </c>
      <c r="H670" s="150">
        <f t="shared" si="89"/>
        <v>6800</v>
      </c>
      <c r="I670" s="150">
        <f t="shared" si="89"/>
        <v>6800</v>
      </c>
    </row>
    <row r="671" spans="1:9" s="129" customFormat="1" ht="49.5" hidden="1">
      <c r="A671" s="378" t="s">
        <v>752</v>
      </c>
      <c r="B671" s="96" t="s">
        <v>1090</v>
      </c>
      <c r="C671" s="47" t="s">
        <v>30</v>
      </c>
      <c r="D671" s="47" t="s">
        <v>35</v>
      </c>
      <c r="E671" s="396" t="s">
        <v>717</v>
      </c>
      <c r="F671" s="302"/>
      <c r="G671" s="150">
        <f t="shared" si="89"/>
        <v>0</v>
      </c>
      <c r="H671" s="150">
        <f t="shared" si="89"/>
        <v>6800</v>
      </c>
      <c r="I671" s="150">
        <f t="shared" si="89"/>
        <v>6800</v>
      </c>
    </row>
    <row r="672" spans="1:9" s="129" customFormat="1" ht="18.75" customHeight="1" hidden="1">
      <c r="A672" s="282" t="s">
        <v>1000</v>
      </c>
      <c r="B672" s="97" t="s">
        <v>1090</v>
      </c>
      <c r="C672" s="43" t="s">
        <v>30</v>
      </c>
      <c r="D672" s="43" t="s">
        <v>35</v>
      </c>
      <c r="E672" s="386" t="s">
        <v>1001</v>
      </c>
      <c r="F672" s="336"/>
      <c r="G672" s="242">
        <f>G673+G675</f>
        <v>0</v>
      </c>
      <c r="H672" s="242">
        <f>H673+H675</f>
        <v>6800</v>
      </c>
      <c r="I672" s="242">
        <f>I673+I675</f>
        <v>6800</v>
      </c>
    </row>
    <row r="673" spans="1:9" s="129" customFormat="1" ht="33" hidden="1">
      <c r="A673" s="282" t="s">
        <v>1025</v>
      </c>
      <c r="B673" s="97" t="s">
        <v>1090</v>
      </c>
      <c r="C673" s="43" t="s">
        <v>30</v>
      </c>
      <c r="D673" s="43" t="s">
        <v>35</v>
      </c>
      <c r="E673" s="386" t="s">
        <v>1002</v>
      </c>
      <c r="F673" s="336"/>
      <c r="G673" s="242">
        <f>G674</f>
        <v>0</v>
      </c>
      <c r="H673" s="242">
        <f>H674</f>
        <v>800</v>
      </c>
      <c r="I673" s="242">
        <f>I674</f>
        <v>800</v>
      </c>
    </row>
    <row r="674" spans="1:9" s="129" customFormat="1" ht="33" hidden="1">
      <c r="A674" s="368" t="s">
        <v>516</v>
      </c>
      <c r="B674" s="97" t="s">
        <v>1090</v>
      </c>
      <c r="C674" s="43" t="s">
        <v>30</v>
      </c>
      <c r="D674" s="43" t="s">
        <v>35</v>
      </c>
      <c r="E674" s="386" t="s">
        <v>1002</v>
      </c>
      <c r="F674" s="336">
        <v>240</v>
      </c>
      <c r="G674" s="242"/>
      <c r="H674" s="242">
        <v>800</v>
      </c>
      <c r="I674" s="242">
        <v>800</v>
      </c>
    </row>
    <row r="675" spans="1:9" s="129" customFormat="1" ht="33" hidden="1">
      <c r="A675" s="282" t="s">
        <v>1003</v>
      </c>
      <c r="B675" s="97" t="s">
        <v>1090</v>
      </c>
      <c r="C675" s="43" t="s">
        <v>30</v>
      </c>
      <c r="D675" s="43" t="s">
        <v>35</v>
      </c>
      <c r="E675" s="386" t="s">
        <v>1004</v>
      </c>
      <c r="F675" s="336"/>
      <c r="G675" s="242">
        <f>G676</f>
        <v>0</v>
      </c>
      <c r="H675" s="242">
        <f>H676</f>
        <v>6000</v>
      </c>
      <c r="I675" s="242">
        <f>I676</f>
        <v>6000</v>
      </c>
    </row>
    <row r="676" spans="1:9" s="129" customFormat="1" ht="16.5" hidden="1">
      <c r="A676" s="282" t="s">
        <v>156</v>
      </c>
      <c r="B676" s="97" t="s">
        <v>1090</v>
      </c>
      <c r="C676" s="43" t="s">
        <v>30</v>
      </c>
      <c r="D676" s="43" t="s">
        <v>35</v>
      </c>
      <c r="E676" s="386" t="s">
        <v>1004</v>
      </c>
      <c r="F676" s="336">
        <v>540</v>
      </c>
      <c r="G676" s="242"/>
      <c r="H676" s="242">
        <v>6000</v>
      </c>
      <c r="I676" s="242">
        <v>6000</v>
      </c>
    </row>
    <row r="677" spans="1:9" s="1" customFormat="1" ht="16.5" hidden="1">
      <c r="A677" s="45" t="s">
        <v>466</v>
      </c>
      <c r="B677" s="93" t="s">
        <v>1090</v>
      </c>
      <c r="C677" s="47" t="s">
        <v>33</v>
      </c>
      <c r="D677" s="47"/>
      <c r="E677" s="47"/>
      <c r="F677" s="47"/>
      <c r="G677" s="150">
        <f aca="true" t="shared" si="90" ref="G677:I682">G678</f>
        <v>0</v>
      </c>
      <c r="H677" s="150">
        <f t="shared" si="90"/>
        <v>12000</v>
      </c>
      <c r="I677" s="150">
        <f t="shared" si="90"/>
        <v>15000</v>
      </c>
    </row>
    <row r="678" spans="1:9" s="1" customFormat="1" ht="16.5" hidden="1">
      <c r="A678" s="60" t="s">
        <v>5</v>
      </c>
      <c r="B678" s="93" t="s">
        <v>1090</v>
      </c>
      <c r="C678" s="61" t="s">
        <v>33</v>
      </c>
      <c r="D678" s="61" t="s">
        <v>31</v>
      </c>
      <c r="E678" s="47"/>
      <c r="F678" s="47"/>
      <c r="G678" s="150">
        <f t="shared" si="90"/>
        <v>0</v>
      </c>
      <c r="H678" s="150">
        <f t="shared" si="90"/>
        <v>12000</v>
      </c>
      <c r="I678" s="150">
        <f t="shared" si="90"/>
        <v>15000</v>
      </c>
    </row>
    <row r="679" spans="1:9" s="129" customFormat="1" ht="33" hidden="1">
      <c r="A679" s="109" t="s">
        <v>526</v>
      </c>
      <c r="B679" s="93" t="s">
        <v>1090</v>
      </c>
      <c r="C679" s="61" t="s">
        <v>33</v>
      </c>
      <c r="D679" s="61" t="s">
        <v>31</v>
      </c>
      <c r="E679" s="393" t="s">
        <v>699</v>
      </c>
      <c r="F679" s="297"/>
      <c r="G679" s="150">
        <f t="shared" si="90"/>
        <v>0</v>
      </c>
      <c r="H679" s="150">
        <f t="shared" si="90"/>
        <v>12000</v>
      </c>
      <c r="I679" s="150">
        <f t="shared" si="90"/>
        <v>15000</v>
      </c>
    </row>
    <row r="680" spans="1:9" s="330" customFormat="1" ht="16.5" hidden="1">
      <c r="A680" s="366" t="s">
        <v>747</v>
      </c>
      <c r="B680" s="93" t="s">
        <v>1090</v>
      </c>
      <c r="C680" s="61" t="s">
        <v>33</v>
      </c>
      <c r="D680" s="61" t="s">
        <v>31</v>
      </c>
      <c r="E680" s="47" t="s">
        <v>769</v>
      </c>
      <c r="F680" s="341"/>
      <c r="G680" s="150">
        <f t="shared" si="90"/>
        <v>0</v>
      </c>
      <c r="H680" s="150">
        <f t="shared" si="90"/>
        <v>12000</v>
      </c>
      <c r="I680" s="150">
        <f t="shared" si="90"/>
        <v>15000</v>
      </c>
    </row>
    <row r="681" spans="1:9" s="129" customFormat="1" ht="33" hidden="1">
      <c r="A681" s="345" t="s">
        <v>1018</v>
      </c>
      <c r="B681" s="94" t="s">
        <v>1090</v>
      </c>
      <c r="C681" s="113" t="s">
        <v>33</v>
      </c>
      <c r="D681" s="113" t="s">
        <v>31</v>
      </c>
      <c r="E681" s="43" t="s">
        <v>908</v>
      </c>
      <c r="F681" s="297"/>
      <c r="G681" s="242">
        <f t="shared" si="90"/>
        <v>0</v>
      </c>
      <c r="H681" s="242">
        <f t="shared" si="90"/>
        <v>12000</v>
      </c>
      <c r="I681" s="242">
        <f t="shared" si="90"/>
        <v>15000</v>
      </c>
    </row>
    <row r="682" spans="1:9" s="129" customFormat="1" ht="33" hidden="1">
      <c r="A682" s="367" t="s">
        <v>670</v>
      </c>
      <c r="B682" s="94" t="s">
        <v>1090</v>
      </c>
      <c r="C682" s="113" t="s">
        <v>33</v>
      </c>
      <c r="D682" s="113" t="s">
        <v>31</v>
      </c>
      <c r="E682" s="43" t="s">
        <v>910</v>
      </c>
      <c r="F682" s="297"/>
      <c r="G682" s="242">
        <f t="shared" si="90"/>
        <v>0</v>
      </c>
      <c r="H682" s="242">
        <f t="shared" si="90"/>
        <v>12000</v>
      </c>
      <c r="I682" s="242">
        <f t="shared" si="90"/>
        <v>15000</v>
      </c>
    </row>
    <row r="683" spans="1:9" s="129" customFormat="1" ht="19.5" customHeight="1" hidden="1">
      <c r="A683" s="106" t="s">
        <v>156</v>
      </c>
      <c r="B683" s="94" t="s">
        <v>1090</v>
      </c>
      <c r="C683" s="113" t="s">
        <v>33</v>
      </c>
      <c r="D683" s="113" t="s">
        <v>31</v>
      </c>
      <c r="E683" s="43" t="s">
        <v>910</v>
      </c>
      <c r="F683" s="297">
        <v>540</v>
      </c>
      <c r="G683" s="242"/>
      <c r="H683" s="242">
        <v>12000</v>
      </c>
      <c r="I683" s="242">
        <v>15000</v>
      </c>
    </row>
    <row r="684" spans="1:9" ht="16.5" hidden="1">
      <c r="A684" s="151" t="s">
        <v>367</v>
      </c>
      <c r="B684" s="96" t="s">
        <v>1090</v>
      </c>
      <c r="C684" s="73" t="s">
        <v>41</v>
      </c>
      <c r="D684" s="73"/>
      <c r="E684" s="73"/>
      <c r="F684" s="73"/>
      <c r="G684" s="150">
        <f aca="true" t="shared" si="91" ref="G684:I688">G685</f>
        <v>0</v>
      </c>
      <c r="H684" s="150">
        <f t="shared" si="91"/>
        <v>1400000</v>
      </c>
      <c r="I684" s="150">
        <f t="shared" si="91"/>
        <v>1400000</v>
      </c>
    </row>
    <row r="685" spans="1:9" ht="33" hidden="1">
      <c r="A685" s="262" t="s">
        <v>368</v>
      </c>
      <c r="B685" s="96" t="s">
        <v>1090</v>
      </c>
      <c r="C685" s="47" t="s">
        <v>41</v>
      </c>
      <c r="D685" s="47" t="s">
        <v>31</v>
      </c>
      <c r="E685" s="71"/>
      <c r="F685" s="71"/>
      <c r="G685" s="74">
        <f t="shared" si="91"/>
        <v>0</v>
      </c>
      <c r="H685" s="74">
        <f t="shared" si="91"/>
        <v>1400000</v>
      </c>
      <c r="I685" s="74">
        <f t="shared" si="91"/>
        <v>1400000</v>
      </c>
    </row>
    <row r="686" spans="1:9" s="129" customFormat="1" ht="49.5" hidden="1">
      <c r="A686" s="378" t="s">
        <v>752</v>
      </c>
      <c r="B686" s="96" t="s">
        <v>1090</v>
      </c>
      <c r="C686" s="47" t="s">
        <v>41</v>
      </c>
      <c r="D686" s="47" t="s">
        <v>31</v>
      </c>
      <c r="E686" s="335" t="s">
        <v>717</v>
      </c>
      <c r="F686" s="302"/>
      <c r="G686" s="243">
        <f t="shared" si="91"/>
        <v>0</v>
      </c>
      <c r="H686" s="243">
        <f t="shared" si="91"/>
        <v>1400000</v>
      </c>
      <c r="I686" s="243">
        <f t="shared" si="91"/>
        <v>1400000</v>
      </c>
    </row>
    <row r="687" spans="1:9" s="129" customFormat="1" ht="16.5" hidden="1">
      <c r="A687" s="280" t="s">
        <v>847</v>
      </c>
      <c r="B687" s="97" t="s">
        <v>1090</v>
      </c>
      <c r="C687" s="43" t="s">
        <v>41</v>
      </c>
      <c r="D687" s="43" t="s">
        <v>31</v>
      </c>
      <c r="E687" s="386" t="s">
        <v>848</v>
      </c>
      <c r="F687" s="336"/>
      <c r="G687" s="69">
        <f t="shared" si="91"/>
        <v>0</v>
      </c>
      <c r="H687" s="69">
        <f t="shared" si="91"/>
        <v>1400000</v>
      </c>
      <c r="I687" s="69">
        <f t="shared" si="91"/>
        <v>1400000</v>
      </c>
    </row>
    <row r="688" spans="1:9" s="129" customFormat="1" ht="16.5" hidden="1">
      <c r="A688" s="280" t="s">
        <v>584</v>
      </c>
      <c r="B688" s="97" t="s">
        <v>1090</v>
      </c>
      <c r="C688" s="43" t="s">
        <v>41</v>
      </c>
      <c r="D688" s="43" t="s">
        <v>31</v>
      </c>
      <c r="E688" s="386" t="s">
        <v>849</v>
      </c>
      <c r="F688" s="336"/>
      <c r="G688" s="69">
        <f t="shared" si="91"/>
        <v>0</v>
      </c>
      <c r="H688" s="69">
        <f t="shared" si="91"/>
        <v>1400000</v>
      </c>
      <c r="I688" s="69">
        <f t="shared" si="91"/>
        <v>1400000</v>
      </c>
    </row>
    <row r="689" spans="1:9" s="129" customFormat="1" ht="16.5" hidden="1">
      <c r="A689" s="235" t="s">
        <v>585</v>
      </c>
      <c r="B689" s="97" t="s">
        <v>1090</v>
      </c>
      <c r="C689" s="43" t="s">
        <v>41</v>
      </c>
      <c r="D689" s="43" t="s">
        <v>31</v>
      </c>
      <c r="E689" s="334" t="s">
        <v>849</v>
      </c>
      <c r="F689" s="336">
        <v>730</v>
      </c>
      <c r="G689" s="69"/>
      <c r="H689" s="69">
        <v>1400000</v>
      </c>
      <c r="I689" s="69">
        <v>1400000</v>
      </c>
    </row>
    <row r="690" spans="1:9" ht="37.5" customHeight="1" hidden="1">
      <c r="A690" s="45" t="s">
        <v>451</v>
      </c>
      <c r="B690" s="93" t="s">
        <v>1090</v>
      </c>
      <c r="C690" s="47" t="s">
        <v>288</v>
      </c>
      <c r="D690" s="47"/>
      <c r="E690" s="47"/>
      <c r="F690" s="47"/>
      <c r="G690" s="150">
        <f>G691+G696</f>
        <v>0</v>
      </c>
      <c r="H690" s="150">
        <f>H691+H696</f>
        <v>52800300</v>
      </c>
      <c r="I690" s="150">
        <f>I691+I696</f>
        <v>52157200</v>
      </c>
    </row>
    <row r="691" spans="1:9" ht="33" hidden="1">
      <c r="A691" s="60" t="s">
        <v>449</v>
      </c>
      <c r="B691" s="91" t="s">
        <v>1090</v>
      </c>
      <c r="C691" s="62" t="s">
        <v>288</v>
      </c>
      <c r="D691" s="62" t="s">
        <v>31</v>
      </c>
      <c r="E691" s="62"/>
      <c r="F691" s="62"/>
      <c r="G691" s="77">
        <f aca="true" t="shared" si="92" ref="G691:I694">G692</f>
        <v>0</v>
      </c>
      <c r="H691" s="77">
        <f t="shared" si="92"/>
        <v>36750000</v>
      </c>
      <c r="I691" s="77">
        <f t="shared" si="92"/>
        <v>36750000</v>
      </c>
    </row>
    <row r="692" spans="1:9" s="129" customFormat="1" ht="49.5" hidden="1">
      <c r="A692" s="378" t="s">
        <v>752</v>
      </c>
      <c r="B692" s="91" t="s">
        <v>1090</v>
      </c>
      <c r="C692" s="62" t="s">
        <v>288</v>
      </c>
      <c r="D692" s="62" t="s">
        <v>31</v>
      </c>
      <c r="E692" s="335" t="s">
        <v>717</v>
      </c>
      <c r="F692" s="302"/>
      <c r="G692" s="243">
        <f t="shared" si="92"/>
        <v>0</v>
      </c>
      <c r="H692" s="243">
        <f t="shared" si="92"/>
        <v>36750000</v>
      </c>
      <c r="I692" s="243">
        <f t="shared" si="92"/>
        <v>36750000</v>
      </c>
    </row>
    <row r="693" spans="1:9" s="129" customFormat="1" ht="49.5" hidden="1">
      <c r="A693" s="280" t="s">
        <v>832</v>
      </c>
      <c r="B693" s="112" t="s">
        <v>1090</v>
      </c>
      <c r="C693" s="56" t="s">
        <v>288</v>
      </c>
      <c r="D693" s="56" t="s">
        <v>31</v>
      </c>
      <c r="E693" s="387" t="s">
        <v>833</v>
      </c>
      <c r="F693" s="336"/>
      <c r="G693" s="69">
        <f t="shared" si="92"/>
        <v>0</v>
      </c>
      <c r="H693" s="69">
        <f t="shared" si="92"/>
        <v>36750000</v>
      </c>
      <c r="I693" s="69">
        <f t="shared" si="92"/>
        <v>36750000</v>
      </c>
    </row>
    <row r="694" spans="1:9" s="129" customFormat="1" ht="16.5" hidden="1">
      <c r="A694" s="280" t="s">
        <v>586</v>
      </c>
      <c r="B694" s="112" t="s">
        <v>1090</v>
      </c>
      <c r="C694" s="56" t="s">
        <v>288</v>
      </c>
      <c r="D694" s="56" t="s">
        <v>31</v>
      </c>
      <c r="E694" s="387" t="s">
        <v>1024</v>
      </c>
      <c r="F694" s="336"/>
      <c r="G694" s="69">
        <f t="shared" si="92"/>
        <v>0</v>
      </c>
      <c r="H694" s="69">
        <f t="shared" si="92"/>
        <v>36750000</v>
      </c>
      <c r="I694" s="69">
        <f t="shared" si="92"/>
        <v>36750000</v>
      </c>
    </row>
    <row r="695" spans="1:9" s="129" customFormat="1" ht="16.5" hidden="1">
      <c r="A695" s="83" t="s">
        <v>834</v>
      </c>
      <c r="B695" s="112" t="s">
        <v>1090</v>
      </c>
      <c r="C695" s="56" t="s">
        <v>288</v>
      </c>
      <c r="D695" s="56" t="s">
        <v>31</v>
      </c>
      <c r="E695" s="387" t="s">
        <v>1024</v>
      </c>
      <c r="F695" s="336">
        <v>510</v>
      </c>
      <c r="G695" s="69"/>
      <c r="H695" s="69">
        <v>36750000</v>
      </c>
      <c r="I695" s="69">
        <v>36750000</v>
      </c>
    </row>
    <row r="696" spans="1:10" ht="16.5" hidden="1">
      <c r="A696" s="82" t="s">
        <v>450</v>
      </c>
      <c r="B696" s="96" t="s">
        <v>1090</v>
      </c>
      <c r="C696" s="47" t="s">
        <v>288</v>
      </c>
      <c r="D696" s="47" t="s">
        <v>40</v>
      </c>
      <c r="E696" s="47"/>
      <c r="F696" s="47"/>
      <c r="G696" s="74">
        <f>G697</f>
        <v>0</v>
      </c>
      <c r="H696" s="74">
        <f>H697</f>
        <v>16050300</v>
      </c>
      <c r="I696" s="74">
        <f>I697</f>
        <v>15407200</v>
      </c>
      <c r="J696" s="17"/>
    </row>
    <row r="697" spans="1:9" s="129" customFormat="1" ht="49.5" hidden="1">
      <c r="A697" s="378" t="s">
        <v>752</v>
      </c>
      <c r="B697" s="91" t="s">
        <v>1090</v>
      </c>
      <c r="C697" s="47" t="s">
        <v>288</v>
      </c>
      <c r="D697" s="47" t="s">
        <v>40</v>
      </c>
      <c r="E697" s="335" t="s">
        <v>717</v>
      </c>
      <c r="F697" s="302"/>
      <c r="G697" s="243">
        <f>G698+G701</f>
        <v>0</v>
      </c>
      <c r="H697" s="243">
        <f>H698+H701</f>
        <v>16050300</v>
      </c>
      <c r="I697" s="243">
        <f>I698+I701</f>
        <v>15407200</v>
      </c>
    </row>
    <row r="698" spans="1:9" s="129" customFormat="1" ht="49.5" hidden="1">
      <c r="A698" s="280" t="s">
        <v>832</v>
      </c>
      <c r="B698" s="112" t="s">
        <v>1090</v>
      </c>
      <c r="C698" s="56" t="s">
        <v>288</v>
      </c>
      <c r="D698" s="56" t="s">
        <v>40</v>
      </c>
      <c r="E698" s="387" t="s">
        <v>833</v>
      </c>
      <c r="F698" s="336"/>
      <c r="G698" s="69">
        <f aca="true" t="shared" si="93" ref="G698:I699">G699</f>
        <v>0</v>
      </c>
      <c r="H698" s="69">
        <f t="shared" si="93"/>
        <v>15850300</v>
      </c>
      <c r="I698" s="69">
        <f t="shared" si="93"/>
        <v>15207200</v>
      </c>
    </row>
    <row r="699" spans="1:9" s="129" customFormat="1" ht="33" hidden="1">
      <c r="A699" s="280" t="s">
        <v>587</v>
      </c>
      <c r="B699" s="112" t="s">
        <v>1090</v>
      </c>
      <c r="C699" s="56" t="s">
        <v>288</v>
      </c>
      <c r="D699" s="56" t="s">
        <v>40</v>
      </c>
      <c r="E699" s="387" t="s">
        <v>1023</v>
      </c>
      <c r="F699" s="297"/>
      <c r="G699" s="69">
        <f t="shared" si="93"/>
        <v>0</v>
      </c>
      <c r="H699" s="69">
        <f t="shared" si="93"/>
        <v>15850300</v>
      </c>
      <c r="I699" s="69">
        <f t="shared" si="93"/>
        <v>15207200</v>
      </c>
    </row>
    <row r="700" spans="1:9" s="129" customFormat="1" ht="16.5" hidden="1">
      <c r="A700" s="282" t="s">
        <v>156</v>
      </c>
      <c r="B700" s="112" t="s">
        <v>1090</v>
      </c>
      <c r="C700" s="56" t="s">
        <v>288</v>
      </c>
      <c r="D700" s="56" t="s">
        <v>40</v>
      </c>
      <c r="E700" s="387" t="s">
        <v>1023</v>
      </c>
      <c r="F700" s="336">
        <v>540</v>
      </c>
      <c r="G700" s="69"/>
      <c r="H700" s="69">
        <f>10000000+5850300</f>
        <v>15850300</v>
      </c>
      <c r="I700" s="69">
        <f>10000000+5207200</f>
        <v>15207200</v>
      </c>
    </row>
    <row r="701" spans="1:9" s="129" customFormat="1" ht="16.5" hidden="1">
      <c r="A701" s="280" t="s">
        <v>851</v>
      </c>
      <c r="B701" s="112" t="s">
        <v>1090</v>
      </c>
      <c r="C701" s="56" t="s">
        <v>288</v>
      </c>
      <c r="D701" s="56" t="s">
        <v>40</v>
      </c>
      <c r="E701" s="386" t="s">
        <v>850</v>
      </c>
      <c r="F701" s="336"/>
      <c r="G701" s="69">
        <f aca="true" t="shared" si="94" ref="G701:I702">G702</f>
        <v>0</v>
      </c>
      <c r="H701" s="69">
        <f t="shared" si="94"/>
        <v>200000</v>
      </c>
      <c r="I701" s="69">
        <f t="shared" si="94"/>
        <v>200000</v>
      </c>
    </row>
    <row r="702" spans="1:9" s="129" customFormat="1" ht="72" customHeight="1" hidden="1">
      <c r="A702" s="280" t="s">
        <v>312</v>
      </c>
      <c r="B702" s="112" t="s">
        <v>1090</v>
      </c>
      <c r="C702" s="56" t="s">
        <v>288</v>
      </c>
      <c r="D702" s="56" t="s">
        <v>40</v>
      </c>
      <c r="E702" s="386" t="s">
        <v>852</v>
      </c>
      <c r="F702" s="336"/>
      <c r="G702" s="69">
        <f t="shared" si="94"/>
        <v>0</v>
      </c>
      <c r="H702" s="69">
        <f t="shared" si="94"/>
        <v>200000</v>
      </c>
      <c r="I702" s="69">
        <f t="shared" si="94"/>
        <v>200000</v>
      </c>
    </row>
    <row r="703" spans="1:9" s="129" customFormat="1" ht="16.5" hidden="1">
      <c r="A703" s="282" t="s">
        <v>156</v>
      </c>
      <c r="B703" s="112" t="s">
        <v>1090</v>
      </c>
      <c r="C703" s="56" t="s">
        <v>288</v>
      </c>
      <c r="D703" s="56" t="s">
        <v>40</v>
      </c>
      <c r="E703" s="386" t="s">
        <v>852</v>
      </c>
      <c r="F703" s="336">
        <v>540</v>
      </c>
      <c r="G703" s="69"/>
      <c r="H703" s="69">
        <v>200000</v>
      </c>
      <c r="I703" s="69">
        <v>200000</v>
      </c>
    </row>
    <row r="704" spans="1:9" ht="33.75" hidden="1" thickBot="1">
      <c r="A704" s="87" t="s">
        <v>396</v>
      </c>
      <c r="B704" s="88" t="s">
        <v>1090</v>
      </c>
      <c r="C704" s="89"/>
      <c r="D704" s="89"/>
      <c r="E704" s="89"/>
      <c r="F704" s="89"/>
      <c r="G704" s="90">
        <f>G705+G719+G731+G737</f>
        <v>0</v>
      </c>
      <c r="H704" s="90">
        <f>H705+H719+H731+H737</f>
        <v>30333600</v>
      </c>
      <c r="I704" s="90">
        <f>I705+I719+I731+I737</f>
        <v>30383600</v>
      </c>
    </row>
    <row r="705" spans="1:9" ht="16.5" hidden="1">
      <c r="A705" s="60" t="s">
        <v>205</v>
      </c>
      <c r="B705" s="91" t="s">
        <v>1090</v>
      </c>
      <c r="C705" s="62" t="s">
        <v>31</v>
      </c>
      <c r="D705" s="62"/>
      <c r="E705" s="62"/>
      <c r="F705" s="62"/>
      <c r="G705" s="121">
        <f>G706</f>
        <v>0</v>
      </c>
      <c r="H705" s="121">
        <f>H706</f>
        <v>5128100</v>
      </c>
      <c r="I705" s="121">
        <f>I706</f>
        <v>5128100</v>
      </c>
    </row>
    <row r="706" spans="1:9" ht="21" customHeight="1" hidden="1">
      <c r="A706" s="45" t="s">
        <v>206</v>
      </c>
      <c r="B706" s="91" t="s">
        <v>1090</v>
      </c>
      <c r="C706" s="46" t="s">
        <v>31</v>
      </c>
      <c r="D706" s="46" t="s">
        <v>41</v>
      </c>
      <c r="E706" s="47"/>
      <c r="F706" s="47"/>
      <c r="G706" s="74">
        <f>G707+G716</f>
        <v>0</v>
      </c>
      <c r="H706" s="74">
        <f>H707+H716</f>
        <v>5128100</v>
      </c>
      <c r="I706" s="74">
        <f>I707+I716</f>
        <v>5128100</v>
      </c>
    </row>
    <row r="707" spans="1:9" s="129" customFormat="1" ht="33" hidden="1">
      <c r="A707" s="376" t="s">
        <v>750</v>
      </c>
      <c r="B707" s="93" t="s">
        <v>1090</v>
      </c>
      <c r="C707" s="46" t="s">
        <v>31</v>
      </c>
      <c r="D707" s="46" t="s">
        <v>41</v>
      </c>
      <c r="E707" s="396" t="s">
        <v>761</v>
      </c>
      <c r="F707" s="302"/>
      <c r="G707" s="243">
        <f>G708+G713</f>
        <v>0</v>
      </c>
      <c r="H707" s="243">
        <f>H708+H713</f>
        <v>5128100</v>
      </c>
      <c r="I707" s="243">
        <f>I708+I713</f>
        <v>5128100</v>
      </c>
    </row>
    <row r="708" spans="1:9" s="129" customFormat="1" ht="18.75" hidden="1">
      <c r="A708" s="391" t="s">
        <v>1007</v>
      </c>
      <c r="B708" s="97" t="s">
        <v>1090</v>
      </c>
      <c r="C708" s="42" t="s">
        <v>31</v>
      </c>
      <c r="D708" s="42" t="s">
        <v>41</v>
      </c>
      <c r="E708" s="417" t="s">
        <v>1005</v>
      </c>
      <c r="F708" s="302"/>
      <c r="G708" s="440">
        <f>G709</f>
        <v>0</v>
      </c>
      <c r="H708" s="440">
        <f>H709</f>
        <v>4778100</v>
      </c>
      <c r="I708" s="440">
        <f>I709</f>
        <v>4778100</v>
      </c>
    </row>
    <row r="709" spans="1:9" s="129" customFormat="1" ht="18.75" hidden="1">
      <c r="A709" s="280" t="s">
        <v>515</v>
      </c>
      <c r="B709" s="94" t="s">
        <v>1090</v>
      </c>
      <c r="C709" s="42" t="s">
        <v>31</v>
      </c>
      <c r="D709" s="42" t="s">
        <v>41</v>
      </c>
      <c r="E709" s="417" t="s">
        <v>1008</v>
      </c>
      <c r="F709" s="336"/>
      <c r="G709" s="69">
        <f>G710+G711+G712</f>
        <v>0</v>
      </c>
      <c r="H709" s="69">
        <f>H710+H711+H712</f>
        <v>4778100</v>
      </c>
      <c r="I709" s="69">
        <f>I710+I711+I712</f>
        <v>4778100</v>
      </c>
    </row>
    <row r="710" spans="1:9" s="129" customFormat="1" ht="18.75" hidden="1">
      <c r="A710" s="106" t="s">
        <v>513</v>
      </c>
      <c r="B710" s="94" t="s">
        <v>1090</v>
      </c>
      <c r="C710" s="42" t="s">
        <v>31</v>
      </c>
      <c r="D710" s="42" t="s">
        <v>41</v>
      </c>
      <c r="E710" s="417" t="s">
        <v>1008</v>
      </c>
      <c r="F710" s="297">
        <v>120</v>
      </c>
      <c r="G710" s="69"/>
      <c r="H710" s="69">
        <f>2927400+10000+884000+262100</f>
        <v>4083500</v>
      </c>
      <c r="I710" s="69">
        <f>2927400+10000+884000+262100</f>
        <v>4083500</v>
      </c>
    </row>
    <row r="711" spans="1:9" s="129" customFormat="1" ht="33" hidden="1">
      <c r="A711" s="106" t="s">
        <v>516</v>
      </c>
      <c r="B711" s="94" t="s">
        <v>1090</v>
      </c>
      <c r="C711" s="42" t="s">
        <v>31</v>
      </c>
      <c r="D711" s="42" t="s">
        <v>41</v>
      </c>
      <c r="E711" s="417" t="s">
        <v>1008</v>
      </c>
      <c r="F711" s="297">
        <v>240</v>
      </c>
      <c r="G711" s="69"/>
      <c r="H711" s="69">
        <v>644600</v>
      </c>
      <c r="I711" s="69">
        <v>644600</v>
      </c>
    </row>
    <row r="712" spans="1:9" s="129" customFormat="1" ht="18.75" hidden="1">
      <c r="A712" s="106" t="s">
        <v>518</v>
      </c>
      <c r="B712" s="94" t="s">
        <v>1090</v>
      </c>
      <c r="C712" s="42" t="s">
        <v>31</v>
      </c>
      <c r="D712" s="42" t="s">
        <v>41</v>
      </c>
      <c r="E712" s="417" t="s">
        <v>1008</v>
      </c>
      <c r="F712" s="297">
        <v>850</v>
      </c>
      <c r="G712" s="69"/>
      <c r="H712" s="69">
        <v>50000</v>
      </c>
      <c r="I712" s="69">
        <v>50000</v>
      </c>
    </row>
    <row r="713" spans="1:9" s="129" customFormat="1" ht="33" hidden="1">
      <c r="A713" s="106" t="s">
        <v>1009</v>
      </c>
      <c r="B713" s="94" t="s">
        <v>1090</v>
      </c>
      <c r="C713" s="42" t="s">
        <v>31</v>
      </c>
      <c r="D713" s="42" t="s">
        <v>41</v>
      </c>
      <c r="E713" s="417" t="s">
        <v>1006</v>
      </c>
      <c r="F713" s="302"/>
      <c r="G713" s="64">
        <f aca="true" t="shared" si="95" ref="G713:I714">G714</f>
        <v>0</v>
      </c>
      <c r="H713" s="64">
        <f t="shared" si="95"/>
        <v>350000</v>
      </c>
      <c r="I713" s="64">
        <f t="shared" si="95"/>
        <v>350000</v>
      </c>
    </row>
    <row r="714" spans="1:9" s="129" customFormat="1" ht="33" hidden="1">
      <c r="A714" s="41" t="s">
        <v>287</v>
      </c>
      <c r="B714" s="94" t="s">
        <v>1090</v>
      </c>
      <c r="C714" s="42" t="s">
        <v>31</v>
      </c>
      <c r="D714" s="42" t="s">
        <v>41</v>
      </c>
      <c r="E714" s="417" t="s">
        <v>1010</v>
      </c>
      <c r="F714" s="302"/>
      <c r="G714" s="440">
        <f t="shared" si="95"/>
        <v>0</v>
      </c>
      <c r="H714" s="440">
        <f t="shared" si="95"/>
        <v>350000</v>
      </c>
      <c r="I714" s="440">
        <f t="shared" si="95"/>
        <v>350000</v>
      </c>
    </row>
    <row r="715" spans="1:9" s="129" customFormat="1" ht="33" hidden="1">
      <c r="A715" s="106" t="s">
        <v>516</v>
      </c>
      <c r="B715" s="94" t="s">
        <v>1090</v>
      </c>
      <c r="C715" s="42" t="s">
        <v>31</v>
      </c>
      <c r="D715" s="42" t="s">
        <v>41</v>
      </c>
      <c r="E715" s="417" t="s">
        <v>1010</v>
      </c>
      <c r="F715" s="302">
        <v>240</v>
      </c>
      <c r="G715" s="440"/>
      <c r="H715" s="440">
        <v>350000</v>
      </c>
      <c r="I715" s="440">
        <v>350000</v>
      </c>
    </row>
    <row r="716" spans="1:9" s="1" customFormat="1" ht="54.75" customHeight="1" hidden="1">
      <c r="A716" s="45" t="s">
        <v>636</v>
      </c>
      <c r="B716" s="93" t="s">
        <v>1090</v>
      </c>
      <c r="C716" s="46" t="s">
        <v>31</v>
      </c>
      <c r="D716" s="46" t="s">
        <v>41</v>
      </c>
      <c r="E716" s="342" t="s">
        <v>688</v>
      </c>
      <c r="F716" s="47"/>
      <c r="G716" s="74">
        <f aca="true" t="shared" si="96" ref="G716:I717">G717</f>
        <v>0</v>
      </c>
      <c r="H716" s="74">
        <f t="shared" si="96"/>
        <v>0</v>
      </c>
      <c r="I716" s="74">
        <f t="shared" si="96"/>
        <v>0</v>
      </c>
    </row>
    <row r="717" spans="1:9" ht="15.75" customHeight="1" hidden="1">
      <c r="A717" s="234" t="s">
        <v>602</v>
      </c>
      <c r="B717" s="94" t="s">
        <v>1090</v>
      </c>
      <c r="C717" s="43" t="s">
        <v>31</v>
      </c>
      <c r="D717" s="43" t="s">
        <v>41</v>
      </c>
      <c r="E717" s="43" t="s">
        <v>705</v>
      </c>
      <c r="F717" s="43"/>
      <c r="G717" s="69">
        <f t="shared" si="96"/>
        <v>0</v>
      </c>
      <c r="H717" s="69">
        <f t="shared" si="96"/>
        <v>0</v>
      </c>
      <c r="I717" s="69">
        <f t="shared" si="96"/>
        <v>0</v>
      </c>
    </row>
    <row r="718" spans="1:9" ht="16.5" hidden="1">
      <c r="A718" s="234" t="s">
        <v>622</v>
      </c>
      <c r="B718" s="94" t="s">
        <v>1090</v>
      </c>
      <c r="C718" s="43" t="s">
        <v>31</v>
      </c>
      <c r="D718" s="43" t="s">
        <v>41</v>
      </c>
      <c r="E718" s="43" t="s">
        <v>705</v>
      </c>
      <c r="F718" s="43" t="s">
        <v>621</v>
      </c>
      <c r="G718" s="69"/>
      <c r="H718" s="69"/>
      <c r="I718" s="69"/>
    </row>
    <row r="719" spans="1:9" ht="16.5" hidden="1">
      <c r="A719" s="482" t="s">
        <v>207</v>
      </c>
      <c r="B719" s="483" t="s">
        <v>1090</v>
      </c>
      <c r="C719" s="484" t="s">
        <v>34</v>
      </c>
      <c r="D719" s="484"/>
      <c r="E719" s="484"/>
      <c r="F719" s="484"/>
      <c r="G719" s="485">
        <f>G720+G726</f>
        <v>0</v>
      </c>
      <c r="H719" s="121">
        <f>H720+H726</f>
        <v>12668100</v>
      </c>
      <c r="I719" s="121">
        <f>I720+I726</f>
        <v>12718100</v>
      </c>
    </row>
    <row r="720" spans="1:9" ht="16.5" hidden="1">
      <c r="A720" s="486" t="s">
        <v>326</v>
      </c>
      <c r="B720" s="487" t="s">
        <v>1090</v>
      </c>
      <c r="C720" s="488" t="s">
        <v>34</v>
      </c>
      <c r="D720" s="488" t="s">
        <v>32</v>
      </c>
      <c r="E720" s="488"/>
      <c r="F720" s="489"/>
      <c r="G720" s="490">
        <f aca="true" t="shared" si="97" ref="G720:I724">G721</f>
        <v>0</v>
      </c>
      <c r="H720" s="74">
        <f t="shared" si="97"/>
        <v>12068100</v>
      </c>
      <c r="I720" s="74">
        <f t="shared" si="97"/>
        <v>12068100</v>
      </c>
    </row>
    <row r="721" spans="1:9" s="129" customFormat="1" ht="33" hidden="1">
      <c r="A721" s="486" t="s">
        <v>533</v>
      </c>
      <c r="B721" s="487" t="s">
        <v>1090</v>
      </c>
      <c r="C721" s="488" t="s">
        <v>34</v>
      </c>
      <c r="D721" s="488" t="s">
        <v>32</v>
      </c>
      <c r="E721" s="491" t="s">
        <v>712</v>
      </c>
      <c r="F721" s="492"/>
      <c r="G721" s="493">
        <f t="shared" si="97"/>
        <v>0</v>
      </c>
      <c r="H721" s="150">
        <f t="shared" si="97"/>
        <v>12068100</v>
      </c>
      <c r="I721" s="150">
        <f t="shared" si="97"/>
        <v>12068100</v>
      </c>
    </row>
    <row r="722" spans="1:9" s="330" customFormat="1" ht="31.5" customHeight="1" hidden="1">
      <c r="A722" s="486" t="s">
        <v>580</v>
      </c>
      <c r="B722" s="487" t="s">
        <v>1090</v>
      </c>
      <c r="C722" s="488" t="s">
        <v>34</v>
      </c>
      <c r="D722" s="488" t="s">
        <v>32</v>
      </c>
      <c r="E722" s="488" t="s">
        <v>775</v>
      </c>
      <c r="F722" s="494"/>
      <c r="G722" s="493">
        <f t="shared" si="97"/>
        <v>0</v>
      </c>
      <c r="H722" s="150">
        <f t="shared" si="97"/>
        <v>12068100</v>
      </c>
      <c r="I722" s="150">
        <f t="shared" si="97"/>
        <v>12068100</v>
      </c>
    </row>
    <row r="723" spans="1:9" s="129" customFormat="1" ht="31.5" customHeight="1" hidden="1">
      <c r="A723" s="495" t="s">
        <v>881</v>
      </c>
      <c r="B723" s="496" t="s">
        <v>1090</v>
      </c>
      <c r="C723" s="497" t="s">
        <v>34</v>
      </c>
      <c r="D723" s="497" t="s">
        <v>32</v>
      </c>
      <c r="E723" s="497" t="s">
        <v>882</v>
      </c>
      <c r="F723" s="492"/>
      <c r="G723" s="498">
        <f t="shared" si="97"/>
        <v>0</v>
      </c>
      <c r="H723" s="242">
        <f t="shared" si="97"/>
        <v>12068100</v>
      </c>
      <c r="I723" s="242">
        <f t="shared" si="97"/>
        <v>12068100</v>
      </c>
    </row>
    <row r="724" spans="1:9" s="129" customFormat="1" ht="33.75" customHeight="1" hidden="1">
      <c r="A724" s="495" t="s">
        <v>581</v>
      </c>
      <c r="B724" s="496" t="s">
        <v>1090</v>
      </c>
      <c r="C724" s="497" t="s">
        <v>34</v>
      </c>
      <c r="D724" s="497" t="s">
        <v>32</v>
      </c>
      <c r="E724" s="497" t="s">
        <v>883</v>
      </c>
      <c r="F724" s="492"/>
      <c r="G724" s="498">
        <f t="shared" si="97"/>
        <v>0</v>
      </c>
      <c r="H724" s="242">
        <f t="shared" si="97"/>
        <v>12068100</v>
      </c>
      <c r="I724" s="242">
        <f t="shared" si="97"/>
        <v>12068100</v>
      </c>
    </row>
    <row r="725" spans="1:9" s="129" customFormat="1" ht="36.75" customHeight="1" hidden="1">
      <c r="A725" s="49" t="s">
        <v>516</v>
      </c>
      <c r="B725" s="98" t="s">
        <v>1090</v>
      </c>
      <c r="C725" s="53" t="s">
        <v>39</v>
      </c>
      <c r="D725" s="53" t="s">
        <v>31</v>
      </c>
      <c r="E725" s="53" t="s">
        <v>883</v>
      </c>
      <c r="F725" s="300">
        <v>240</v>
      </c>
      <c r="G725" s="242"/>
      <c r="H725" s="242">
        <v>12068100</v>
      </c>
      <c r="I725" s="242">
        <v>12068100</v>
      </c>
    </row>
    <row r="726" spans="1:9" ht="1.5" customHeight="1" thickBot="1">
      <c r="A726" s="215" t="s">
        <v>42</v>
      </c>
      <c r="B726" s="96" t="s">
        <v>1090</v>
      </c>
      <c r="C726" s="62" t="s">
        <v>34</v>
      </c>
      <c r="D726" s="76" t="s">
        <v>95</v>
      </c>
      <c r="E726" s="76"/>
      <c r="F726" s="76"/>
      <c r="G726" s="121">
        <f aca="true" t="shared" si="98" ref="G726:I729">G727</f>
        <v>0</v>
      </c>
      <c r="H726" s="121">
        <f t="shared" si="98"/>
        <v>600000</v>
      </c>
      <c r="I726" s="121">
        <f t="shared" si="98"/>
        <v>650000</v>
      </c>
    </row>
    <row r="727" spans="1:9" s="129" customFormat="1" ht="33.75" hidden="1" thickBot="1">
      <c r="A727" s="499" t="s">
        <v>750</v>
      </c>
      <c r="B727" s="500" t="s">
        <v>1090</v>
      </c>
      <c r="C727" s="501" t="s">
        <v>34</v>
      </c>
      <c r="D727" s="501" t="s">
        <v>95</v>
      </c>
      <c r="E727" s="502" t="s">
        <v>761</v>
      </c>
      <c r="F727" s="503"/>
      <c r="G727" s="504">
        <f t="shared" si="98"/>
        <v>0</v>
      </c>
      <c r="H727" s="150">
        <f t="shared" si="98"/>
        <v>600000</v>
      </c>
      <c r="I727" s="150">
        <f t="shared" si="98"/>
        <v>650000</v>
      </c>
    </row>
    <row r="728" spans="1:9" s="129" customFormat="1" ht="33.75" hidden="1" thickBot="1">
      <c r="A728" s="505" t="s">
        <v>1012</v>
      </c>
      <c r="B728" s="506" t="s">
        <v>1090</v>
      </c>
      <c r="C728" s="507" t="s">
        <v>34</v>
      </c>
      <c r="D728" s="507" t="s">
        <v>95</v>
      </c>
      <c r="E728" s="508" t="s">
        <v>1011</v>
      </c>
      <c r="F728" s="509"/>
      <c r="G728" s="510">
        <f t="shared" si="98"/>
        <v>0</v>
      </c>
      <c r="H728" s="80">
        <f t="shared" si="98"/>
        <v>600000</v>
      </c>
      <c r="I728" s="80">
        <f t="shared" si="98"/>
        <v>650000</v>
      </c>
    </row>
    <row r="729" spans="1:9" s="129" customFormat="1" ht="19.5" hidden="1" thickBot="1">
      <c r="A729" s="505" t="s">
        <v>1013</v>
      </c>
      <c r="B729" s="506" t="s">
        <v>1090</v>
      </c>
      <c r="C729" s="507" t="s">
        <v>34</v>
      </c>
      <c r="D729" s="507" t="s">
        <v>95</v>
      </c>
      <c r="E729" s="511" t="s">
        <v>1014</v>
      </c>
      <c r="F729" s="509"/>
      <c r="G729" s="510">
        <f t="shared" si="98"/>
        <v>0</v>
      </c>
      <c r="H729" s="80">
        <f t="shared" si="98"/>
        <v>600000</v>
      </c>
      <c r="I729" s="80">
        <f t="shared" si="98"/>
        <v>650000</v>
      </c>
    </row>
    <row r="730" spans="1:9" s="129" customFormat="1" ht="34.5" customHeight="1" hidden="1" thickBot="1">
      <c r="A730" s="512" t="s">
        <v>516</v>
      </c>
      <c r="B730" s="506" t="s">
        <v>1090</v>
      </c>
      <c r="C730" s="507" t="s">
        <v>34</v>
      </c>
      <c r="D730" s="507" t="s">
        <v>95</v>
      </c>
      <c r="E730" s="511" t="s">
        <v>1014</v>
      </c>
      <c r="F730" s="503">
        <v>240</v>
      </c>
      <c r="G730" s="510"/>
      <c r="H730" s="80">
        <v>600000</v>
      </c>
      <c r="I730" s="80">
        <v>650000</v>
      </c>
    </row>
    <row r="731" spans="1:9" s="1" customFormat="1" ht="16.5" hidden="1">
      <c r="A731" s="45" t="s">
        <v>75</v>
      </c>
      <c r="B731" s="96" t="s">
        <v>1090</v>
      </c>
      <c r="C731" s="66" t="s">
        <v>30</v>
      </c>
      <c r="D731" s="66"/>
      <c r="E731" s="155"/>
      <c r="F731" s="155"/>
      <c r="G731" s="74">
        <f aca="true" t="shared" si="99" ref="G731:I735">G732</f>
        <v>0</v>
      </c>
      <c r="H731" s="74">
        <f t="shared" si="99"/>
        <v>400</v>
      </c>
      <c r="I731" s="74">
        <f t="shared" si="99"/>
        <v>400</v>
      </c>
    </row>
    <row r="732" spans="1:9" ht="33" hidden="1">
      <c r="A732" s="225" t="s">
        <v>470</v>
      </c>
      <c r="B732" s="96" t="s">
        <v>1090</v>
      </c>
      <c r="C732" s="47" t="s">
        <v>30</v>
      </c>
      <c r="D732" s="47" t="s">
        <v>35</v>
      </c>
      <c r="E732" s="73"/>
      <c r="F732" s="73"/>
      <c r="G732" s="74">
        <f t="shared" si="99"/>
        <v>0</v>
      </c>
      <c r="H732" s="74">
        <f t="shared" si="99"/>
        <v>400</v>
      </c>
      <c r="I732" s="74">
        <f t="shared" si="99"/>
        <v>400</v>
      </c>
    </row>
    <row r="733" spans="1:9" s="129" customFormat="1" ht="49.5" hidden="1">
      <c r="A733" s="378" t="s">
        <v>752</v>
      </c>
      <c r="B733" s="96" t="s">
        <v>1090</v>
      </c>
      <c r="C733" s="47" t="s">
        <v>30</v>
      </c>
      <c r="D733" s="47" t="s">
        <v>35</v>
      </c>
      <c r="E733" s="396" t="s">
        <v>717</v>
      </c>
      <c r="F733" s="302"/>
      <c r="G733" s="243">
        <f t="shared" si="99"/>
        <v>0</v>
      </c>
      <c r="H733" s="243">
        <f t="shared" si="99"/>
        <v>400</v>
      </c>
      <c r="I733" s="243">
        <f t="shared" si="99"/>
        <v>400</v>
      </c>
    </row>
    <row r="734" spans="1:9" s="129" customFormat="1" ht="33" hidden="1">
      <c r="A734" s="282" t="s">
        <v>1000</v>
      </c>
      <c r="B734" s="97" t="s">
        <v>1090</v>
      </c>
      <c r="C734" s="43" t="s">
        <v>30</v>
      </c>
      <c r="D734" s="43" t="s">
        <v>35</v>
      </c>
      <c r="E734" s="386" t="s">
        <v>1001</v>
      </c>
      <c r="F734" s="336"/>
      <c r="G734" s="69">
        <f t="shared" si="99"/>
        <v>0</v>
      </c>
      <c r="H734" s="69">
        <f t="shared" si="99"/>
        <v>400</v>
      </c>
      <c r="I734" s="69">
        <f t="shared" si="99"/>
        <v>400</v>
      </c>
    </row>
    <row r="735" spans="1:9" s="129" customFormat="1" ht="33" hidden="1">
      <c r="A735" s="282" t="s">
        <v>1025</v>
      </c>
      <c r="B735" s="97" t="s">
        <v>1090</v>
      </c>
      <c r="C735" s="43" t="s">
        <v>30</v>
      </c>
      <c r="D735" s="43" t="s">
        <v>35</v>
      </c>
      <c r="E735" s="386" t="s">
        <v>1002</v>
      </c>
      <c r="F735" s="336"/>
      <c r="G735" s="69">
        <f t="shared" si="99"/>
        <v>0</v>
      </c>
      <c r="H735" s="69">
        <f t="shared" si="99"/>
        <v>400</v>
      </c>
      <c r="I735" s="69">
        <f t="shared" si="99"/>
        <v>400</v>
      </c>
    </row>
    <row r="736" spans="1:9" s="129" customFormat="1" ht="33" hidden="1">
      <c r="A736" s="368" t="s">
        <v>516</v>
      </c>
      <c r="B736" s="97" t="s">
        <v>1090</v>
      </c>
      <c r="C736" s="43" t="s">
        <v>30</v>
      </c>
      <c r="D736" s="43" t="s">
        <v>35</v>
      </c>
      <c r="E736" s="386" t="s">
        <v>1002</v>
      </c>
      <c r="F736" s="336">
        <v>240</v>
      </c>
      <c r="G736" s="242"/>
      <c r="H736" s="242">
        <v>400</v>
      </c>
      <c r="I736" s="242">
        <v>400</v>
      </c>
    </row>
    <row r="737" spans="1:9" ht="0.75" customHeight="1" hidden="1">
      <c r="A737" s="45" t="s">
        <v>3</v>
      </c>
      <c r="B737" s="93" t="s">
        <v>1090</v>
      </c>
      <c r="C737" s="47" t="s">
        <v>38</v>
      </c>
      <c r="D737" s="47"/>
      <c r="E737" s="47"/>
      <c r="F737" s="47"/>
      <c r="G737" s="150">
        <f aca="true" t="shared" si="100" ref="G737:I740">G738</f>
        <v>0</v>
      </c>
      <c r="H737" s="150">
        <f t="shared" si="100"/>
        <v>12537000</v>
      </c>
      <c r="I737" s="150">
        <f t="shared" si="100"/>
        <v>12537000</v>
      </c>
    </row>
    <row r="738" spans="1:9" s="25" customFormat="1" ht="16.5" hidden="1">
      <c r="A738" s="70" t="s">
        <v>173</v>
      </c>
      <c r="B738" s="126" t="s">
        <v>1090</v>
      </c>
      <c r="C738" s="73" t="s">
        <v>38</v>
      </c>
      <c r="D738" s="73" t="s">
        <v>34</v>
      </c>
      <c r="E738" s="73"/>
      <c r="F738" s="73"/>
      <c r="G738" s="74">
        <f t="shared" si="100"/>
        <v>0</v>
      </c>
      <c r="H738" s="74">
        <f t="shared" si="100"/>
        <v>12537000</v>
      </c>
      <c r="I738" s="74">
        <f t="shared" si="100"/>
        <v>12537000</v>
      </c>
    </row>
    <row r="739" spans="1:9" s="129" customFormat="1" ht="33" hidden="1">
      <c r="A739" s="109" t="s">
        <v>545</v>
      </c>
      <c r="B739" s="126" t="s">
        <v>1090</v>
      </c>
      <c r="C739" s="73" t="s">
        <v>38</v>
      </c>
      <c r="D739" s="73" t="s">
        <v>34</v>
      </c>
      <c r="E739" s="393" t="s">
        <v>756</v>
      </c>
      <c r="F739" s="297"/>
      <c r="G739" s="150">
        <f t="shared" si="100"/>
        <v>0</v>
      </c>
      <c r="H739" s="150">
        <f t="shared" si="100"/>
        <v>12537000</v>
      </c>
      <c r="I739" s="150">
        <f t="shared" si="100"/>
        <v>12537000</v>
      </c>
    </row>
    <row r="740" spans="1:9" s="330" customFormat="1" ht="33" hidden="1">
      <c r="A740" s="356" t="s">
        <v>563</v>
      </c>
      <c r="B740" s="126" t="s">
        <v>1090</v>
      </c>
      <c r="C740" s="73" t="s">
        <v>38</v>
      </c>
      <c r="D740" s="73" t="s">
        <v>34</v>
      </c>
      <c r="E740" s="47" t="s">
        <v>779</v>
      </c>
      <c r="F740" s="341"/>
      <c r="G740" s="150">
        <f t="shared" si="100"/>
        <v>0</v>
      </c>
      <c r="H740" s="150">
        <f t="shared" si="100"/>
        <v>12537000</v>
      </c>
      <c r="I740" s="150">
        <f t="shared" si="100"/>
        <v>12537000</v>
      </c>
    </row>
    <row r="741" spans="1:9" s="330" customFormat="1" ht="33" hidden="1">
      <c r="A741" s="103" t="s">
        <v>611</v>
      </c>
      <c r="B741" s="126" t="s">
        <v>1090</v>
      </c>
      <c r="C741" s="73" t="s">
        <v>38</v>
      </c>
      <c r="D741" s="73" t="s">
        <v>34</v>
      </c>
      <c r="E741" s="47" t="s">
        <v>920</v>
      </c>
      <c r="F741" s="341"/>
      <c r="G741" s="150">
        <f>G742+G744</f>
        <v>0</v>
      </c>
      <c r="H741" s="150">
        <f>H742+H744</f>
        <v>12537000</v>
      </c>
      <c r="I741" s="150">
        <f>I742+I744</f>
        <v>12537000</v>
      </c>
    </row>
    <row r="742" spans="1:9" s="330" customFormat="1" ht="49.5" hidden="1">
      <c r="A742" s="106" t="s">
        <v>925</v>
      </c>
      <c r="B742" s="98" t="s">
        <v>1090</v>
      </c>
      <c r="C742" s="53" t="s">
        <v>38</v>
      </c>
      <c r="D742" s="53" t="s">
        <v>34</v>
      </c>
      <c r="E742" s="43" t="s">
        <v>926</v>
      </c>
      <c r="F742" s="297"/>
      <c r="G742" s="242">
        <f>G743</f>
        <v>0</v>
      </c>
      <c r="H742" s="242">
        <f>H743</f>
        <v>0</v>
      </c>
      <c r="I742" s="242">
        <f>I743</f>
        <v>0</v>
      </c>
    </row>
    <row r="743" spans="1:9" s="330" customFormat="1" ht="16.5" hidden="1">
      <c r="A743" s="106" t="s">
        <v>540</v>
      </c>
      <c r="B743" s="98" t="s">
        <v>1090</v>
      </c>
      <c r="C743" s="53" t="s">
        <v>38</v>
      </c>
      <c r="D743" s="53" t="s">
        <v>34</v>
      </c>
      <c r="E743" s="43" t="s">
        <v>926</v>
      </c>
      <c r="F743" s="297">
        <v>310</v>
      </c>
      <c r="G743" s="242"/>
      <c r="H743" s="242"/>
      <c r="I743" s="242"/>
    </row>
    <row r="744" spans="1:9" s="330" customFormat="1" ht="49.5" hidden="1">
      <c r="A744" s="106" t="s">
        <v>927</v>
      </c>
      <c r="B744" s="98" t="s">
        <v>1090</v>
      </c>
      <c r="C744" s="53" t="s">
        <v>38</v>
      </c>
      <c r="D744" s="53" t="s">
        <v>34</v>
      </c>
      <c r="E744" s="43" t="s">
        <v>928</v>
      </c>
      <c r="F744" s="297"/>
      <c r="G744" s="242">
        <f>G745</f>
        <v>0</v>
      </c>
      <c r="H744" s="242">
        <f>H745</f>
        <v>12537000</v>
      </c>
      <c r="I744" s="242">
        <f>I745</f>
        <v>12537000</v>
      </c>
    </row>
    <row r="745" spans="1:9" s="330" customFormat="1" ht="16.5" hidden="1">
      <c r="A745" s="106" t="s">
        <v>540</v>
      </c>
      <c r="B745" s="98" t="s">
        <v>1090</v>
      </c>
      <c r="C745" s="53" t="s">
        <v>38</v>
      </c>
      <c r="D745" s="53" t="s">
        <v>34</v>
      </c>
      <c r="E745" s="43" t="s">
        <v>928</v>
      </c>
      <c r="F745" s="297">
        <v>310</v>
      </c>
      <c r="G745" s="242"/>
      <c r="H745" s="242">
        <v>12537000</v>
      </c>
      <c r="I745" s="242">
        <v>12537000</v>
      </c>
    </row>
    <row r="746" spans="1:9" ht="50.25" hidden="1" thickBot="1">
      <c r="A746" s="87" t="s">
        <v>397</v>
      </c>
      <c r="B746" s="202" t="s">
        <v>1090</v>
      </c>
      <c r="C746" s="89"/>
      <c r="D746" s="89"/>
      <c r="E746" s="89"/>
      <c r="F746" s="89"/>
      <c r="G746" s="416"/>
      <c r="H746" s="416">
        <f>H764+H790+H796</f>
        <v>7160200</v>
      </c>
      <c r="I746" s="416">
        <f>I764+I790+I796</f>
        <v>7160200</v>
      </c>
    </row>
    <row r="747" spans="1:9" ht="16.5" hidden="1">
      <c r="A747" s="45" t="s">
        <v>205</v>
      </c>
      <c r="B747" s="96" t="s">
        <v>1090</v>
      </c>
      <c r="C747" s="47" t="s">
        <v>31</v>
      </c>
      <c r="D747" s="47"/>
      <c r="E747" s="47"/>
      <c r="F747" s="47"/>
      <c r="G747" s="121">
        <f>G748</f>
        <v>0</v>
      </c>
      <c r="H747" s="121">
        <f>H748</f>
        <v>0</v>
      </c>
      <c r="I747" s="121">
        <f>I748</f>
        <v>0</v>
      </c>
    </row>
    <row r="748" spans="1:9" ht="16.5" hidden="1">
      <c r="A748" s="45" t="s">
        <v>206</v>
      </c>
      <c r="B748" s="96" t="s">
        <v>1090</v>
      </c>
      <c r="C748" s="46" t="s">
        <v>31</v>
      </c>
      <c r="D748" s="46" t="s">
        <v>41</v>
      </c>
      <c r="E748" s="47"/>
      <c r="F748" s="47"/>
      <c r="G748" s="74">
        <f>G749+G759</f>
        <v>0</v>
      </c>
      <c r="H748" s="74">
        <f>H749+H759</f>
        <v>0</v>
      </c>
      <c r="I748" s="74">
        <f>I749+I759</f>
        <v>0</v>
      </c>
    </row>
    <row r="749" spans="1:9" ht="33" hidden="1">
      <c r="A749" s="41" t="s">
        <v>526</v>
      </c>
      <c r="B749" s="97" t="s">
        <v>1090</v>
      </c>
      <c r="C749" s="43" t="s">
        <v>31</v>
      </c>
      <c r="D749" s="42" t="s">
        <v>41</v>
      </c>
      <c r="E749" s="43" t="s">
        <v>447</v>
      </c>
      <c r="F749" s="42"/>
      <c r="G749" s="69">
        <f aca="true" t="shared" si="101" ref="G749:I751">G750</f>
        <v>0</v>
      </c>
      <c r="H749" s="69">
        <f t="shared" si="101"/>
        <v>0</v>
      </c>
      <c r="I749" s="69">
        <f t="shared" si="101"/>
        <v>0</v>
      </c>
    </row>
    <row r="750" spans="1:9" ht="16.5" hidden="1">
      <c r="A750" s="103" t="s">
        <v>527</v>
      </c>
      <c r="B750" s="97" t="s">
        <v>1090</v>
      </c>
      <c r="C750" s="71" t="s">
        <v>31</v>
      </c>
      <c r="D750" s="53" t="s">
        <v>41</v>
      </c>
      <c r="E750" s="43" t="s">
        <v>528</v>
      </c>
      <c r="F750" s="42"/>
      <c r="G750" s="69">
        <f t="shared" si="101"/>
        <v>0</v>
      </c>
      <c r="H750" s="69">
        <f t="shared" si="101"/>
        <v>0</v>
      </c>
      <c r="I750" s="69">
        <f t="shared" si="101"/>
        <v>0</v>
      </c>
    </row>
    <row r="751" spans="1:9" ht="33" hidden="1">
      <c r="A751" s="160" t="s">
        <v>575</v>
      </c>
      <c r="B751" s="97" t="s">
        <v>1090</v>
      </c>
      <c r="C751" s="71" t="s">
        <v>31</v>
      </c>
      <c r="D751" s="53" t="s">
        <v>41</v>
      </c>
      <c r="E751" s="43" t="s">
        <v>592</v>
      </c>
      <c r="F751" s="42"/>
      <c r="G751" s="80">
        <f t="shared" si="101"/>
        <v>0</v>
      </c>
      <c r="H751" s="80">
        <f t="shared" si="101"/>
        <v>0</v>
      </c>
      <c r="I751" s="80">
        <f t="shared" si="101"/>
        <v>0</v>
      </c>
    </row>
    <row r="752" spans="1:9" ht="33" hidden="1">
      <c r="A752" s="233" t="s">
        <v>516</v>
      </c>
      <c r="B752" s="97" t="s">
        <v>1090</v>
      </c>
      <c r="C752" s="71" t="s">
        <v>31</v>
      </c>
      <c r="D752" s="53" t="s">
        <v>41</v>
      </c>
      <c r="E752" s="43" t="s">
        <v>592</v>
      </c>
      <c r="F752" s="43" t="s">
        <v>517</v>
      </c>
      <c r="G752" s="69"/>
      <c r="H752" s="69"/>
      <c r="I752" s="69"/>
    </row>
    <row r="753" spans="1:9" ht="16.5" hidden="1">
      <c r="A753" s="70" t="s">
        <v>110</v>
      </c>
      <c r="B753" s="126" t="s">
        <v>1090</v>
      </c>
      <c r="C753" s="73" t="s">
        <v>40</v>
      </c>
      <c r="D753" s="73"/>
      <c r="E753" s="73"/>
      <c r="F753" s="73"/>
      <c r="G753" s="150">
        <f aca="true" t="shared" si="102" ref="G753:I757">G754</f>
        <v>0</v>
      </c>
      <c r="H753" s="150">
        <f t="shared" si="102"/>
        <v>0</v>
      </c>
      <c r="I753" s="150">
        <f t="shared" si="102"/>
        <v>0</v>
      </c>
    </row>
    <row r="754" spans="1:9" ht="16.5" hidden="1">
      <c r="A754" s="70" t="s">
        <v>111</v>
      </c>
      <c r="B754" s="126" t="s">
        <v>1090</v>
      </c>
      <c r="C754" s="72" t="s">
        <v>40</v>
      </c>
      <c r="D754" s="72" t="s">
        <v>36</v>
      </c>
      <c r="E754" s="73"/>
      <c r="F754" s="73"/>
      <c r="G754" s="77">
        <f t="shared" si="102"/>
        <v>0</v>
      </c>
      <c r="H754" s="77">
        <f t="shared" si="102"/>
        <v>0</v>
      </c>
      <c r="I754" s="77">
        <f t="shared" si="102"/>
        <v>0</v>
      </c>
    </row>
    <row r="755" spans="1:9" ht="49.5" hidden="1">
      <c r="A755" s="106" t="s">
        <v>530</v>
      </c>
      <c r="B755" s="97" t="s">
        <v>1090</v>
      </c>
      <c r="C755" s="43" t="s">
        <v>40</v>
      </c>
      <c r="D755" s="42" t="s">
        <v>36</v>
      </c>
      <c r="E755" s="43" t="s">
        <v>531</v>
      </c>
      <c r="F755" s="43"/>
      <c r="G755" s="69">
        <f t="shared" si="102"/>
        <v>0</v>
      </c>
      <c r="H755" s="69">
        <f t="shared" si="102"/>
        <v>0</v>
      </c>
      <c r="I755" s="69">
        <f t="shared" si="102"/>
        <v>0</v>
      </c>
    </row>
    <row r="756" spans="1:9" ht="16.5" hidden="1">
      <c r="A756" s="234" t="s">
        <v>588</v>
      </c>
      <c r="B756" s="97" t="s">
        <v>1090</v>
      </c>
      <c r="C756" s="43" t="s">
        <v>40</v>
      </c>
      <c r="D756" s="42" t="s">
        <v>36</v>
      </c>
      <c r="E756" s="43" t="s">
        <v>589</v>
      </c>
      <c r="F756" s="43"/>
      <c r="G756" s="69">
        <f t="shared" si="102"/>
        <v>0</v>
      </c>
      <c r="H756" s="69">
        <f t="shared" si="102"/>
        <v>0</v>
      </c>
      <c r="I756" s="69">
        <f t="shared" si="102"/>
        <v>0</v>
      </c>
    </row>
    <row r="757" spans="1:9" ht="16.5" hidden="1">
      <c r="A757" s="234" t="s">
        <v>590</v>
      </c>
      <c r="B757" s="97" t="s">
        <v>1090</v>
      </c>
      <c r="C757" s="53" t="s">
        <v>40</v>
      </c>
      <c r="D757" s="71" t="s">
        <v>36</v>
      </c>
      <c r="E757" s="53" t="s">
        <v>591</v>
      </c>
      <c r="F757" s="53"/>
      <c r="G757" s="69">
        <f t="shared" si="102"/>
        <v>0</v>
      </c>
      <c r="H757" s="69">
        <f t="shared" si="102"/>
        <v>0</v>
      </c>
      <c r="I757" s="69">
        <f t="shared" si="102"/>
        <v>0</v>
      </c>
    </row>
    <row r="758" spans="1:9" ht="33" hidden="1">
      <c r="A758" s="233" t="s">
        <v>516</v>
      </c>
      <c r="B758" s="97" t="s">
        <v>1090</v>
      </c>
      <c r="C758" s="53" t="s">
        <v>40</v>
      </c>
      <c r="D758" s="71" t="s">
        <v>36</v>
      </c>
      <c r="E758" s="53" t="s">
        <v>591</v>
      </c>
      <c r="F758" s="53" t="s">
        <v>517</v>
      </c>
      <c r="G758" s="69">
        <f>15000-15000</f>
        <v>0</v>
      </c>
      <c r="H758" s="69">
        <f>15000-15000</f>
        <v>0</v>
      </c>
      <c r="I758" s="69">
        <f>15000-15000</f>
        <v>0</v>
      </c>
    </row>
    <row r="759" spans="1:9" ht="34.5" customHeight="1" hidden="1">
      <c r="A759" s="63" t="s">
        <v>521</v>
      </c>
      <c r="B759" s="97" t="s">
        <v>1090</v>
      </c>
      <c r="C759" s="42" t="s">
        <v>31</v>
      </c>
      <c r="D759" s="42" t="s">
        <v>41</v>
      </c>
      <c r="E759" s="155" t="s">
        <v>522</v>
      </c>
      <c r="F759" s="155"/>
      <c r="G759" s="64">
        <f>G762+G760</f>
        <v>0</v>
      </c>
      <c r="H759" s="64">
        <f>H762+H760</f>
        <v>0</v>
      </c>
      <c r="I759" s="64">
        <f>I762+I760</f>
        <v>0</v>
      </c>
    </row>
    <row r="760" spans="1:9" ht="16.5" hidden="1">
      <c r="A760" s="233" t="s">
        <v>659</v>
      </c>
      <c r="B760" s="97" t="s">
        <v>1090</v>
      </c>
      <c r="C760" s="42" t="s">
        <v>31</v>
      </c>
      <c r="D760" s="42" t="s">
        <v>41</v>
      </c>
      <c r="E760" s="155" t="s">
        <v>660</v>
      </c>
      <c r="F760" s="43"/>
      <c r="G760" s="69">
        <f>G761</f>
        <v>0</v>
      </c>
      <c r="H760" s="69">
        <f>H761</f>
        <v>0</v>
      </c>
      <c r="I760" s="69">
        <f>I761</f>
        <v>0</v>
      </c>
    </row>
    <row r="761" spans="1:9" ht="33" hidden="1">
      <c r="A761" s="233" t="s">
        <v>516</v>
      </c>
      <c r="B761" s="97" t="s">
        <v>1090</v>
      </c>
      <c r="C761" s="42" t="s">
        <v>31</v>
      </c>
      <c r="D761" s="42" t="s">
        <v>41</v>
      </c>
      <c r="E761" s="53" t="s">
        <v>660</v>
      </c>
      <c r="F761" s="43" t="s">
        <v>517</v>
      </c>
      <c r="G761" s="69"/>
      <c r="H761" s="69"/>
      <c r="I761" s="69"/>
    </row>
    <row r="762" spans="1:9" ht="37.5" hidden="1">
      <c r="A762" s="281" t="s">
        <v>655</v>
      </c>
      <c r="B762" s="97" t="s">
        <v>1090</v>
      </c>
      <c r="C762" s="42" t="s">
        <v>31</v>
      </c>
      <c r="D762" s="42" t="s">
        <v>41</v>
      </c>
      <c r="E762" s="155" t="s">
        <v>656</v>
      </c>
      <c r="F762" s="53"/>
      <c r="G762" s="69">
        <f>G763</f>
        <v>0</v>
      </c>
      <c r="H762" s="69">
        <f>H763</f>
        <v>0</v>
      </c>
      <c r="I762" s="69">
        <f>I763</f>
        <v>0</v>
      </c>
    </row>
    <row r="763" spans="1:9" ht="33" hidden="1">
      <c r="A763" s="253" t="s">
        <v>516</v>
      </c>
      <c r="B763" s="97" t="s">
        <v>1090</v>
      </c>
      <c r="C763" s="42" t="s">
        <v>31</v>
      </c>
      <c r="D763" s="42" t="s">
        <v>41</v>
      </c>
      <c r="E763" s="53" t="s">
        <v>656</v>
      </c>
      <c r="F763" s="53" t="s">
        <v>517</v>
      </c>
      <c r="G763" s="69"/>
      <c r="H763" s="69"/>
      <c r="I763" s="69"/>
    </row>
    <row r="764" spans="1:9" ht="16.5" hidden="1">
      <c r="A764" s="60" t="s">
        <v>94</v>
      </c>
      <c r="B764" s="91" t="s">
        <v>1090</v>
      </c>
      <c r="C764" s="76" t="s">
        <v>34</v>
      </c>
      <c r="D764" s="76"/>
      <c r="E764" s="76"/>
      <c r="F764" s="76"/>
      <c r="G764" s="121">
        <f>G765+G773+G785</f>
        <v>0</v>
      </c>
      <c r="H764" s="121">
        <f>H765+H773+H785</f>
        <v>6463800</v>
      </c>
      <c r="I764" s="121">
        <f>I765+I773+I785</f>
        <v>6463800</v>
      </c>
    </row>
    <row r="765" spans="1:9" ht="16.5" hidden="1">
      <c r="A765" s="45" t="s">
        <v>212</v>
      </c>
      <c r="B765" s="91" t="s">
        <v>1090</v>
      </c>
      <c r="C765" s="102" t="s">
        <v>34</v>
      </c>
      <c r="D765" s="102" t="s">
        <v>31</v>
      </c>
      <c r="E765" s="76"/>
      <c r="F765" s="76"/>
      <c r="G765" s="77">
        <f aca="true" t="shared" si="103" ref="G765:I768">G766</f>
        <v>0</v>
      </c>
      <c r="H765" s="77">
        <f t="shared" si="103"/>
        <v>5765800</v>
      </c>
      <c r="I765" s="77">
        <f t="shared" si="103"/>
        <v>5765800</v>
      </c>
    </row>
    <row r="766" spans="1:9" s="129" customFormat="1" ht="49.5" hidden="1">
      <c r="A766" s="154" t="s">
        <v>573</v>
      </c>
      <c r="B766" s="91" t="s">
        <v>1090</v>
      </c>
      <c r="C766" s="102" t="s">
        <v>34</v>
      </c>
      <c r="D766" s="102" t="s">
        <v>31</v>
      </c>
      <c r="E766" s="393" t="s">
        <v>709</v>
      </c>
      <c r="F766" s="301"/>
      <c r="G766" s="121">
        <f t="shared" si="103"/>
        <v>0</v>
      </c>
      <c r="H766" s="121">
        <f t="shared" si="103"/>
        <v>5765800</v>
      </c>
      <c r="I766" s="121">
        <f t="shared" si="103"/>
        <v>5765800</v>
      </c>
    </row>
    <row r="767" spans="1:9" s="330" customFormat="1" ht="41.25" customHeight="1" hidden="1">
      <c r="A767" s="109" t="s">
        <v>980</v>
      </c>
      <c r="B767" s="91" t="s">
        <v>1090</v>
      </c>
      <c r="C767" s="102" t="s">
        <v>34</v>
      </c>
      <c r="D767" s="102" t="s">
        <v>31</v>
      </c>
      <c r="E767" s="47" t="s">
        <v>710</v>
      </c>
      <c r="F767" s="341"/>
      <c r="G767" s="150">
        <f t="shared" si="103"/>
        <v>0</v>
      </c>
      <c r="H767" s="150">
        <f t="shared" si="103"/>
        <v>5765800</v>
      </c>
      <c r="I767" s="150">
        <f t="shared" si="103"/>
        <v>5765800</v>
      </c>
    </row>
    <row r="768" spans="1:9" s="129" customFormat="1" ht="16.5" hidden="1">
      <c r="A768" s="106" t="s">
        <v>596</v>
      </c>
      <c r="B768" s="112" t="s">
        <v>1090</v>
      </c>
      <c r="C768" s="78" t="s">
        <v>34</v>
      </c>
      <c r="D768" s="78" t="s">
        <v>31</v>
      </c>
      <c r="E768" s="43" t="s">
        <v>983</v>
      </c>
      <c r="F768" s="297"/>
      <c r="G768" s="242">
        <f t="shared" si="103"/>
        <v>0</v>
      </c>
      <c r="H768" s="242">
        <f t="shared" si="103"/>
        <v>5765800</v>
      </c>
      <c r="I768" s="242">
        <f t="shared" si="103"/>
        <v>5765800</v>
      </c>
    </row>
    <row r="769" spans="1:9" s="129" customFormat="1" ht="16.5" hidden="1">
      <c r="A769" s="106" t="s">
        <v>515</v>
      </c>
      <c r="B769" s="112" t="s">
        <v>1090</v>
      </c>
      <c r="C769" s="78" t="s">
        <v>34</v>
      </c>
      <c r="D769" s="78" t="s">
        <v>31</v>
      </c>
      <c r="E769" s="43" t="s">
        <v>984</v>
      </c>
      <c r="F769" s="297"/>
      <c r="G769" s="447">
        <f>G770+G771+G772</f>
        <v>0</v>
      </c>
      <c r="H769" s="447">
        <f>H770+H771+H772</f>
        <v>5765800</v>
      </c>
      <c r="I769" s="447">
        <f>I770+I771+I772</f>
        <v>5765800</v>
      </c>
    </row>
    <row r="770" spans="1:9" s="129" customFormat="1" ht="16.5" hidden="1">
      <c r="A770" s="106" t="s">
        <v>513</v>
      </c>
      <c r="B770" s="112" t="s">
        <v>1090</v>
      </c>
      <c r="C770" s="78" t="s">
        <v>34</v>
      </c>
      <c r="D770" s="78" t="s">
        <v>31</v>
      </c>
      <c r="E770" s="43" t="s">
        <v>984</v>
      </c>
      <c r="F770" s="297">
        <v>120</v>
      </c>
      <c r="G770" s="242"/>
      <c r="H770" s="242">
        <f>3023500+913100+14000+270800</f>
        <v>4221400</v>
      </c>
      <c r="I770" s="242">
        <f>3023500+913100+14000+270800</f>
        <v>4221400</v>
      </c>
    </row>
    <row r="771" spans="1:9" s="129" customFormat="1" ht="33" hidden="1">
      <c r="A771" s="106" t="s">
        <v>516</v>
      </c>
      <c r="B771" s="112" t="s">
        <v>1090</v>
      </c>
      <c r="C771" s="78" t="s">
        <v>34</v>
      </c>
      <c r="D771" s="78" t="s">
        <v>31</v>
      </c>
      <c r="E771" s="43" t="s">
        <v>984</v>
      </c>
      <c r="F771" s="297">
        <v>240</v>
      </c>
      <c r="G771" s="242"/>
      <c r="H771" s="242">
        <v>1518500</v>
      </c>
      <c r="I771" s="242">
        <v>1518500</v>
      </c>
    </row>
    <row r="772" spans="1:9" s="129" customFormat="1" ht="16.5" hidden="1">
      <c r="A772" s="106" t="s">
        <v>518</v>
      </c>
      <c r="B772" s="112" t="s">
        <v>1090</v>
      </c>
      <c r="C772" s="78" t="s">
        <v>34</v>
      </c>
      <c r="D772" s="78" t="s">
        <v>31</v>
      </c>
      <c r="E772" s="43" t="s">
        <v>984</v>
      </c>
      <c r="F772" s="297">
        <v>850</v>
      </c>
      <c r="G772" s="242"/>
      <c r="H772" s="242">
        <v>25900</v>
      </c>
      <c r="I772" s="242">
        <v>25900</v>
      </c>
    </row>
    <row r="773" spans="1:9" ht="16.5" hidden="1">
      <c r="A773" s="45" t="s">
        <v>208</v>
      </c>
      <c r="B773" s="93" t="s">
        <v>1090</v>
      </c>
      <c r="C773" s="47" t="s">
        <v>34</v>
      </c>
      <c r="D773" s="47" t="s">
        <v>35</v>
      </c>
      <c r="E773" s="47"/>
      <c r="F773" s="47"/>
      <c r="G773" s="150">
        <f aca="true" t="shared" si="104" ref="G773:I775">G774</f>
        <v>0</v>
      </c>
      <c r="H773" s="150">
        <f t="shared" si="104"/>
        <v>678000</v>
      </c>
      <c r="I773" s="150">
        <f t="shared" si="104"/>
        <v>678000</v>
      </c>
    </row>
    <row r="774" spans="1:9" s="129" customFormat="1" ht="49.5" hidden="1">
      <c r="A774" s="441" t="s">
        <v>573</v>
      </c>
      <c r="B774" s="96" t="s">
        <v>1090</v>
      </c>
      <c r="C774" s="47" t="s">
        <v>34</v>
      </c>
      <c r="D774" s="47" t="s">
        <v>35</v>
      </c>
      <c r="E774" s="393" t="s">
        <v>709</v>
      </c>
      <c r="F774" s="301"/>
      <c r="G774" s="121">
        <f t="shared" si="104"/>
        <v>0</v>
      </c>
      <c r="H774" s="121">
        <f t="shared" si="104"/>
        <v>678000</v>
      </c>
      <c r="I774" s="121">
        <f t="shared" si="104"/>
        <v>678000</v>
      </c>
    </row>
    <row r="775" spans="1:9" s="330" customFormat="1" ht="33" hidden="1">
      <c r="A775" s="394" t="s">
        <v>980</v>
      </c>
      <c r="B775" s="95" t="s">
        <v>1090</v>
      </c>
      <c r="C775" s="47" t="s">
        <v>34</v>
      </c>
      <c r="D775" s="47" t="s">
        <v>35</v>
      </c>
      <c r="E775" s="47" t="s">
        <v>710</v>
      </c>
      <c r="F775" s="341"/>
      <c r="G775" s="150">
        <f t="shared" si="104"/>
        <v>0</v>
      </c>
      <c r="H775" s="150">
        <f t="shared" si="104"/>
        <v>678000</v>
      </c>
      <c r="I775" s="150">
        <f t="shared" si="104"/>
        <v>678000</v>
      </c>
    </row>
    <row r="776" spans="1:9" s="129" customFormat="1" ht="33" hidden="1">
      <c r="A776" s="442" t="s">
        <v>981</v>
      </c>
      <c r="B776" s="125" t="s">
        <v>1090</v>
      </c>
      <c r="C776" s="43" t="s">
        <v>34</v>
      </c>
      <c r="D776" s="43" t="s">
        <v>35</v>
      </c>
      <c r="E776" s="43" t="s">
        <v>763</v>
      </c>
      <c r="F776" s="297"/>
      <c r="G776" s="242">
        <f>G777+G780+G782</f>
        <v>0</v>
      </c>
      <c r="H776" s="242">
        <f>H777+H780+H782</f>
        <v>678000</v>
      </c>
      <c r="I776" s="242">
        <f>I777+I780+I782</f>
        <v>678000</v>
      </c>
    </row>
    <row r="777" spans="1:9" s="129" customFormat="1" ht="16.5" hidden="1">
      <c r="A777" s="279" t="s">
        <v>618</v>
      </c>
      <c r="B777" s="125" t="s">
        <v>1090</v>
      </c>
      <c r="C777" s="43" t="s">
        <v>34</v>
      </c>
      <c r="D777" s="43" t="s">
        <v>35</v>
      </c>
      <c r="E777" s="43" t="s">
        <v>982</v>
      </c>
      <c r="F777" s="297"/>
      <c r="G777" s="242">
        <f>G778</f>
        <v>0</v>
      </c>
      <c r="H777" s="242">
        <f>H778</f>
        <v>100000</v>
      </c>
      <c r="I777" s="242">
        <f>I778</f>
        <v>100000</v>
      </c>
    </row>
    <row r="778" spans="1:9" s="129" customFormat="1" ht="32.25" customHeight="1" hidden="1">
      <c r="A778" s="283" t="s">
        <v>516</v>
      </c>
      <c r="B778" s="125" t="s">
        <v>1090</v>
      </c>
      <c r="C778" s="43" t="s">
        <v>34</v>
      </c>
      <c r="D778" s="43" t="s">
        <v>35</v>
      </c>
      <c r="E778" s="43" t="s">
        <v>982</v>
      </c>
      <c r="F778" s="297">
        <v>240</v>
      </c>
      <c r="G778" s="242"/>
      <c r="H778" s="242">
        <v>100000</v>
      </c>
      <c r="I778" s="242">
        <v>100000</v>
      </c>
    </row>
    <row r="779" spans="1:9" s="129" customFormat="1" ht="16.5" hidden="1">
      <c r="A779" s="283" t="s">
        <v>783</v>
      </c>
      <c r="B779" s="125" t="s">
        <v>1090</v>
      </c>
      <c r="C779" s="43" t="s">
        <v>34</v>
      </c>
      <c r="D779" s="43" t="s">
        <v>35</v>
      </c>
      <c r="E779" s="43" t="s">
        <v>985</v>
      </c>
      <c r="F779" s="297"/>
      <c r="G779" s="242">
        <f>G780+G782</f>
        <v>0</v>
      </c>
      <c r="H779" s="242">
        <f>H780+H782</f>
        <v>578000</v>
      </c>
      <c r="I779" s="242">
        <f>I780+I782</f>
        <v>578000</v>
      </c>
    </row>
    <row r="780" spans="1:9" s="129" customFormat="1" ht="16.5" hidden="1">
      <c r="A780" s="283" t="s">
        <v>784</v>
      </c>
      <c r="B780" s="125" t="s">
        <v>1090</v>
      </c>
      <c r="C780" s="43" t="s">
        <v>34</v>
      </c>
      <c r="D780" s="43" t="s">
        <v>35</v>
      </c>
      <c r="E780" s="43" t="s">
        <v>986</v>
      </c>
      <c r="F780" s="297"/>
      <c r="G780" s="242">
        <f>G781</f>
        <v>0</v>
      </c>
      <c r="H780" s="242">
        <f>H781</f>
        <v>158000</v>
      </c>
      <c r="I780" s="242">
        <f>I781</f>
        <v>158000</v>
      </c>
    </row>
    <row r="781" spans="1:9" s="129" customFormat="1" ht="33" hidden="1">
      <c r="A781" s="283" t="s">
        <v>516</v>
      </c>
      <c r="B781" s="125" t="s">
        <v>1090</v>
      </c>
      <c r="C781" s="43" t="s">
        <v>34</v>
      </c>
      <c r="D781" s="43" t="s">
        <v>35</v>
      </c>
      <c r="E781" s="43" t="s">
        <v>986</v>
      </c>
      <c r="F781" s="297">
        <v>240</v>
      </c>
      <c r="G781" s="242"/>
      <c r="H781" s="242">
        <v>158000</v>
      </c>
      <c r="I781" s="242">
        <v>158000</v>
      </c>
    </row>
    <row r="782" spans="1:9" s="129" customFormat="1" ht="33" hidden="1">
      <c r="A782" s="106" t="s">
        <v>612</v>
      </c>
      <c r="B782" s="112" t="s">
        <v>1090</v>
      </c>
      <c r="C782" s="43" t="s">
        <v>34</v>
      </c>
      <c r="D782" s="43" t="s">
        <v>35</v>
      </c>
      <c r="E782" s="43" t="s">
        <v>987</v>
      </c>
      <c r="F782" s="297"/>
      <c r="G782" s="242">
        <f>G783+G784</f>
        <v>0</v>
      </c>
      <c r="H782" s="242">
        <f>H783+H784</f>
        <v>420000</v>
      </c>
      <c r="I782" s="242">
        <f>I783+I784</f>
        <v>420000</v>
      </c>
    </row>
    <row r="783" spans="1:9" s="129" customFormat="1" ht="16.5" hidden="1">
      <c r="A783" s="106" t="s">
        <v>513</v>
      </c>
      <c r="B783" s="112" t="s">
        <v>1090</v>
      </c>
      <c r="C783" s="43" t="s">
        <v>34</v>
      </c>
      <c r="D783" s="43" t="s">
        <v>35</v>
      </c>
      <c r="E783" s="43" t="s">
        <v>987</v>
      </c>
      <c r="F783" s="297">
        <v>120</v>
      </c>
      <c r="G783" s="242"/>
      <c r="H783" s="242">
        <v>328600</v>
      </c>
      <c r="I783" s="242">
        <v>328600</v>
      </c>
    </row>
    <row r="784" spans="1:9" s="129" customFormat="1" ht="33" hidden="1">
      <c r="A784" s="106" t="s">
        <v>516</v>
      </c>
      <c r="B784" s="112" t="s">
        <v>1090</v>
      </c>
      <c r="C784" s="43" t="s">
        <v>34</v>
      </c>
      <c r="D784" s="43" t="s">
        <v>35</v>
      </c>
      <c r="E784" s="43" t="s">
        <v>987</v>
      </c>
      <c r="F784" s="297">
        <v>240</v>
      </c>
      <c r="G784" s="242"/>
      <c r="H784" s="242">
        <v>91400</v>
      </c>
      <c r="I784" s="242">
        <v>91400</v>
      </c>
    </row>
    <row r="785" spans="1:9" ht="16.5" hidden="1">
      <c r="A785" s="45" t="s">
        <v>42</v>
      </c>
      <c r="B785" s="96" t="s">
        <v>1090</v>
      </c>
      <c r="C785" s="47" t="s">
        <v>34</v>
      </c>
      <c r="D785" s="47" t="s">
        <v>95</v>
      </c>
      <c r="E785" s="47"/>
      <c r="F785" s="47"/>
      <c r="G785" s="121">
        <f>G786</f>
        <v>0</v>
      </c>
      <c r="H785" s="121">
        <f aca="true" t="shared" si="105" ref="H785:I788">H786</f>
        <v>20000</v>
      </c>
      <c r="I785" s="121">
        <f t="shared" si="105"/>
        <v>20000</v>
      </c>
    </row>
    <row r="786" spans="1:9" s="129" customFormat="1" ht="33" hidden="1">
      <c r="A786" s="109" t="s">
        <v>970</v>
      </c>
      <c r="B786" s="95" t="s">
        <v>1090</v>
      </c>
      <c r="C786" s="47" t="s">
        <v>34</v>
      </c>
      <c r="D786" s="47" t="s">
        <v>95</v>
      </c>
      <c r="E786" s="335" t="s">
        <v>716</v>
      </c>
      <c r="F786" s="341"/>
      <c r="G786" s="150">
        <f>G787</f>
        <v>0</v>
      </c>
      <c r="H786" s="150">
        <f t="shared" si="105"/>
        <v>20000</v>
      </c>
      <c r="I786" s="150">
        <f t="shared" si="105"/>
        <v>20000</v>
      </c>
    </row>
    <row r="787" spans="1:9" s="129" customFormat="1" ht="17.25" hidden="1" thickBot="1">
      <c r="A787" s="106" t="s">
        <v>971</v>
      </c>
      <c r="B787" s="125" t="s">
        <v>1090</v>
      </c>
      <c r="C787" s="43" t="s">
        <v>34</v>
      </c>
      <c r="D787" s="43" t="s">
        <v>95</v>
      </c>
      <c r="E787" s="43" t="s">
        <v>972</v>
      </c>
      <c r="F787" s="297"/>
      <c r="G787" s="242">
        <f>G788</f>
        <v>0</v>
      </c>
      <c r="H787" s="242">
        <f t="shared" si="105"/>
        <v>20000</v>
      </c>
      <c r="I787" s="242">
        <f t="shared" si="105"/>
        <v>20000</v>
      </c>
    </row>
    <row r="788" spans="1:9" s="129" customFormat="1" ht="37.5" customHeight="1" hidden="1" thickBot="1">
      <c r="A788" s="106" t="s">
        <v>536</v>
      </c>
      <c r="B788" s="125" t="s">
        <v>1090</v>
      </c>
      <c r="C788" s="43" t="s">
        <v>34</v>
      </c>
      <c r="D788" s="43" t="s">
        <v>95</v>
      </c>
      <c r="E788" s="43" t="s">
        <v>974</v>
      </c>
      <c r="F788" s="297"/>
      <c r="G788" s="242">
        <f>G789</f>
        <v>0</v>
      </c>
      <c r="H788" s="242">
        <f t="shared" si="105"/>
        <v>20000</v>
      </c>
      <c r="I788" s="242">
        <f t="shared" si="105"/>
        <v>20000</v>
      </c>
    </row>
    <row r="789" spans="1:9" s="129" customFormat="1" ht="30" customHeight="1" hidden="1" thickBot="1">
      <c r="A789" s="106" t="s">
        <v>516</v>
      </c>
      <c r="B789" s="125">
        <v>920</v>
      </c>
      <c r="C789" s="43" t="s">
        <v>34</v>
      </c>
      <c r="D789" s="43" t="s">
        <v>95</v>
      </c>
      <c r="E789" s="43" t="s">
        <v>974</v>
      </c>
      <c r="F789" s="297">
        <v>240</v>
      </c>
      <c r="G789" s="242"/>
      <c r="H789" s="242">
        <v>20000</v>
      </c>
      <c r="I789" s="242">
        <v>20000</v>
      </c>
    </row>
    <row r="790" spans="1:9" s="1" customFormat="1" ht="16.5" hidden="1">
      <c r="A790" s="45" t="s">
        <v>75</v>
      </c>
      <c r="B790" s="224">
        <v>920</v>
      </c>
      <c r="C790" s="66" t="s">
        <v>30</v>
      </c>
      <c r="D790" s="66"/>
      <c r="E790" s="155"/>
      <c r="F790" s="155"/>
      <c r="G790" s="74">
        <f aca="true" t="shared" si="106" ref="G790:I794">G791</f>
        <v>0</v>
      </c>
      <c r="H790" s="74">
        <f t="shared" si="106"/>
        <v>400</v>
      </c>
      <c r="I790" s="74">
        <f t="shared" si="106"/>
        <v>400</v>
      </c>
    </row>
    <row r="791" spans="1:9" ht="33" hidden="1">
      <c r="A791" s="225" t="s">
        <v>470</v>
      </c>
      <c r="B791" s="96">
        <v>920</v>
      </c>
      <c r="C791" s="47" t="s">
        <v>30</v>
      </c>
      <c r="D791" s="47" t="s">
        <v>35</v>
      </c>
      <c r="E791" s="73"/>
      <c r="F791" s="73"/>
      <c r="G791" s="74">
        <f t="shared" si="106"/>
        <v>0</v>
      </c>
      <c r="H791" s="74">
        <f t="shared" si="106"/>
        <v>400</v>
      </c>
      <c r="I791" s="74">
        <f t="shared" si="106"/>
        <v>400</v>
      </c>
    </row>
    <row r="792" spans="1:9" s="129" customFormat="1" ht="49.5" hidden="1">
      <c r="A792" s="378" t="s">
        <v>752</v>
      </c>
      <c r="B792" s="96">
        <v>920</v>
      </c>
      <c r="C792" s="47" t="s">
        <v>30</v>
      </c>
      <c r="D792" s="47" t="s">
        <v>35</v>
      </c>
      <c r="E792" s="396" t="s">
        <v>717</v>
      </c>
      <c r="F792" s="302"/>
      <c r="G792" s="440">
        <f t="shared" si="106"/>
        <v>0</v>
      </c>
      <c r="H792" s="440">
        <f t="shared" si="106"/>
        <v>400</v>
      </c>
      <c r="I792" s="440">
        <f t="shared" si="106"/>
        <v>400</v>
      </c>
    </row>
    <row r="793" spans="1:9" s="129" customFormat="1" ht="33" hidden="1">
      <c r="A793" s="282" t="s">
        <v>1000</v>
      </c>
      <c r="B793" s="97">
        <v>920</v>
      </c>
      <c r="C793" s="43" t="s">
        <v>30</v>
      </c>
      <c r="D793" s="43" t="s">
        <v>35</v>
      </c>
      <c r="E793" s="386" t="s">
        <v>1001</v>
      </c>
      <c r="F793" s="336"/>
      <c r="G793" s="69">
        <f t="shared" si="106"/>
        <v>0</v>
      </c>
      <c r="H793" s="69">
        <f t="shared" si="106"/>
        <v>400</v>
      </c>
      <c r="I793" s="69">
        <f t="shared" si="106"/>
        <v>400</v>
      </c>
    </row>
    <row r="794" spans="1:9" s="129" customFormat="1" ht="33" hidden="1">
      <c r="A794" s="282" t="s">
        <v>1025</v>
      </c>
      <c r="B794" s="97">
        <v>920</v>
      </c>
      <c r="C794" s="43" t="s">
        <v>30</v>
      </c>
      <c r="D794" s="43" t="s">
        <v>35</v>
      </c>
      <c r="E794" s="386" t="s">
        <v>1002</v>
      </c>
      <c r="F794" s="336"/>
      <c r="G794" s="69">
        <f t="shared" si="106"/>
        <v>0</v>
      </c>
      <c r="H794" s="69">
        <f t="shared" si="106"/>
        <v>400</v>
      </c>
      <c r="I794" s="69">
        <f t="shared" si="106"/>
        <v>400</v>
      </c>
    </row>
    <row r="795" spans="1:9" s="129" customFormat="1" ht="33" hidden="1">
      <c r="A795" s="368" t="s">
        <v>516</v>
      </c>
      <c r="B795" s="97">
        <v>920</v>
      </c>
      <c r="C795" s="43" t="s">
        <v>30</v>
      </c>
      <c r="D795" s="43" t="s">
        <v>35</v>
      </c>
      <c r="E795" s="386" t="s">
        <v>1002</v>
      </c>
      <c r="F795" s="336">
        <v>240</v>
      </c>
      <c r="G795" s="242"/>
      <c r="H795" s="242">
        <v>400</v>
      </c>
      <c r="I795" s="242">
        <v>400</v>
      </c>
    </row>
    <row r="796" spans="1:9" ht="16.5" hidden="1">
      <c r="A796" s="45" t="s">
        <v>3</v>
      </c>
      <c r="B796" s="93">
        <v>920</v>
      </c>
      <c r="C796" s="47" t="s">
        <v>38</v>
      </c>
      <c r="D796" s="47"/>
      <c r="E796" s="47"/>
      <c r="F796" s="47"/>
      <c r="G796" s="150">
        <f aca="true" t="shared" si="107" ref="G796:I801">G797</f>
        <v>0</v>
      </c>
      <c r="H796" s="150">
        <f t="shared" si="107"/>
        <v>696000</v>
      </c>
      <c r="I796" s="150">
        <f t="shared" si="107"/>
        <v>696000</v>
      </c>
    </row>
    <row r="797" spans="1:9" ht="16.5" hidden="1">
      <c r="A797" s="45" t="s">
        <v>322</v>
      </c>
      <c r="B797" s="96">
        <v>920</v>
      </c>
      <c r="C797" s="47" t="s">
        <v>38</v>
      </c>
      <c r="D797" s="47" t="s">
        <v>40</v>
      </c>
      <c r="E797" s="47"/>
      <c r="F797" s="73"/>
      <c r="G797" s="150">
        <f t="shared" si="107"/>
        <v>0</v>
      </c>
      <c r="H797" s="150">
        <f t="shared" si="107"/>
        <v>696000</v>
      </c>
      <c r="I797" s="150">
        <f t="shared" si="107"/>
        <v>696000</v>
      </c>
    </row>
    <row r="798" spans="1:9" s="129" customFormat="1" ht="49.5" hidden="1">
      <c r="A798" s="154" t="s">
        <v>573</v>
      </c>
      <c r="B798" s="96">
        <v>920</v>
      </c>
      <c r="C798" s="47" t="s">
        <v>38</v>
      </c>
      <c r="D798" s="47" t="s">
        <v>40</v>
      </c>
      <c r="E798" s="393" t="s">
        <v>709</v>
      </c>
      <c r="F798" s="301"/>
      <c r="G798" s="121">
        <f>G799</f>
        <v>0</v>
      </c>
      <c r="H798" s="121">
        <f t="shared" si="107"/>
        <v>696000</v>
      </c>
      <c r="I798" s="121">
        <f t="shared" si="107"/>
        <v>696000</v>
      </c>
    </row>
    <row r="799" spans="1:9" s="129" customFormat="1" ht="16.5" hidden="1">
      <c r="A799" s="109" t="s">
        <v>574</v>
      </c>
      <c r="B799" s="96">
        <v>920</v>
      </c>
      <c r="C799" s="47" t="s">
        <v>38</v>
      </c>
      <c r="D799" s="47" t="s">
        <v>40</v>
      </c>
      <c r="E799" s="47" t="s">
        <v>711</v>
      </c>
      <c r="F799" s="297"/>
      <c r="G799" s="150">
        <f>G800</f>
        <v>0</v>
      </c>
      <c r="H799" s="150">
        <f t="shared" si="107"/>
        <v>696000</v>
      </c>
      <c r="I799" s="150">
        <f t="shared" si="107"/>
        <v>696000</v>
      </c>
    </row>
    <row r="800" spans="1:9" s="129" customFormat="1" ht="33.75" hidden="1" thickBot="1">
      <c r="A800" s="106" t="s">
        <v>740</v>
      </c>
      <c r="B800" s="97">
        <v>920</v>
      </c>
      <c r="C800" s="43" t="s">
        <v>38</v>
      </c>
      <c r="D800" s="43" t="s">
        <v>40</v>
      </c>
      <c r="E800" s="43" t="s">
        <v>781</v>
      </c>
      <c r="F800" s="297"/>
      <c r="G800" s="242">
        <f>G801</f>
        <v>0</v>
      </c>
      <c r="H800" s="242">
        <f t="shared" si="107"/>
        <v>696000</v>
      </c>
      <c r="I800" s="242">
        <f t="shared" si="107"/>
        <v>696000</v>
      </c>
    </row>
    <row r="801" spans="1:9" s="129" customFormat="1" ht="36.75" customHeight="1" hidden="1" thickBot="1">
      <c r="A801" s="106" t="s">
        <v>620</v>
      </c>
      <c r="B801" s="97">
        <v>920</v>
      </c>
      <c r="C801" s="43" t="s">
        <v>38</v>
      </c>
      <c r="D801" s="43" t="s">
        <v>40</v>
      </c>
      <c r="E801" s="43" t="s">
        <v>988</v>
      </c>
      <c r="F801" s="297"/>
      <c r="G801" s="242">
        <f>G802</f>
        <v>0</v>
      </c>
      <c r="H801" s="242">
        <f t="shared" si="107"/>
        <v>696000</v>
      </c>
      <c r="I801" s="242">
        <f t="shared" si="107"/>
        <v>696000</v>
      </c>
    </row>
    <row r="802" spans="1:9" s="129" customFormat="1" ht="36.75" customHeight="1" hidden="1" thickBot="1">
      <c r="A802" s="106" t="s">
        <v>619</v>
      </c>
      <c r="B802" s="97">
        <v>920</v>
      </c>
      <c r="C802" s="43" t="s">
        <v>38</v>
      </c>
      <c r="D802" s="43" t="s">
        <v>40</v>
      </c>
      <c r="E802" s="43" t="s">
        <v>988</v>
      </c>
      <c r="F802" s="297">
        <v>320</v>
      </c>
      <c r="G802" s="242"/>
      <c r="H802" s="242">
        <v>696000</v>
      </c>
      <c r="I802" s="242">
        <v>696000</v>
      </c>
    </row>
    <row r="803" spans="1:9" ht="17.25" thickBot="1">
      <c r="A803" s="87" t="s">
        <v>29</v>
      </c>
      <c r="B803" s="202"/>
      <c r="C803" s="238"/>
      <c r="D803" s="238"/>
      <c r="E803" s="238"/>
      <c r="F803" s="238"/>
      <c r="G803" s="90">
        <f>G40+G98+G105+G117+G140+G166+G430+G515+G529</f>
        <v>12754700</v>
      </c>
      <c r="H803" s="90" t="e">
        <f>H15+H39+H231+H367+H546+H600+H704+H746</f>
        <v>#REF!</v>
      </c>
      <c r="I803" s="90" t="e">
        <f>I15+I39+I231+I367+I546+I600+I704+I746</f>
        <v>#REF!</v>
      </c>
    </row>
    <row r="804" spans="1:2" ht="18.75" customHeight="1">
      <c r="A804" s="129"/>
      <c r="B804" s="15"/>
    </row>
    <row r="805" spans="7:11" ht="16.5" hidden="1">
      <c r="G805" s="20">
        <v>288892000</v>
      </c>
      <c r="H805" s="20">
        <f>303335200+'Доходы 2017-2018 '!D175</f>
        <v>303335200</v>
      </c>
      <c r="I805" s="20">
        <f>314147600+'Доходы 2017-2018 '!E175</f>
        <v>314147600</v>
      </c>
      <c r="J805" s="17"/>
      <c r="K805" s="17"/>
    </row>
    <row r="806" spans="5:9" ht="16.5" hidden="1">
      <c r="E806" s="756" t="s">
        <v>1035</v>
      </c>
      <c r="F806" s="756"/>
      <c r="G806" s="757"/>
      <c r="H806" s="444">
        <f>(H805-'Доходы 2017-2018 '!D175)*2.5%</f>
        <v>7583380</v>
      </c>
      <c r="I806" s="444">
        <f>(I805-'Доходы 2017-2018 '!E175)*5%</f>
        <v>15707380</v>
      </c>
    </row>
    <row r="807" spans="7:9" ht="16.5" hidden="1">
      <c r="G807" s="445"/>
      <c r="H807" s="446">
        <v>7583000</v>
      </c>
      <c r="I807" s="446">
        <v>15707000</v>
      </c>
    </row>
    <row r="808" spans="7:10" ht="16.5" hidden="1">
      <c r="G808" s="20">
        <f>G803-G810</f>
        <v>-801200300</v>
      </c>
      <c r="H808" s="20" t="e">
        <f>H805-H807-H803</f>
        <v>#REF!</v>
      </c>
      <c r="I808" s="20" t="e">
        <f>I805-I807-I803</f>
        <v>#REF!</v>
      </c>
      <c r="J808" s="17"/>
    </row>
    <row r="809" ht="16.5" hidden="1">
      <c r="G809" s="20">
        <f>'Доходы 2017-2018 '!C175+'Доходы 2017-2018 '!C192</f>
        <v>525063000</v>
      </c>
    </row>
    <row r="810" ht="16.5" hidden="1">
      <c r="G810" s="20">
        <f>G805+G809</f>
        <v>813955000</v>
      </c>
    </row>
    <row r="811" ht="16.5" hidden="1"/>
    <row r="812" ht="16.5" hidden="1"/>
  </sheetData>
  <sheetProtection/>
  <mergeCells count="4">
    <mergeCell ref="A10:I10"/>
    <mergeCell ref="A11:I11"/>
    <mergeCell ref="A12:I12"/>
    <mergeCell ref="E806:G80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1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69.625" style="261" customWidth="1"/>
    <col min="2" max="2" width="6.875" style="16" customWidth="1"/>
    <col min="3" max="3" width="5.625" style="7" customWidth="1"/>
    <col min="4" max="4" width="5.125" style="7" customWidth="1"/>
    <col min="5" max="5" width="14.375" style="7" customWidth="1"/>
    <col min="6" max="6" width="6.125" style="7" customWidth="1"/>
    <col min="7" max="7" width="17.375" style="20" customWidth="1"/>
    <col min="8" max="8" width="17.75390625" style="20" hidden="1" customWidth="1"/>
    <col min="9" max="9" width="19.25390625" style="20" hidden="1" customWidth="1"/>
    <col min="10" max="10" width="16.125" style="0" customWidth="1"/>
    <col min="11" max="11" width="12.75390625" style="0" bestFit="1" customWidth="1"/>
  </cols>
  <sheetData>
    <row r="1" spans="2:9" ht="16.5">
      <c r="B1" s="13" t="s">
        <v>1037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1284</v>
      </c>
      <c r="C2" s="13"/>
      <c r="D2" s="13"/>
      <c r="E2" s="13"/>
      <c r="F2" s="13"/>
      <c r="G2" s="13"/>
      <c r="H2" s="13"/>
      <c r="I2" s="13"/>
    </row>
    <row r="3" spans="2:9" ht="16.5">
      <c r="B3" s="13" t="s">
        <v>436</v>
      </c>
      <c r="C3" s="13"/>
      <c r="D3" s="13"/>
      <c r="E3" s="13"/>
      <c r="F3" s="13"/>
      <c r="G3" s="13"/>
      <c r="H3" s="13"/>
      <c r="I3" s="13"/>
    </row>
    <row r="4" spans="2:9" ht="16.5">
      <c r="B4" s="13" t="s">
        <v>1081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1087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1082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1289</v>
      </c>
      <c r="C7" s="13"/>
      <c r="D7" s="13"/>
      <c r="E7" s="13"/>
      <c r="F7" s="13"/>
      <c r="G7" s="13"/>
      <c r="H7" s="13"/>
      <c r="I7" s="13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204"/>
      <c r="C9" s="8"/>
      <c r="D9" s="8"/>
      <c r="E9" s="8"/>
      <c r="F9"/>
      <c r="G9"/>
      <c r="H9"/>
      <c r="I9"/>
    </row>
    <row r="10" spans="1:9" ht="15.75">
      <c r="A10" s="758" t="s">
        <v>175</v>
      </c>
      <c r="B10" s="758"/>
      <c r="C10" s="758"/>
      <c r="D10" s="758"/>
      <c r="E10" s="758"/>
      <c r="F10" s="758"/>
      <c r="G10" s="758"/>
      <c r="H10" s="758"/>
      <c r="I10" s="758"/>
    </row>
    <row r="11" spans="1:9" ht="15.75">
      <c r="A11" s="759" t="s">
        <v>1083</v>
      </c>
      <c r="B11" s="759"/>
      <c r="C11" s="759"/>
      <c r="D11" s="759"/>
      <c r="E11" s="759"/>
      <c r="F11" s="759"/>
      <c r="G11" s="759"/>
      <c r="H11" s="759"/>
      <c r="I11" s="759"/>
    </row>
    <row r="12" spans="1:9" ht="15.75">
      <c r="A12" s="759" t="s">
        <v>1213</v>
      </c>
      <c r="B12" s="759"/>
      <c r="C12" s="759"/>
      <c r="D12" s="759"/>
      <c r="E12" s="759"/>
      <c r="F12" s="759"/>
      <c r="G12" s="759"/>
      <c r="H12" s="759"/>
      <c r="I12" s="759"/>
    </row>
    <row r="13" spans="2:9" ht="15" customHeight="1" thickBot="1">
      <c r="B13" s="14"/>
      <c r="C13" s="6" t="s">
        <v>69</v>
      </c>
      <c r="D13" s="5"/>
      <c r="E13" s="5"/>
      <c r="F13" s="5"/>
      <c r="G13" s="19" t="s">
        <v>2</v>
      </c>
      <c r="H13" s="19"/>
      <c r="I13" s="19" t="s">
        <v>2</v>
      </c>
    </row>
    <row r="14" spans="1:10" ht="37.5" customHeight="1" thickBot="1">
      <c r="A14" s="84" t="s">
        <v>70</v>
      </c>
      <c r="B14" s="85"/>
      <c r="C14" s="86" t="s">
        <v>71</v>
      </c>
      <c r="D14" s="86" t="s">
        <v>72</v>
      </c>
      <c r="E14" s="86" t="s">
        <v>73</v>
      </c>
      <c r="F14" s="86" t="s">
        <v>74</v>
      </c>
      <c r="G14" s="251" t="s">
        <v>662</v>
      </c>
      <c r="H14" s="347" t="s">
        <v>662</v>
      </c>
      <c r="I14" s="251" t="s">
        <v>718</v>
      </c>
      <c r="J14" s="251" t="s">
        <v>718</v>
      </c>
    </row>
    <row r="15" spans="1:10" ht="24" customHeight="1" hidden="1">
      <c r="A15" s="87" t="s">
        <v>392</v>
      </c>
      <c r="B15" s="88">
        <v>901</v>
      </c>
      <c r="C15" s="89"/>
      <c r="D15" s="89"/>
      <c r="E15" s="89"/>
      <c r="F15" s="89"/>
      <c r="G15" s="90">
        <f>G16+G33</f>
        <v>0</v>
      </c>
      <c r="H15" s="90">
        <f>H16+H33</f>
        <v>4228800</v>
      </c>
      <c r="I15" s="90">
        <f>I16+I33</f>
        <v>4228800</v>
      </c>
      <c r="J15" s="90">
        <f>J16+J33</f>
        <v>0</v>
      </c>
    </row>
    <row r="16" spans="1:10" ht="17.25" hidden="1" thickBot="1">
      <c r="A16" s="60" t="s">
        <v>205</v>
      </c>
      <c r="B16" s="91">
        <v>901</v>
      </c>
      <c r="C16" s="62" t="s">
        <v>31</v>
      </c>
      <c r="D16" s="62"/>
      <c r="E16" s="62"/>
      <c r="F16" s="62"/>
      <c r="G16" s="92">
        <f>G17+G26</f>
        <v>0</v>
      </c>
      <c r="H16" s="92">
        <f>H17+H26</f>
        <v>4228400</v>
      </c>
      <c r="I16" s="92">
        <f>I17+I26</f>
        <v>4228400</v>
      </c>
      <c r="J16" s="92">
        <f>J17+J26</f>
        <v>0</v>
      </c>
    </row>
    <row r="17" spans="1:10" ht="8.25" customHeight="1" hidden="1">
      <c r="A17" s="45" t="s">
        <v>448</v>
      </c>
      <c r="B17" s="93">
        <v>901</v>
      </c>
      <c r="C17" s="46" t="s">
        <v>31</v>
      </c>
      <c r="D17" s="47" t="s">
        <v>40</v>
      </c>
      <c r="E17" s="47"/>
      <c r="F17" s="47"/>
      <c r="G17" s="48">
        <f aca="true" t="shared" si="0" ref="G17:J18">G18</f>
        <v>0</v>
      </c>
      <c r="H17" s="48">
        <f t="shared" si="0"/>
        <v>3186700</v>
      </c>
      <c r="I17" s="48">
        <f t="shared" si="0"/>
        <v>3186700</v>
      </c>
      <c r="J17" s="48">
        <f t="shared" si="0"/>
        <v>0</v>
      </c>
    </row>
    <row r="18" spans="1:10" s="129" customFormat="1" ht="50.25" hidden="1" thickBot="1">
      <c r="A18" s="45" t="s">
        <v>636</v>
      </c>
      <c r="B18" s="93">
        <v>901</v>
      </c>
      <c r="C18" s="46" t="s">
        <v>31</v>
      </c>
      <c r="D18" s="47" t="s">
        <v>40</v>
      </c>
      <c r="E18" s="342" t="s">
        <v>688</v>
      </c>
      <c r="F18" s="336"/>
      <c r="G18" s="48">
        <f t="shared" si="0"/>
        <v>0</v>
      </c>
      <c r="H18" s="48">
        <f t="shared" si="0"/>
        <v>3186700</v>
      </c>
      <c r="I18" s="48">
        <f t="shared" si="0"/>
        <v>3186700</v>
      </c>
      <c r="J18" s="48">
        <f t="shared" si="0"/>
        <v>0</v>
      </c>
    </row>
    <row r="19" spans="1:10" s="129" customFormat="1" ht="33.75" hidden="1" thickBot="1">
      <c r="A19" s="45" t="s">
        <v>594</v>
      </c>
      <c r="B19" s="93">
        <v>901</v>
      </c>
      <c r="C19" s="46" t="s">
        <v>31</v>
      </c>
      <c r="D19" s="47" t="s">
        <v>40</v>
      </c>
      <c r="E19" s="47" t="s">
        <v>689</v>
      </c>
      <c r="F19" s="336"/>
      <c r="G19" s="48">
        <f>G20+G22</f>
        <v>0</v>
      </c>
      <c r="H19" s="48">
        <f>H20+H22</f>
        <v>3186700</v>
      </c>
      <c r="I19" s="48">
        <f>I20+I22</f>
        <v>3186700</v>
      </c>
      <c r="J19" s="48">
        <f>J20+J22</f>
        <v>0</v>
      </c>
    </row>
    <row r="20" spans="1:10" s="129" customFormat="1" ht="33.75" hidden="1" thickBot="1">
      <c r="A20" s="45" t="s">
        <v>512</v>
      </c>
      <c r="B20" s="93">
        <v>901</v>
      </c>
      <c r="C20" s="46" t="s">
        <v>31</v>
      </c>
      <c r="D20" s="47" t="s">
        <v>40</v>
      </c>
      <c r="E20" s="47" t="s">
        <v>690</v>
      </c>
      <c r="F20" s="336"/>
      <c r="G20" s="48">
        <f>G21</f>
        <v>0</v>
      </c>
      <c r="H20" s="48">
        <f>H21</f>
        <v>1274600</v>
      </c>
      <c r="I20" s="48">
        <f>I21</f>
        <v>1274600</v>
      </c>
      <c r="J20" s="48">
        <f>J21</f>
        <v>0</v>
      </c>
    </row>
    <row r="21" spans="1:10" s="129" customFormat="1" ht="33.75" hidden="1" thickBot="1">
      <c r="A21" s="41" t="s">
        <v>513</v>
      </c>
      <c r="B21" s="94">
        <v>901</v>
      </c>
      <c r="C21" s="42" t="s">
        <v>31</v>
      </c>
      <c r="D21" s="43" t="s">
        <v>40</v>
      </c>
      <c r="E21" s="43" t="s">
        <v>690</v>
      </c>
      <c r="F21" s="43" t="s">
        <v>514</v>
      </c>
      <c r="G21" s="69"/>
      <c r="H21" s="69">
        <f>1192600+82000</f>
        <v>1274600</v>
      </c>
      <c r="I21" s="69">
        <f>1192600+82000</f>
        <v>1274600</v>
      </c>
      <c r="J21" s="69"/>
    </row>
    <row r="22" spans="1:10" s="129" customFormat="1" ht="33.75" hidden="1" thickBot="1">
      <c r="A22" s="45" t="s">
        <v>515</v>
      </c>
      <c r="B22" s="93">
        <v>901</v>
      </c>
      <c r="C22" s="46" t="s">
        <v>31</v>
      </c>
      <c r="D22" s="47" t="s">
        <v>40</v>
      </c>
      <c r="E22" s="47" t="s">
        <v>691</v>
      </c>
      <c r="F22" s="43"/>
      <c r="G22" s="74">
        <f>G23+G24+G25</f>
        <v>0</v>
      </c>
      <c r="H22" s="74">
        <f>H23+H24+H25</f>
        <v>1912100</v>
      </c>
      <c r="I22" s="74">
        <f>I23+I24+I25</f>
        <v>1912100</v>
      </c>
      <c r="J22" s="74">
        <f>J23+J24+J25</f>
        <v>0</v>
      </c>
    </row>
    <row r="23" spans="1:10" s="129" customFormat="1" ht="33.75" hidden="1" thickBot="1">
      <c r="A23" s="41" t="s">
        <v>513</v>
      </c>
      <c r="B23" s="94">
        <v>901</v>
      </c>
      <c r="C23" s="42" t="s">
        <v>31</v>
      </c>
      <c r="D23" s="43" t="s">
        <v>40</v>
      </c>
      <c r="E23" s="43" t="s">
        <v>691</v>
      </c>
      <c r="F23" s="43" t="s">
        <v>514</v>
      </c>
      <c r="G23" s="69"/>
      <c r="H23" s="69">
        <f>955000+288400+10000+85500</f>
        <v>1338900</v>
      </c>
      <c r="I23" s="69">
        <f>955000+288400+10000+85500</f>
        <v>1338900</v>
      </c>
      <c r="J23" s="69"/>
    </row>
    <row r="24" spans="1:10" s="129" customFormat="1" ht="33.75" hidden="1" thickBot="1">
      <c r="A24" s="233" t="s">
        <v>516</v>
      </c>
      <c r="B24" s="94">
        <v>901</v>
      </c>
      <c r="C24" s="42" t="s">
        <v>31</v>
      </c>
      <c r="D24" s="43" t="s">
        <v>40</v>
      </c>
      <c r="E24" s="43" t="s">
        <v>691</v>
      </c>
      <c r="F24" s="43" t="s">
        <v>517</v>
      </c>
      <c r="G24" s="69"/>
      <c r="H24" s="69">
        <v>564900</v>
      </c>
      <c r="I24" s="69">
        <v>564900</v>
      </c>
      <c r="J24" s="69"/>
    </row>
    <row r="25" spans="1:10" s="129" customFormat="1" ht="33.75" hidden="1" thickBot="1">
      <c r="A25" s="234" t="s">
        <v>518</v>
      </c>
      <c r="B25" s="94">
        <v>901</v>
      </c>
      <c r="C25" s="42" t="s">
        <v>31</v>
      </c>
      <c r="D25" s="43" t="s">
        <v>40</v>
      </c>
      <c r="E25" s="43" t="s">
        <v>691</v>
      </c>
      <c r="F25" s="43" t="s">
        <v>519</v>
      </c>
      <c r="G25" s="69"/>
      <c r="H25" s="69">
        <v>8300</v>
      </c>
      <c r="I25" s="69">
        <v>8300</v>
      </c>
      <c r="J25" s="69"/>
    </row>
    <row r="26" spans="1:10" ht="50.25" hidden="1" thickBot="1">
      <c r="A26" s="45" t="s">
        <v>286</v>
      </c>
      <c r="B26" s="96">
        <v>901</v>
      </c>
      <c r="C26" s="46" t="s">
        <v>31</v>
      </c>
      <c r="D26" s="46" t="s">
        <v>37</v>
      </c>
      <c r="E26" s="47"/>
      <c r="F26" s="47"/>
      <c r="G26" s="74">
        <f aca="true" t="shared" si="1" ref="G26:J27">G27</f>
        <v>0</v>
      </c>
      <c r="H26" s="74">
        <f t="shared" si="1"/>
        <v>1041700</v>
      </c>
      <c r="I26" s="74">
        <f t="shared" si="1"/>
        <v>1041700</v>
      </c>
      <c r="J26" s="74">
        <f t="shared" si="1"/>
        <v>0</v>
      </c>
    </row>
    <row r="27" spans="1:10" ht="36" customHeight="1" hidden="1">
      <c r="A27" s="41" t="s">
        <v>636</v>
      </c>
      <c r="B27" s="94">
        <v>901</v>
      </c>
      <c r="C27" s="42" t="s">
        <v>31</v>
      </c>
      <c r="D27" s="42" t="s">
        <v>37</v>
      </c>
      <c r="E27" s="334" t="s">
        <v>688</v>
      </c>
      <c r="F27" s="43"/>
      <c r="G27" s="69">
        <f t="shared" si="1"/>
        <v>0</v>
      </c>
      <c r="H27" s="69">
        <f t="shared" si="1"/>
        <v>1041700</v>
      </c>
      <c r="I27" s="69">
        <f t="shared" si="1"/>
        <v>1041700</v>
      </c>
      <c r="J27" s="69">
        <f t="shared" si="1"/>
        <v>0</v>
      </c>
    </row>
    <row r="28" spans="1:10" s="330" customFormat="1" ht="33.75" hidden="1" thickBot="1">
      <c r="A28" s="45" t="s">
        <v>593</v>
      </c>
      <c r="B28" s="93">
        <v>901</v>
      </c>
      <c r="C28" s="46" t="s">
        <v>31</v>
      </c>
      <c r="D28" s="46" t="s">
        <v>37</v>
      </c>
      <c r="E28" s="73" t="s">
        <v>694</v>
      </c>
      <c r="F28" s="47"/>
      <c r="G28" s="74">
        <f>G29+G31</f>
        <v>0</v>
      </c>
      <c r="H28" s="74">
        <f>H29+H31</f>
        <v>1041700</v>
      </c>
      <c r="I28" s="74">
        <f>I29+I31</f>
        <v>1041700</v>
      </c>
      <c r="J28" s="74">
        <f>J29+J31</f>
        <v>0</v>
      </c>
    </row>
    <row r="29" spans="1:10" s="129" customFormat="1" ht="23.25" customHeight="1" hidden="1">
      <c r="A29" s="41" t="s">
        <v>520</v>
      </c>
      <c r="B29" s="94">
        <v>901</v>
      </c>
      <c r="C29" s="42" t="s">
        <v>31</v>
      </c>
      <c r="D29" s="42" t="s">
        <v>37</v>
      </c>
      <c r="E29" s="53" t="s">
        <v>695</v>
      </c>
      <c r="F29" s="42"/>
      <c r="G29" s="69">
        <f>G30</f>
        <v>0</v>
      </c>
      <c r="H29" s="69">
        <f>H30</f>
        <v>667100</v>
      </c>
      <c r="I29" s="69">
        <f>I30</f>
        <v>667100</v>
      </c>
      <c r="J29" s="69">
        <f>J30</f>
        <v>0</v>
      </c>
    </row>
    <row r="30" spans="1:10" s="129" customFormat="1" ht="33.75" hidden="1" thickBot="1">
      <c r="A30" s="41" t="s">
        <v>513</v>
      </c>
      <c r="B30" s="94">
        <v>901</v>
      </c>
      <c r="C30" s="42" t="s">
        <v>31</v>
      </c>
      <c r="D30" s="42" t="s">
        <v>37</v>
      </c>
      <c r="E30" s="53" t="s">
        <v>695</v>
      </c>
      <c r="F30" s="43" t="s">
        <v>514</v>
      </c>
      <c r="G30" s="69"/>
      <c r="H30" s="69">
        <f>624200+42900</f>
        <v>667100</v>
      </c>
      <c r="I30" s="69">
        <f>624200+42900</f>
        <v>667100</v>
      </c>
      <c r="J30" s="69"/>
    </row>
    <row r="31" spans="1:10" s="129" customFormat="1" ht="33.75" hidden="1" thickBot="1">
      <c r="A31" s="41" t="s">
        <v>515</v>
      </c>
      <c r="B31" s="94">
        <v>901</v>
      </c>
      <c r="C31" s="42" t="s">
        <v>31</v>
      </c>
      <c r="D31" s="42" t="s">
        <v>37</v>
      </c>
      <c r="E31" s="53" t="s">
        <v>996</v>
      </c>
      <c r="F31" s="42"/>
      <c r="G31" s="69">
        <f>G32</f>
        <v>0</v>
      </c>
      <c r="H31" s="69">
        <f>H32</f>
        <v>374600</v>
      </c>
      <c r="I31" s="69">
        <f>I32</f>
        <v>374600</v>
      </c>
      <c r="J31" s="69">
        <f>J32</f>
        <v>0</v>
      </c>
    </row>
    <row r="32" spans="1:10" s="129" customFormat="1" ht="33.75" hidden="1" thickBot="1">
      <c r="A32" s="41" t="s">
        <v>513</v>
      </c>
      <c r="B32" s="94">
        <v>901</v>
      </c>
      <c r="C32" s="42" t="s">
        <v>31</v>
      </c>
      <c r="D32" s="42" t="s">
        <v>37</v>
      </c>
      <c r="E32" s="53" t="s">
        <v>996</v>
      </c>
      <c r="F32" s="43" t="s">
        <v>514</v>
      </c>
      <c r="G32" s="69"/>
      <c r="H32" s="69">
        <f>350500+24100</f>
        <v>374600</v>
      </c>
      <c r="I32" s="69">
        <f>350500+24100</f>
        <v>374600</v>
      </c>
      <c r="J32" s="69"/>
    </row>
    <row r="33" spans="1:10" ht="3" customHeight="1" hidden="1">
      <c r="A33" s="45" t="s">
        <v>75</v>
      </c>
      <c r="B33" s="93">
        <v>901</v>
      </c>
      <c r="C33" s="47" t="s">
        <v>30</v>
      </c>
      <c r="D33" s="47"/>
      <c r="E33" s="53"/>
      <c r="F33" s="53"/>
      <c r="G33" s="150">
        <f aca="true" t="shared" si="2" ref="G33:J37">G34</f>
        <v>0</v>
      </c>
      <c r="H33" s="150">
        <f t="shared" si="2"/>
        <v>400</v>
      </c>
      <c r="I33" s="150">
        <f t="shared" si="2"/>
        <v>400</v>
      </c>
      <c r="J33" s="150">
        <f t="shared" si="2"/>
        <v>0</v>
      </c>
    </row>
    <row r="34" spans="1:10" ht="33.75" hidden="1" thickBot="1">
      <c r="A34" s="225" t="s">
        <v>470</v>
      </c>
      <c r="B34" s="93">
        <v>901</v>
      </c>
      <c r="C34" s="47" t="s">
        <v>30</v>
      </c>
      <c r="D34" s="47" t="s">
        <v>35</v>
      </c>
      <c r="E34" s="73"/>
      <c r="F34" s="73"/>
      <c r="G34" s="150">
        <f t="shared" si="2"/>
        <v>0</v>
      </c>
      <c r="H34" s="150">
        <f t="shared" si="2"/>
        <v>400</v>
      </c>
      <c r="I34" s="150">
        <f t="shared" si="2"/>
        <v>400</v>
      </c>
      <c r="J34" s="150">
        <f t="shared" si="2"/>
        <v>0</v>
      </c>
    </row>
    <row r="35" spans="1:10" s="129" customFormat="1" ht="50.25" hidden="1" thickBot="1">
      <c r="A35" s="378" t="s">
        <v>752</v>
      </c>
      <c r="B35" s="93">
        <v>901</v>
      </c>
      <c r="C35" s="47" t="s">
        <v>30</v>
      </c>
      <c r="D35" s="47" t="s">
        <v>35</v>
      </c>
      <c r="E35" s="396" t="s">
        <v>717</v>
      </c>
      <c r="F35" s="302"/>
      <c r="G35" s="150">
        <f t="shared" si="2"/>
        <v>0</v>
      </c>
      <c r="H35" s="150">
        <f t="shared" si="2"/>
        <v>400</v>
      </c>
      <c r="I35" s="150">
        <f t="shared" si="2"/>
        <v>400</v>
      </c>
      <c r="J35" s="150">
        <f t="shared" si="2"/>
        <v>0</v>
      </c>
    </row>
    <row r="36" spans="1:10" s="129" customFormat="1" ht="33.75" hidden="1" thickBot="1">
      <c r="A36" s="282" t="s">
        <v>1000</v>
      </c>
      <c r="B36" s="94">
        <v>901</v>
      </c>
      <c r="C36" s="43" t="s">
        <v>30</v>
      </c>
      <c r="D36" s="43" t="s">
        <v>35</v>
      </c>
      <c r="E36" s="386" t="s">
        <v>1001</v>
      </c>
      <c r="F36" s="336"/>
      <c r="G36" s="242">
        <f t="shared" si="2"/>
        <v>0</v>
      </c>
      <c r="H36" s="242">
        <f t="shared" si="2"/>
        <v>400</v>
      </c>
      <c r="I36" s="242">
        <f t="shared" si="2"/>
        <v>400</v>
      </c>
      <c r="J36" s="242">
        <f t="shared" si="2"/>
        <v>0</v>
      </c>
    </row>
    <row r="37" spans="1:10" s="129" customFormat="1" ht="33.75" hidden="1" thickBot="1">
      <c r="A37" s="282" t="s">
        <v>1025</v>
      </c>
      <c r="B37" s="94">
        <v>901</v>
      </c>
      <c r="C37" s="43" t="s">
        <v>30</v>
      </c>
      <c r="D37" s="43" t="s">
        <v>35</v>
      </c>
      <c r="E37" s="386" t="s">
        <v>1002</v>
      </c>
      <c r="F37" s="336"/>
      <c r="G37" s="242">
        <f t="shared" si="2"/>
        <v>0</v>
      </c>
      <c r="H37" s="242">
        <f t="shared" si="2"/>
        <v>400</v>
      </c>
      <c r="I37" s="242">
        <f t="shared" si="2"/>
        <v>400</v>
      </c>
      <c r="J37" s="242">
        <f t="shared" si="2"/>
        <v>0</v>
      </c>
    </row>
    <row r="38" spans="1:10" s="129" customFormat="1" ht="33.75" hidden="1" thickBot="1">
      <c r="A38" s="368" t="s">
        <v>516</v>
      </c>
      <c r="B38" s="94">
        <v>901</v>
      </c>
      <c r="C38" s="43" t="s">
        <v>30</v>
      </c>
      <c r="D38" s="43" t="s">
        <v>35</v>
      </c>
      <c r="E38" s="386" t="s">
        <v>1002</v>
      </c>
      <c r="F38" s="336">
        <v>240</v>
      </c>
      <c r="G38" s="242"/>
      <c r="H38" s="242">
        <v>400</v>
      </c>
      <c r="I38" s="242">
        <v>400</v>
      </c>
      <c r="J38" s="242"/>
    </row>
    <row r="39" spans="1:10" ht="25.5" customHeight="1" thickBot="1">
      <c r="A39" s="87" t="s">
        <v>391</v>
      </c>
      <c r="B39" s="481" t="s">
        <v>1090</v>
      </c>
      <c r="C39" s="89"/>
      <c r="D39" s="89"/>
      <c r="E39" s="89"/>
      <c r="F39" s="89"/>
      <c r="G39" s="90"/>
      <c r="H39" s="90">
        <f>H40+H105+H117+H140+H166+H178+H189+H225</f>
        <v>38764000</v>
      </c>
      <c r="I39" s="90">
        <f>I40+I105+I117+I140+I166+I178+I189+I225</f>
        <v>38536000</v>
      </c>
      <c r="J39" s="90"/>
    </row>
    <row r="40" spans="1:10" ht="16.5">
      <c r="A40" s="60" t="s">
        <v>205</v>
      </c>
      <c r="B40" s="580" t="s">
        <v>1090</v>
      </c>
      <c r="C40" s="581" t="s">
        <v>31</v>
      </c>
      <c r="D40" s="581"/>
      <c r="E40" s="581"/>
      <c r="F40" s="581"/>
      <c r="G40" s="121">
        <f>G41+G46+G71</f>
        <v>2799168</v>
      </c>
      <c r="H40" s="121">
        <f>H41+H46+H64+H71+H76</f>
        <v>29191100</v>
      </c>
      <c r="I40" s="121">
        <f>I41+I46+I64+I71+I76</f>
        <v>28947600</v>
      </c>
      <c r="J40" s="121">
        <f>J41+J46+J71</f>
        <v>2799168</v>
      </c>
    </row>
    <row r="41" spans="1:10" ht="32.25" customHeight="1">
      <c r="A41" s="45" t="s">
        <v>81</v>
      </c>
      <c r="B41" s="582" t="s">
        <v>1090</v>
      </c>
      <c r="C41" s="583" t="s">
        <v>31</v>
      </c>
      <c r="D41" s="584" t="s">
        <v>36</v>
      </c>
      <c r="E41" s="584"/>
      <c r="F41" s="584"/>
      <c r="G41" s="74">
        <f aca="true" t="shared" si="3" ref="G41:J44">G42</f>
        <v>898000</v>
      </c>
      <c r="H41" s="74">
        <f t="shared" si="3"/>
        <v>1553000</v>
      </c>
      <c r="I41" s="74">
        <f t="shared" si="3"/>
        <v>1553000</v>
      </c>
      <c r="J41" s="74">
        <f t="shared" si="3"/>
        <v>898000</v>
      </c>
    </row>
    <row r="42" spans="1:10" s="1" customFormat="1" ht="51" customHeight="1">
      <c r="A42" s="45" t="s">
        <v>636</v>
      </c>
      <c r="B42" s="585" t="s">
        <v>1090</v>
      </c>
      <c r="C42" s="583" t="s">
        <v>31</v>
      </c>
      <c r="D42" s="583" t="s">
        <v>36</v>
      </c>
      <c r="E42" s="586" t="s">
        <v>688</v>
      </c>
      <c r="F42" s="584"/>
      <c r="G42" s="74">
        <f t="shared" si="3"/>
        <v>898000</v>
      </c>
      <c r="H42" s="74">
        <f t="shared" si="3"/>
        <v>1553000</v>
      </c>
      <c r="I42" s="74">
        <f t="shared" si="3"/>
        <v>1553000</v>
      </c>
      <c r="J42" s="74">
        <f t="shared" si="3"/>
        <v>898000</v>
      </c>
    </row>
    <row r="43" spans="1:10" s="330" customFormat="1" ht="19.5" customHeight="1">
      <c r="A43" s="45" t="s">
        <v>595</v>
      </c>
      <c r="B43" s="585" t="s">
        <v>1090</v>
      </c>
      <c r="C43" s="583" t="s">
        <v>31</v>
      </c>
      <c r="D43" s="583" t="s">
        <v>36</v>
      </c>
      <c r="E43" s="584" t="s">
        <v>686</v>
      </c>
      <c r="F43" s="584"/>
      <c r="G43" s="74">
        <f t="shared" si="3"/>
        <v>898000</v>
      </c>
      <c r="H43" s="74">
        <f t="shared" si="3"/>
        <v>1553000</v>
      </c>
      <c r="I43" s="74">
        <f t="shared" si="3"/>
        <v>1553000</v>
      </c>
      <c r="J43" s="74">
        <f t="shared" si="3"/>
        <v>898000</v>
      </c>
    </row>
    <row r="44" spans="1:10" s="129" customFormat="1" ht="16.5">
      <c r="A44" s="41" t="s">
        <v>259</v>
      </c>
      <c r="B44" s="587" t="s">
        <v>1090</v>
      </c>
      <c r="C44" s="588" t="s">
        <v>31</v>
      </c>
      <c r="D44" s="588" t="s">
        <v>36</v>
      </c>
      <c r="E44" s="589" t="s">
        <v>687</v>
      </c>
      <c r="F44" s="589"/>
      <c r="G44" s="69">
        <f t="shared" si="3"/>
        <v>898000</v>
      </c>
      <c r="H44" s="69">
        <f t="shared" si="3"/>
        <v>1553000</v>
      </c>
      <c r="I44" s="69">
        <f t="shared" si="3"/>
        <v>1553000</v>
      </c>
      <c r="J44" s="69">
        <f t="shared" si="3"/>
        <v>898000</v>
      </c>
    </row>
    <row r="45" spans="1:10" s="129" customFormat="1" ht="33">
      <c r="A45" s="41" t="s">
        <v>513</v>
      </c>
      <c r="B45" s="587" t="s">
        <v>1090</v>
      </c>
      <c r="C45" s="588" t="s">
        <v>31</v>
      </c>
      <c r="D45" s="588" t="s">
        <v>36</v>
      </c>
      <c r="E45" s="589" t="s">
        <v>687</v>
      </c>
      <c r="F45" s="589" t="s">
        <v>514</v>
      </c>
      <c r="G45" s="69">
        <v>898000</v>
      </c>
      <c r="H45" s="69">
        <f>1453000+100000</f>
        <v>1553000</v>
      </c>
      <c r="I45" s="69">
        <f>1453000+100000</f>
        <v>1553000</v>
      </c>
      <c r="J45" s="69">
        <v>898000</v>
      </c>
    </row>
    <row r="46" spans="1:10" ht="51" customHeight="1">
      <c r="A46" s="45" t="s">
        <v>330</v>
      </c>
      <c r="B46" s="590" t="s">
        <v>1090</v>
      </c>
      <c r="C46" s="591" t="s">
        <v>31</v>
      </c>
      <c r="D46" s="592" t="s">
        <v>34</v>
      </c>
      <c r="E46" s="592"/>
      <c r="F46" s="592"/>
      <c r="G46" s="77">
        <f>G47+G54</f>
        <v>1865168</v>
      </c>
      <c r="H46" s="77">
        <f>H47+H54</f>
        <v>20043100</v>
      </c>
      <c r="I46" s="77">
        <f>I47+I54</f>
        <v>20043100</v>
      </c>
      <c r="J46" s="77">
        <f>J47+J54</f>
        <v>1865168</v>
      </c>
    </row>
    <row r="47" spans="1:10" ht="48" customHeight="1">
      <c r="A47" s="45" t="s">
        <v>636</v>
      </c>
      <c r="B47" s="585" t="s">
        <v>1090</v>
      </c>
      <c r="C47" s="583" t="s">
        <v>31</v>
      </c>
      <c r="D47" s="583" t="s">
        <v>34</v>
      </c>
      <c r="E47" s="586" t="s">
        <v>688</v>
      </c>
      <c r="F47" s="589"/>
      <c r="G47" s="74">
        <f aca="true" t="shared" si="4" ref="G47:J48">G48</f>
        <v>1865168</v>
      </c>
      <c r="H47" s="74">
        <f t="shared" si="4"/>
        <v>19005100</v>
      </c>
      <c r="I47" s="74">
        <f t="shared" si="4"/>
        <v>19005100</v>
      </c>
      <c r="J47" s="74">
        <f t="shared" si="4"/>
        <v>1865168</v>
      </c>
    </row>
    <row r="48" spans="1:10" s="1" customFormat="1" ht="15" customHeight="1">
      <c r="A48" s="45" t="s">
        <v>596</v>
      </c>
      <c r="B48" s="585" t="s">
        <v>1090</v>
      </c>
      <c r="C48" s="583" t="s">
        <v>31</v>
      </c>
      <c r="D48" s="583" t="s">
        <v>34</v>
      </c>
      <c r="E48" s="551" t="s">
        <v>692</v>
      </c>
      <c r="F48" s="584"/>
      <c r="G48" s="150">
        <f t="shared" si="4"/>
        <v>1865168</v>
      </c>
      <c r="H48" s="150">
        <f t="shared" si="4"/>
        <v>19005100</v>
      </c>
      <c r="I48" s="150">
        <f t="shared" si="4"/>
        <v>19005100</v>
      </c>
      <c r="J48" s="150">
        <f t="shared" si="4"/>
        <v>1865168</v>
      </c>
    </row>
    <row r="49" spans="1:10" s="129" customFormat="1" ht="16.5">
      <c r="A49" s="41" t="s">
        <v>515</v>
      </c>
      <c r="B49" s="587" t="s">
        <v>1090</v>
      </c>
      <c r="C49" s="588" t="s">
        <v>31</v>
      </c>
      <c r="D49" s="588" t="s">
        <v>34</v>
      </c>
      <c r="E49" s="593" t="s">
        <v>693</v>
      </c>
      <c r="F49" s="589"/>
      <c r="G49" s="69">
        <f>G50+G51+G52+G53</f>
        <v>1865168</v>
      </c>
      <c r="H49" s="69">
        <f>H50+H51+H52+H53</f>
        <v>19005100</v>
      </c>
      <c r="I49" s="69">
        <f>I50+I51+I52+I53</f>
        <v>19005100</v>
      </c>
      <c r="J49" s="69">
        <f>J50+J51+J52+J53</f>
        <v>1865168</v>
      </c>
    </row>
    <row r="50" spans="1:10" s="129" customFormat="1" ht="33">
      <c r="A50" s="41" t="s">
        <v>513</v>
      </c>
      <c r="B50" s="587" t="s">
        <v>1090</v>
      </c>
      <c r="C50" s="588" t="s">
        <v>31</v>
      </c>
      <c r="D50" s="588" t="s">
        <v>34</v>
      </c>
      <c r="E50" s="593" t="s">
        <v>693</v>
      </c>
      <c r="F50" s="589" t="s">
        <v>514</v>
      </c>
      <c r="G50" s="69">
        <v>1056068</v>
      </c>
      <c r="H50" s="69">
        <f>9884200+2985000+51200+885100</f>
        <v>13805500</v>
      </c>
      <c r="I50" s="69">
        <f>9884200+2985000+51200+885100</f>
        <v>13805500</v>
      </c>
      <c r="J50" s="69">
        <v>1056068</v>
      </c>
    </row>
    <row r="51" spans="1:10" s="129" customFormat="1" ht="33">
      <c r="A51" s="233" t="s">
        <v>516</v>
      </c>
      <c r="B51" s="587" t="s">
        <v>1090</v>
      </c>
      <c r="C51" s="588" t="s">
        <v>31</v>
      </c>
      <c r="D51" s="588" t="s">
        <v>34</v>
      </c>
      <c r="E51" s="593" t="s">
        <v>693</v>
      </c>
      <c r="F51" s="589" t="s">
        <v>517</v>
      </c>
      <c r="G51" s="69">
        <v>793100</v>
      </c>
      <c r="H51" s="69">
        <v>5116600</v>
      </c>
      <c r="I51" s="69">
        <v>5116600</v>
      </c>
      <c r="J51" s="69">
        <v>793100</v>
      </c>
    </row>
    <row r="52" spans="1:10" s="129" customFormat="1" ht="18.75" customHeight="1">
      <c r="A52" s="234" t="s">
        <v>622</v>
      </c>
      <c r="B52" s="587" t="s">
        <v>1090</v>
      </c>
      <c r="C52" s="588" t="s">
        <v>31</v>
      </c>
      <c r="D52" s="588" t="s">
        <v>34</v>
      </c>
      <c r="E52" s="593" t="s">
        <v>693</v>
      </c>
      <c r="F52" s="589" t="s">
        <v>621</v>
      </c>
      <c r="G52" s="69">
        <v>2000</v>
      </c>
      <c r="H52" s="69"/>
      <c r="I52" s="69"/>
      <c r="J52" s="69">
        <v>2000</v>
      </c>
    </row>
    <row r="53" spans="1:10" s="129" customFormat="1" ht="15.75" customHeight="1">
      <c r="A53" s="234" t="s">
        <v>518</v>
      </c>
      <c r="B53" s="587" t="s">
        <v>1090</v>
      </c>
      <c r="C53" s="588" t="s">
        <v>31</v>
      </c>
      <c r="D53" s="588" t="s">
        <v>34</v>
      </c>
      <c r="E53" s="593" t="s">
        <v>693</v>
      </c>
      <c r="F53" s="589" t="s">
        <v>519</v>
      </c>
      <c r="G53" s="69">
        <v>14000</v>
      </c>
      <c r="H53" s="69">
        <v>83000</v>
      </c>
      <c r="I53" s="69">
        <v>83000</v>
      </c>
      <c r="J53" s="69">
        <v>14000</v>
      </c>
    </row>
    <row r="54" spans="1:10" s="129" customFormat="1" ht="57" customHeight="1" hidden="1">
      <c r="A54" s="356" t="s">
        <v>752</v>
      </c>
      <c r="B54" s="585" t="s">
        <v>1090</v>
      </c>
      <c r="C54" s="583" t="s">
        <v>31</v>
      </c>
      <c r="D54" s="583" t="s">
        <v>34</v>
      </c>
      <c r="E54" s="586" t="s">
        <v>717</v>
      </c>
      <c r="F54" s="594"/>
      <c r="G54" s="150">
        <f>G55</f>
        <v>0</v>
      </c>
      <c r="H54" s="150">
        <f>H55</f>
        <v>1038000</v>
      </c>
      <c r="I54" s="150">
        <f>I55</f>
        <v>1038000</v>
      </c>
      <c r="J54" s="150">
        <f>J55</f>
        <v>0</v>
      </c>
    </row>
    <row r="55" spans="1:10" s="129" customFormat="1" ht="33" hidden="1">
      <c r="A55" s="280" t="s">
        <v>1016</v>
      </c>
      <c r="B55" s="587" t="s">
        <v>1090</v>
      </c>
      <c r="C55" s="588" t="s">
        <v>31</v>
      </c>
      <c r="D55" s="588" t="s">
        <v>34</v>
      </c>
      <c r="E55" s="595" t="s">
        <v>842</v>
      </c>
      <c r="F55" s="596"/>
      <c r="G55" s="69">
        <f>G56+G58+G60+G62</f>
        <v>0</v>
      </c>
      <c r="H55" s="69">
        <f>H56+H58+H60+H62</f>
        <v>1038000</v>
      </c>
      <c r="I55" s="69">
        <f>I56+I58+I60+I62</f>
        <v>1038000</v>
      </c>
      <c r="J55" s="69">
        <f>J56+J58+J60+J62</f>
        <v>0</v>
      </c>
    </row>
    <row r="56" spans="1:10" s="129" customFormat="1" ht="49.5" hidden="1">
      <c r="A56" s="280" t="s">
        <v>839</v>
      </c>
      <c r="B56" s="587" t="s">
        <v>1090</v>
      </c>
      <c r="C56" s="588" t="s">
        <v>31</v>
      </c>
      <c r="D56" s="588" t="s">
        <v>34</v>
      </c>
      <c r="E56" s="595" t="s">
        <v>843</v>
      </c>
      <c r="F56" s="596"/>
      <c r="G56" s="69">
        <f>G57</f>
        <v>0</v>
      </c>
      <c r="H56" s="69">
        <f>H57</f>
        <v>308000</v>
      </c>
      <c r="I56" s="69">
        <f>I57</f>
        <v>308000</v>
      </c>
      <c r="J56" s="69">
        <f>J57</f>
        <v>0</v>
      </c>
    </row>
    <row r="57" spans="1:10" s="129" customFormat="1" ht="33" hidden="1">
      <c r="A57" s="106" t="s">
        <v>513</v>
      </c>
      <c r="B57" s="587" t="s">
        <v>1090</v>
      </c>
      <c r="C57" s="588" t="s">
        <v>31</v>
      </c>
      <c r="D57" s="588" t="s">
        <v>34</v>
      </c>
      <c r="E57" s="595" t="s">
        <v>843</v>
      </c>
      <c r="F57" s="596">
        <v>120</v>
      </c>
      <c r="G57" s="69"/>
      <c r="H57" s="69">
        <v>308000</v>
      </c>
      <c r="I57" s="69">
        <v>308000</v>
      </c>
      <c r="J57" s="69"/>
    </row>
    <row r="58" spans="1:10" s="129" customFormat="1" ht="33" hidden="1">
      <c r="A58" s="280" t="s">
        <v>841</v>
      </c>
      <c r="B58" s="587" t="s">
        <v>1090</v>
      </c>
      <c r="C58" s="588" t="s">
        <v>31</v>
      </c>
      <c r="D58" s="588" t="s">
        <v>34</v>
      </c>
      <c r="E58" s="595" t="s">
        <v>846</v>
      </c>
      <c r="F58" s="596"/>
      <c r="G58" s="69">
        <f>G59</f>
        <v>0</v>
      </c>
      <c r="H58" s="69">
        <f>H59</f>
        <v>307000</v>
      </c>
      <c r="I58" s="69">
        <f>I59</f>
        <v>307000</v>
      </c>
      <c r="J58" s="69">
        <f>J59</f>
        <v>0</v>
      </c>
    </row>
    <row r="59" spans="1:10" s="129" customFormat="1" ht="33" hidden="1">
      <c r="A59" s="106" t="s">
        <v>513</v>
      </c>
      <c r="B59" s="587" t="s">
        <v>1090</v>
      </c>
      <c r="C59" s="588" t="s">
        <v>31</v>
      </c>
      <c r="D59" s="588" t="s">
        <v>34</v>
      </c>
      <c r="E59" s="595" t="s">
        <v>846</v>
      </c>
      <c r="F59" s="596">
        <v>120</v>
      </c>
      <c r="G59" s="69"/>
      <c r="H59" s="69">
        <v>307000</v>
      </c>
      <c r="I59" s="69">
        <v>307000</v>
      </c>
      <c r="J59" s="69"/>
    </row>
    <row r="60" spans="1:10" s="129" customFormat="1" ht="49.5" hidden="1">
      <c r="A60" s="280" t="s">
        <v>840</v>
      </c>
      <c r="B60" s="587" t="s">
        <v>1090</v>
      </c>
      <c r="C60" s="588" t="s">
        <v>31</v>
      </c>
      <c r="D60" s="588" t="s">
        <v>34</v>
      </c>
      <c r="E60" s="595" t="s">
        <v>844</v>
      </c>
      <c r="F60" s="596"/>
      <c r="G60" s="69">
        <f>G61</f>
        <v>0</v>
      </c>
      <c r="H60" s="69">
        <f>H61</f>
        <v>361000</v>
      </c>
      <c r="I60" s="69">
        <f>I61</f>
        <v>361000</v>
      </c>
      <c r="J60" s="69">
        <f>J61</f>
        <v>0</v>
      </c>
    </row>
    <row r="61" spans="1:10" s="129" customFormat="1" ht="33" hidden="1">
      <c r="A61" s="106" t="s">
        <v>513</v>
      </c>
      <c r="B61" s="587" t="s">
        <v>1090</v>
      </c>
      <c r="C61" s="588" t="s">
        <v>31</v>
      </c>
      <c r="D61" s="588" t="s">
        <v>34</v>
      </c>
      <c r="E61" s="595" t="s">
        <v>844</v>
      </c>
      <c r="F61" s="596">
        <v>120</v>
      </c>
      <c r="G61" s="69"/>
      <c r="H61" s="69">
        <v>361000</v>
      </c>
      <c r="I61" s="69">
        <v>361000</v>
      </c>
      <c r="J61" s="69"/>
    </row>
    <row r="62" spans="1:10" s="129" customFormat="1" ht="49.5" hidden="1">
      <c r="A62" s="280" t="s">
        <v>658</v>
      </c>
      <c r="B62" s="587" t="s">
        <v>1090</v>
      </c>
      <c r="C62" s="588" t="s">
        <v>31</v>
      </c>
      <c r="D62" s="588" t="s">
        <v>34</v>
      </c>
      <c r="E62" s="595" t="s">
        <v>845</v>
      </c>
      <c r="F62" s="596"/>
      <c r="G62" s="69">
        <f>G63</f>
        <v>0</v>
      </c>
      <c r="H62" s="69">
        <f>H63</f>
        <v>62000</v>
      </c>
      <c r="I62" s="69">
        <f>I63</f>
        <v>62000</v>
      </c>
      <c r="J62" s="69">
        <f>J63</f>
        <v>0</v>
      </c>
    </row>
    <row r="63" spans="1:10" s="129" customFormat="1" ht="33" hidden="1">
      <c r="A63" s="106" t="s">
        <v>516</v>
      </c>
      <c r="B63" s="587" t="s">
        <v>1090</v>
      </c>
      <c r="C63" s="588" t="s">
        <v>31</v>
      </c>
      <c r="D63" s="588" t="s">
        <v>34</v>
      </c>
      <c r="E63" s="595" t="s">
        <v>845</v>
      </c>
      <c r="F63" s="596">
        <v>240</v>
      </c>
      <c r="G63" s="69"/>
      <c r="H63" s="69">
        <v>62000</v>
      </c>
      <c r="I63" s="69">
        <v>62000</v>
      </c>
      <c r="J63" s="69"/>
    </row>
    <row r="64" spans="1:10" ht="16.5" hidden="1">
      <c r="A64" s="357" t="s">
        <v>112</v>
      </c>
      <c r="B64" s="585" t="s">
        <v>1090</v>
      </c>
      <c r="C64" s="583" t="s">
        <v>31</v>
      </c>
      <c r="D64" s="583" t="s">
        <v>30</v>
      </c>
      <c r="E64" s="584"/>
      <c r="F64" s="584"/>
      <c r="G64" s="74">
        <f aca="true" t="shared" si="5" ref="G64:J65">G65</f>
        <v>0</v>
      </c>
      <c r="H64" s="74">
        <f t="shared" si="5"/>
        <v>300000</v>
      </c>
      <c r="I64" s="74">
        <f t="shared" si="5"/>
        <v>0</v>
      </c>
      <c r="J64" s="74">
        <f t="shared" si="5"/>
        <v>0</v>
      </c>
    </row>
    <row r="65" spans="1:10" s="1" customFormat="1" ht="54.75" customHeight="1" hidden="1">
      <c r="A65" s="45" t="s">
        <v>636</v>
      </c>
      <c r="B65" s="585" t="s">
        <v>1090</v>
      </c>
      <c r="C65" s="583" t="s">
        <v>31</v>
      </c>
      <c r="D65" s="583" t="s">
        <v>30</v>
      </c>
      <c r="E65" s="586" t="s">
        <v>688</v>
      </c>
      <c r="F65" s="584"/>
      <c r="G65" s="74">
        <f t="shared" si="5"/>
        <v>0</v>
      </c>
      <c r="H65" s="74">
        <f t="shared" si="5"/>
        <v>300000</v>
      </c>
      <c r="I65" s="74">
        <f t="shared" si="5"/>
        <v>0</v>
      </c>
      <c r="J65" s="74">
        <f t="shared" si="5"/>
        <v>0</v>
      </c>
    </row>
    <row r="66" spans="1:10" s="330" customFormat="1" ht="33" hidden="1">
      <c r="A66" s="45" t="s">
        <v>637</v>
      </c>
      <c r="B66" s="585" t="s">
        <v>1090</v>
      </c>
      <c r="C66" s="583" t="s">
        <v>31</v>
      </c>
      <c r="D66" s="583" t="s">
        <v>30</v>
      </c>
      <c r="E66" s="551" t="s">
        <v>696</v>
      </c>
      <c r="F66" s="597"/>
      <c r="G66" s="74">
        <f>G67+G69</f>
        <v>0</v>
      </c>
      <c r="H66" s="74">
        <f>H67+H69</f>
        <v>300000</v>
      </c>
      <c r="I66" s="74">
        <f>I67+I69</f>
        <v>0</v>
      </c>
      <c r="J66" s="74">
        <f>J67+J69</f>
        <v>0</v>
      </c>
    </row>
    <row r="67" spans="1:10" s="129" customFormat="1" ht="33" hidden="1">
      <c r="A67" s="41" t="s">
        <v>657</v>
      </c>
      <c r="B67" s="587" t="s">
        <v>1090</v>
      </c>
      <c r="C67" s="588" t="s">
        <v>31</v>
      </c>
      <c r="D67" s="588" t="s">
        <v>30</v>
      </c>
      <c r="E67" s="593" t="s">
        <v>697</v>
      </c>
      <c r="F67" s="596"/>
      <c r="G67" s="69">
        <f>G68</f>
        <v>0</v>
      </c>
      <c r="H67" s="69">
        <f>H68</f>
        <v>300000</v>
      </c>
      <c r="I67" s="69">
        <f>I68</f>
        <v>0</v>
      </c>
      <c r="J67" s="69">
        <f>J68</f>
        <v>0</v>
      </c>
    </row>
    <row r="68" spans="1:10" s="129" customFormat="1" ht="33" hidden="1">
      <c r="A68" s="233" t="s">
        <v>516</v>
      </c>
      <c r="B68" s="587" t="s">
        <v>1090</v>
      </c>
      <c r="C68" s="588" t="s">
        <v>31</v>
      </c>
      <c r="D68" s="588" t="s">
        <v>30</v>
      </c>
      <c r="E68" s="593" t="s">
        <v>697</v>
      </c>
      <c r="F68" s="589" t="s">
        <v>517</v>
      </c>
      <c r="G68" s="69">
        <v>0</v>
      </c>
      <c r="H68" s="69">
        <v>300000</v>
      </c>
      <c r="I68" s="69">
        <v>0</v>
      </c>
      <c r="J68" s="69">
        <v>0</v>
      </c>
    </row>
    <row r="69" spans="1:10" s="129" customFormat="1" ht="16.5" hidden="1">
      <c r="A69" s="41" t="s">
        <v>638</v>
      </c>
      <c r="B69" s="587" t="s">
        <v>1090</v>
      </c>
      <c r="C69" s="588" t="s">
        <v>31</v>
      </c>
      <c r="D69" s="588" t="s">
        <v>30</v>
      </c>
      <c r="E69" s="593" t="s">
        <v>698</v>
      </c>
      <c r="F69" s="589"/>
      <c r="G69" s="69">
        <f>G70</f>
        <v>0</v>
      </c>
      <c r="H69" s="69">
        <f>H70</f>
        <v>0</v>
      </c>
      <c r="I69" s="69">
        <f>I70</f>
        <v>0</v>
      </c>
      <c r="J69" s="69">
        <f>J70</f>
        <v>0</v>
      </c>
    </row>
    <row r="70" spans="1:10" s="129" customFormat="1" ht="33" hidden="1">
      <c r="A70" s="233" t="s">
        <v>516</v>
      </c>
      <c r="B70" s="587" t="s">
        <v>1090</v>
      </c>
      <c r="C70" s="588" t="s">
        <v>31</v>
      </c>
      <c r="D70" s="588" t="s">
        <v>30</v>
      </c>
      <c r="E70" s="593" t="s">
        <v>698</v>
      </c>
      <c r="F70" s="589" t="s">
        <v>517</v>
      </c>
      <c r="G70" s="69"/>
      <c r="H70" s="69">
        <v>0</v>
      </c>
      <c r="I70" s="69">
        <v>0</v>
      </c>
      <c r="J70" s="69"/>
    </row>
    <row r="71" spans="1:10" s="201" customFormat="1" ht="18.75">
      <c r="A71" s="200" t="s">
        <v>425</v>
      </c>
      <c r="B71" s="585" t="s">
        <v>1090</v>
      </c>
      <c r="C71" s="598" t="s">
        <v>31</v>
      </c>
      <c r="D71" s="598" t="s">
        <v>39</v>
      </c>
      <c r="E71" s="598"/>
      <c r="F71" s="598"/>
      <c r="G71" s="150">
        <f aca="true" t="shared" si="6" ref="G71:J74">G72</f>
        <v>36000</v>
      </c>
      <c r="H71" s="150">
        <f t="shared" si="6"/>
        <v>300000</v>
      </c>
      <c r="I71" s="150">
        <f t="shared" si="6"/>
        <v>300000</v>
      </c>
      <c r="J71" s="150">
        <f t="shared" si="6"/>
        <v>36000</v>
      </c>
    </row>
    <row r="72" spans="1:10" s="129" customFormat="1" ht="66.75" customHeight="1">
      <c r="A72" s="356" t="s">
        <v>1227</v>
      </c>
      <c r="B72" s="585" t="s">
        <v>1090</v>
      </c>
      <c r="C72" s="598" t="s">
        <v>31</v>
      </c>
      <c r="D72" s="598" t="s">
        <v>39</v>
      </c>
      <c r="E72" s="598" t="s">
        <v>1102</v>
      </c>
      <c r="F72" s="594"/>
      <c r="G72" s="150">
        <f t="shared" si="6"/>
        <v>36000</v>
      </c>
      <c r="H72" s="150">
        <f t="shared" si="6"/>
        <v>300000</v>
      </c>
      <c r="I72" s="150">
        <f t="shared" si="6"/>
        <v>300000</v>
      </c>
      <c r="J72" s="150">
        <f t="shared" si="6"/>
        <v>36000</v>
      </c>
    </row>
    <row r="73" spans="1:10" s="129" customFormat="1" ht="33">
      <c r="A73" s="280" t="s">
        <v>814</v>
      </c>
      <c r="B73" s="587" t="s">
        <v>1090</v>
      </c>
      <c r="C73" s="599" t="s">
        <v>31</v>
      </c>
      <c r="D73" s="599" t="s">
        <v>39</v>
      </c>
      <c r="E73" s="599" t="s">
        <v>1103</v>
      </c>
      <c r="F73" s="596"/>
      <c r="G73" s="69">
        <f t="shared" si="6"/>
        <v>36000</v>
      </c>
      <c r="H73" s="69">
        <f t="shared" si="6"/>
        <v>300000</v>
      </c>
      <c r="I73" s="69">
        <f t="shared" si="6"/>
        <v>300000</v>
      </c>
      <c r="J73" s="69">
        <f t="shared" si="6"/>
        <v>36000</v>
      </c>
    </row>
    <row r="74" spans="1:10" s="129" customFormat="1" ht="32.25" customHeight="1">
      <c r="A74" s="280" t="s">
        <v>426</v>
      </c>
      <c r="B74" s="587" t="s">
        <v>1090</v>
      </c>
      <c r="C74" s="599" t="s">
        <v>31</v>
      </c>
      <c r="D74" s="599" t="s">
        <v>39</v>
      </c>
      <c r="E74" s="599" t="s">
        <v>1104</v>
      </c>
      <c r="F74" s="596"/>
      <c r="G74" s="69">
        <f t="shared" si="6"/>
        <v>36000</v>
      </c>
      <c r="H74" s="69">
        <f t="shared" si="6"/>
        <v>300000</v>
      </c>
      <c r="I74" s="69">
        <f t="shared" si="6"/>
        <v>300000</v>
      </c>
      <c r="J74" s="69">
        <f t="shared" si="6"/>
        <v>36000</v>
      </c>
    </row>
    <row r="75" spans="1:10" s="129" customFormat="1" ht="14.25" customHeight="1">
      <c r="A75" s="234" t="s">
        <v>523</v>
      </c>
      <c r="B75" s="587" t="s">
        <v>1090</v>
      </c>
      <c r="C75" s="599" t="s">
        <v>31</v>
      </c>
      <c r="D75" s="599" t="s">
        <v>39</v>
      </c>
      <c r="E75" s="599" t="s">
        <v>1104</v>
      </c>
      <c r="F75" s="596">
        <v>870</v>
      </c>
      <c r="G75" s="69">
        <v>36000</v>
      </c>
      <c r="H75" s="69">
        <v>300000</v>
      </c>
      <c r="I75" s="69">
        <v>300000</v>
      </c>
      <c r="J75" s="69">
        <v>36000</v>
      </c>
    </row>
    <row r="76" spans="1:10" ht="0.75" customHeight="1" hidden="1">
      <c r="A76" s="45" t="s">
        <v>206</v>
      </c>
      <c r="B76" s="585" t="s">
        <v>1090</v>
      </c>
      <c r="C76" s="583" t="s">
        <v>31</v>
      </c>
      <c r="D76" s="583" t="s">
        <v>41</v>
      </c>
      <c r="E76" s="551"/>
      <c r="F76" s="584"/>
      <c r="G76" s="74">
        <f>G77+G82+G92+G87+G98</f>
        <v>0</v>
      </c>
      <c r="H76" s="74">
        <f>H77+H82+H92+H87+H98</f>
        <v>6995000</v>
      </c>
      <c r="I76" s="74">
        <f>I77+I82+I92+I87+I98</f>
        <v>7051500</v>
      </c>
      <c r="J76" s="74">
        <f>J77+J82+J92+J87+J98</f>
        <v>0</v>
      </c>
    </row>
    <row r="77" spans="1:10" s="129" customFormat="1" ht="51.75" customHeight="1" hidden="1">
      <c r="A77" s="109" t="s">
        <v>745</v>
      </c>
      <c r="B77" s="585" t="s">
        <v>1090</v>
      </c>
      <c r="C77" s="583" t="s">
        <v>31</v>
      </c>
      <c r="D77" s="583" t="s">
        <v>41</v>
      </c>
      <c r="E77" s="586" t="s">
        <v>708</v>
      </c>
      <c r="F77" s="594"/>
      <c r="G77" s="150">
        <f aca="true" t="shared" si="7" ref="G77:J78">G78</f>
        <v>0</v>
      </c>
      <c r="H77" s="150">
        <f t="shared" si="7"/>
        <v>1162100</v>
      </c>
      <c r="I77" s="150">
        <f t="shared" si="7"/>
        <v>1162100</v>
      </c>
      <c r="J77" s="150">
        <f t="shared" si="7"/>
        <v>0</v>
      </c>
    </row>
    <row r="78" spans="1:10" s="129" customFormat="1" ht="33" hidden="1">
      <c r="A78" s="106" t="s">
        <v>814</v>
      </c>
      <c r="B78" s="587" t="s">
        <v>1090</v>
      </c>
      <c r="C78" s="599" t="s">
        <v>31</v>
      </c>
      <c r="D78" s="599" t="s">
        <v>41</v>
      </c>
      <c r="E78" s="589" t="s">
        <v>815</v>
      </c>
      <c r="F78" s="594"/>
      <c r="G78" s="242">
        <f t="shared" si="7"/>
        <v>0</v>
      </c>
      <c r="H78" s="242">
        <f t="shared" si="7"/>
        <v>1162100</v>
      </c>
      <c r="I78" s="242">
        <f t="shared" si="7"/>
        <v>1162100</v>
      </c>
      <c r="J78" s="242">
        <f t="shared" si="7"/>
        <v>0</v>
      </c>
    </row>
    <row r="79" spans="1:10" s="129" customFormat="1" ht="33" hidden="1">
      <c r="A79" s="106" t="s">
        <v>524</v>
      </c>
      <c r="B79" s="587" t="s">
        <v>1090</v>
      </c>
      <c r="C79" s="599" t="s">
        <v>31</v>
      </c>
      <c r="D79" s="599" t="s">
        <v>41</v>
      </c>
      <c r="E79" s="589" t="s">
        <v>816</v>
      </c>
      <c r="F79" s="594"/>
      <c r="G79" s="242">
        <f>G80+G81</f>
        <v>0</v>
      </c>
      <c r="H79" s="242">
        <f>H80+H81</f>
        <v>1162100</v>
      </c>
      <c r="I79" s="242">
        <f>I80+I81</f>
        <v>1162100</v>
      </c>
      <c r="J79" s="242">
        <f>J80+J81</f>
        <v>0</v>
      </c>
    </row>
    <row r="80" spans="1:10" s="129" customFormat="1" ht="33" hidden="1">
      <c r="A80" s="106" t="s">
        <v>513</v>
      </c>
      <c r="B80" s="587" t="s">
        <v>1090</v>
      </c>
      <c r="C80" s="599" t="s">
        <v>31</v>
      </c>
      <c r="D80" s="599" t="s">
        <v>41</v>
      </c>
      <c r="E80" s="589" t="s">
        <v>816</v>
      </c>
      <c r="F80" s="594">
        <v>120</v>
      </c>
      <c r="G80" s="242"/>
      <c r="H80" s="242">
        <f>831500+251100+74500</f>
        <v>1157100</v>
      </c>
      <c r="I80" s="242">
        <f>831500+251100+74500</f>
        <v>1157100</v>
      </c>
      <c r="J80" s="242"/>
    </row>
    <row r="81" spans="1:10" s="129" customFormat="1" ht="33" hidden="1">
      <c r="A81" s="106" t="s">
        <v>516</v>
      </c>
      <c r="B81" s="587" t="s">
        <v>1090</v>
      </c>
      <c r="C81" s="599" t="s">
        <v>31</v>
      </c>
      <c r="D81" s="599" t="s">
        <v>41</v>
      </c>
      <c r="E81" s="589" t="s">
        <v>816</v>
      </c>
      <c r="F81" s="594">
        <v>240</v>
      </c>
      <c r="G81" s="242"/>
      <c r="H81" s="242">
        <v>5000</v>
      </c>
      <c r="I81" s="242">
        <v>5000</v>
      </c>
      <c r="J81" s="242"/>
    </row>
    <row r="82" spans="1:10" s="129" customFormat="1" ht="33" hidden="1">
      <c r="A82" s="109" t="s">
        <v>526</v>
      </c>
      <c r="B82" s="585" t="s">
        <v>1090</v>
      </c>
      <c r="C82" s="583" t="s">
        <v>31</v>
      </c>
      <c r="D82" s="583" t="s">
        <v>41</v>
      </c>
      <c r="E82" s="600" t="s">
        <v>699</v>
      </c>
      <c r="F82" s="594"/>
      <c r="G82" s="150">
        <f aca="true" t="shared" si="8" ref="G82:J85">G83</f>
        <v>0</v>
      </c>
      <c r="H82" s="150">
        <f t="shared" si="8"/>
        <v>208200</v>
      </c>
      <c r="I82" s="150">
        <f t="shared" si="8"/>
        <v>346700</v>
      </c>
      <c r="J82" s="150">
        <f t="shared" si="8"/>
        <v>0</v>
      </c>
    </row>
    <row r="83" spans="1:10" s="330" customFormat="1" ht="16.5" hidden="1">
      <c r="A83" s="356" t="s">
        <v>746</v>
      </c>
      <c r="B83" s="585" t="s">
        <v>1090</v>
      </c>
      <c r="C83" s="583" t="s">
        <v>31</v>
      </c>
      <c r="D83" s="583" t="s">
        <v>41</v>
      </c>
      <c r="E83" s="584" t="s">
        <v>768</v>
      </c>
      <c r="F83" s="601"/>
      <c r="G83" s="150">
        <f t="shared" si="8"/>
        <v>0</v>
      </c>
      <c r="H83" s="150">
        <f t="shared" si="8"/>
        <v>208200</v>
      </c>
      <c r="I83" s="150">
        <f t="shared" si="8"/>
        <v>346700</v>
      </c>
      <c r="J83" s="150">
        <f t="shared" si="8"/>
        <v>0</v>
      </c>
    </row>
    <row r="84" spans="1:10" s="129" customFormat="1" ht="16.5" hidden="1">
      <c r="A84" s="279" t="s">
        <v>899</v>
      </c>
      <c r="B84" s="587" t="s">
        <v>1090</v>
      </c>
      <c r="C84" s="599" t="s">
        <v>31</v>
      </c>
      <c r="D84" s="599" t="s">
        <v>41</v>
      </c>
      <c r="E84" s="589" t="s">
        <v>900</v>
      </c>
      <c r="F84" s="594"/>
      <c r="G84" s="242">
        <f t="shared" si="8"/>
        <v>0</v>
      </c>
      <c r="H84" s="242">
        <f t="shared" si="8"/>
        <v>208200</v>
      </c>
      <c r="I84" s="242">
        <f t="shared" si="8"/>
        <v>346700</v>
      </c>
      <c r="J84" s="242">
        <f t="shared" si="8"/>
        <v>0</v>
      </c>
    </row>
    <row r="85" spans="1:10" s="129" customFormat="1" ht="33" hidden="1">
      <c r="A85" s="103" t="s">
        <v>529</v>
      </c>
      <c r="B85" s="587" t="s">
        <v>1090</v>
      </c>
      <c r="C85" s="599" t="s">
        <v>31</v>
      </c>
      <c r="D85" s="599" t="s">
        <v>41</v>
      </c>
      <c r="E85" s="589" t="s">
        <v>901</v>
      </c>
      <c r="F85" s="594"/>
      <c r="G85" s="242">
        <f t="shared" si="8"/>
        <v>0</v>
      </c>
      <c r="H85" s="242">
        <f t="shared" si="8"/>
        <v>208200</v>
      </c>
      <c r="I85" s="242">
        <f t="shared" si="8"/>
        <v>346700</v>
      </c>
      <c r="J85" s="242">
        <f t="shared" si="8"/>
        <v>0</v>
      </c>
    </row>
    <row r="86" spans="1:10" s="129" customFormat="1" ht="33" hidden="1">
      <c r="A86" s="106" t="s">
        <v>516</v>
      </c>
      <c r="B86" s="587" t="s">
        <v>1090</v>
      </c>
      <c r="C86" s="599" t="s">
        <v>31</v>
      </c>
      <c r="D86" s="599" t="s">
        <v>41</v>
      </c>
      <c r="E86" s="589" t="s">
        <v>901</v>
      </c>
      <c r="F86" s="594">
        <v>240</v>
      </c>
      <c r="G86" s="242"/>
      <c r="H86" s="242">
        <v>208200</v>
      </c>
      <c r="I86" s="242">
        <v>346700</v>
      </c>
      <c r="J86" s="242"/>
    </row>
    <row r="87" spans="1:10" s="129" customFormat="1" ht="49.5" hidden="1">
      <c r="A87" s="109" t="s">
        <v>530</v>
      </c>
      <c r="B87" s="582" t="s">
        <v>1090</v>
      </c>
      <c r="C87" s="591" t="s">
        <v>31</v>
      </c>
      <c r="D87" s="591" t="s">
        <v>41</v>
      </c>
      <c r="E87" s="586" t="s">
        <v>700</v>
      </c>
      <c r="F87" s="594"/>
      <c r="G87" s="150">
        <f>G88</f>
        <v>0</v>
      </c>
      <c r="H87" s="150">
        <f aca="true" t="shared" si="9" ref="H87:I90">H88</f>
        <v>315000</v>
      </c>
      <c r="I87" s="150">
        <f t="shared" si="9"/>
        <v>233000</v>
      </c>
      <c r="J87" s="150">
        <f>J88</f>
        <v>0</v>
      </c>
    </row>
    <row r="88" spans="1:10" s="330" customFormat="1" ht="33" hidden="1">
      <c r="A88" s="109" t="s">
        <v>537</v>
      </c>
      <c r="B88" s="585" t="s">
        <v>1090</v>
      </c>
      <c r="C88" s="583" t="s">
        <v>31</v>
      </c>
      <c r="D88" s="584" t="s">
        <v>41</v>
      </c>
      <c r="E88" s="584" t="s">
        <v>701</v>
      </c>
      <c r="F88" s="601"/>
      <c r="G88" s="150">
        <f>G89</f>
        <v>0</v>
      </c>
      <c r="H88" s="150">
        <f t="shared" si="9"/>
        <v>315000</v>
      </c>
      <c r="I88" s="150">
        <f t="shared" si="9"/>
        <v>233000</v>
      </c>
      <c r="J88" s="150">
        <f>J89</f>
        <v>0</v>
      </c>
    </row>
    <row r="89" spans="1:10" s="129" customFormat="1" ht="16.5" hidden="1">
      <c r="A89" s="106" t="s">
        <v>961</v>
      </c>
      <c r="B89" s="587" t="s">
        <v>1090</v>
      </c>
      <c r="C89" s="599" t="s">
        <v>31</v>
      </c>
      <c r="D89" s="599" t="s">
        <v>41</v>
      </c>
      <c r="E89" s="589" t="s">
        <v>703</v>
      </c>
      <c r="F89" s="594"/>
      <c r="G89" s="242">
        <f>G90</f>
        <v>0</v>
      </c>
      <c r="H89" s="242">
        <f t="shared" si="9"/>
        <v>315000</v>
      </c>
      <c r="I89" s="242">
        <f t="shared" si="9"/>
        <v>233000</v>
      </c>
      <c r="J89" s="242">
        <f>J90</f>
        <v>0</v>
      </c>
    </row>
    <row r="90" spans="1:10" s="129" customFormat="1" ht="33" hidden="1">
      <c r="A90" s="106" t="s">
        <v>538</v>
      </c>
      <c r="B90" s="587" t="s">
        <v>1090</v>
      </c>
      <c r="C90" s="599" t="s">
        <v>31</v>
      </c>
      <c r="D90" s="599" t="s">
        <v>41</v>
      </c>
      <c r="E90" s="589" t="s">
        <v>702</v>
      </c>
      <c r="F90" s="594"/>
      <c r="G90" s="242">
        <f>G91</f>
        <v>0</v>
      </c>
      <c r="H90" s="242">
        <f t="shared" si="9"/>
        <v>315000</v>
      </c>
      <c r="I90" s="242">
        <f t="shared" si="9"/>
        <v>233000</v>
      </c>
      <c r="J90" s="242">
        <f>J91</f>
        <v>0</v>
      </c>
    </row>
    <row r="91" spans="1:10" s="129" customFormat="1" ht="33" hidden="1">
      <c r="A91" s="106" t="s">
        <v>516</v>
      </c>
      <c r="B91" s="587" t="s">
        <v>1090</v>
      </c>
      <c r="C91" s="599" t="s">
        <v>31</v>
      </c>
      <c r="D91" s="599" t="s">
        <v>41</v>
      </c>
      <c r="E91" s="589" t="s">
        <v>702</v>
      </c>
      <c r="F91" s="594">
        <v>240</v>
      </c>
      <c r="G91" s="242"/>
      <c r="H91" s="242">
        <v>315000</v>
      </c>
      <c r="I91" s="242">
        <v>233000</v>
      </c>
      <c r="J91" s="242"/>
    </row>
    <row r="92" spans="1:10" s="129" customFormat="1" ht="0.75" customHeight="1" hidden="1">
      <c r="A92" s="356" t="s">
        <v>752</v>
      </c>
      <c r="B92" s="585" t="s">
        <v>1090</v>
      </c>
      <c r="C92" s="583" t="s">
        <v>31</v>
      </c>
      <c r="D92" s="583" t="s">
        <v>41</v>
      </c>
      <c r="E92" s="586" t="s">
        <v>717</v>
      </c>
      <c r="F92" s="594"/>
      <c r="G92" s="150">
        <f aca="true" t="shared" si="10" ref="G92:J93">G93</f>
        <v>0</v>
      </c>
      <c r="H92" s="150">
        <f t="shared" si="10"/>
        <v>4969700</v>
      </c>
      <c r="I92" s="150">
        <f t="shared" si="10"/>
        <v>4969700</v>
      </c>
      <c r="J92" s="150">
        <f t="shared" si="10"/>
        <v>0</v>
      </c>
    </row>
    <row r="93" spans="1:10" s="129" customFormat="1" ht="33" hidden="1">
      <c r="A93" s="280" t="s">
        <v>835</v>
      </c>
      <c r="B93" s="587" t="s">
        <v>1090</v>
      </c>
      <c r="C93" s="599" t="s">
        <v>31</v>
      </c>
      <c r="D93" s="599" t="s">
        <v>41</v>
      </c>
      <c r="E93" s="595" t="s">
        <v>837</v>
      </c>
      <c r="F93" s="596"/>
      <c r="G93" s="69">
        <f t="shared" si="10"/>
        <v>0</v>
      </c>
      <c r="H93" s="69">
        <f t="shared" si="10"/>
        <v>4969700</v>
      </c>
      <c r="I93" s="69">
        <f t="shared" si="10"/>
        <v>4969700</v>
      </c>
      <c r="J93" s="69">
        <f t="shared" si="10"/>
        <v>0</v>
      </c>
    </row>
    <row r="94" spans="1:10" s="129" customFormat="1" ht="40.5" customHeight="1" hidden="1">
      <c r="A94" s="280" t="s">
        <v>685</v>
      </c>
      <c r="B94" s="587" t="s">
        <v>1090</v>
      </c>
      <c r="C94" s="599" t="s">
        <v>31</v>
      </c>
      <c r="D94" s="599" t="s">
        <v>41</v>
      </c>
      <c r="E94" s="595" t="s">
        <v>838</v>
      </c>
      <c r="F94" s="596"/>
      <c r="G94" s="69">
        <f>G95+G96+G97</f>
        <v>0</v>
      </c>
      <c r="H94" s="69">
        <f>H95+H96+H97</f>
        <v>4969700</v>
      </c>
      <c r="I94" s="69">
        <f>I95+I96+I97</f>
        <v>4969700</v>
      </c>
      <c r="J94" s="69">
        <f>J95+J96+J97</f>
        <v>0</v>
      </c>
    </row>
    <row r="95" spans="1:10" s="129" customFormat="1" ht="16.5" hidden="1">
      <c r="A95" s="234" t="s">
        <v>525</v>
      </c>
      <c r="B95" s="587" t="s">
        <v>1090</v>
      </c>
      <c r="C95" s="599" t="s">
        <v>31</v>
      </c>
      <c r="D95" s="599" t="s">
        <v>41</v>
      </c>
      <c r="E95" s="595" t="s">
        <v>838</v>
      </c>
      <c r="F95" s="594">
        <v>110</v>
      </c>
      <c r="G95" s="69"/>
      <c r="H95" s="69">
        <f>3139600+937100+20000+280400</f>
        <v>4377100</v>
      </c>
      <c r="I95" s="69">
        <f>3139600+937100+20000+280400</f>
        <v>4377100</v>
      </c>
      <c r="J95" s="69"/>
    </row>
    <row r="96" spans="1:10" s="129" customFormat="1" ht="33" hidden="1">
      <c r="A96" s="106" t="s">
        <v>516</v>
      </c>
      <c r="B96" s="587" t="s">
        <v>1090</v>
      </c>
      <c r="C96" s="599" t="s">
        <v>31</v>
      </c>
      <c r="D96" s="599" t="s">
        <v>41</v>
      </c>
      <c r="E96" s="595" t="s">
        <v>838</v>
      </c>
      <c r="F96" s="594">
        <v>240</v>
      </c>
      <c r="G96" s="69"/>
      <c r="H96" s="69">
        <v>570100</v>
      </c>
      <c r="I96" s="69">
        <v>570100</v>
      </c>
      <c r="J96" s="69"/>
    </row>
    <row r="97" spans="1:10" s="129" customFormat="1" ht="14.25" customHeight="1" hidden="1">
      <c r="A97" s="106" t="s">
        <v>518</v>
      </c>
      <c r="B97" s="587" t="s">
        <v>1090</v>
      </c>
      <c r="C97" s="599" t="s">
        <v>31</v>
      </c>
      <c r="D97" s="599" t="s">
        <v>41</v>
      </c>
      <c r="E97" s="595" t="s">
        <v>838</v>
      </c>
      <c r="F97" s="594">
        <v>850</v>
      </c>
      <c r="G97" s="69"/>
      <c r="H97" s="69">
        <v>22500</v>
      </c>
      <c r="I97" s="69">
        <v>22500</v>
      </c>
      <c r="J97" s="69"/>
    </row>
    <row r="98" spans="1:10" s="1" customFormat="1" ht="18" customHeight="1">
      <c r="A98" s="45" t="s">
        <v>335</v>
      </c>
      <c r="B98" s="585" t="s">
        <v>1090</v>
      </c>
      <c r="C98" s="583" t="s">
        <v>36</v>
      </c>
      <c r="D98" s="583"/>
      <c r="E98" s="586"/>
      <c r="F98" s="584"/>
      <c r="G98" s="74">
        <f aca="true" t="shared" si="11" ref="G98:J99">G99</f>
        <v>0</v>
      </c>
      <c r="H98" s="74">
        <f t="shared" si="11"/>
        <v>340000</v>
      </c>
      <c r="I98" s="74">
        <f t="shared" si="11"/>
        <v>340000</v>
      </c>
      <c r="J98" s="74">
        <f t="shared" si="11"/>
        <v>0</v>
      </c>
    </row>
    <row r="99" spans="1:10" ht="17.25" customHeight="1">
      <c r="A99" s="45" t="s">
        <v>336</v>
      </c>
      <c r="B99" s="585" t="s">
        <v>1090</v>
      </c>
      <c r="C99" s="584" t="s">
        <v>36</v>
      </c>
      <c r="D99" s="584" t="s">
        <v>40</v>
      </c>
      <c r="E99" s="551"/>
      <c r="F99" s="594"/>
      <c r="G99" s="74">
        <f t="shared" si="11"/>
        <v>0</v>
      </c>
      <c r="H99" s="74">
        <f t="shared" si="11"/>
        <v>340000</v>
      </c>
      <c r="I99" s="74">
        <f t="shared" si="11"/>
        <v>340000</v>
      </c>
      <c r="J99" s="74">
        <f t="shared" si="11"/>
        <v>0</v>
      </c>
    </row>
    <row r="100" spans="1:10" ht="50.25" customHeight="1">
      <c r="A100" s="233" t="s">
        <v>636</v>
      </c>
      <c r="B100" s="602" t="s">
        <v>1090</v>
      </c>
      <c r="C100" s="589" t="s">
        <v>36</v>
      </c>
      <c r="D100" s="589" t="s">
        <v>40</v>
      </c>
      <c r="E100" s="589" t="s">
        <v>688</v>
      </c>
      <c r="F100" s="589"/>
      <c r="G100" s="69">
        <f>G101</f>
        <v>0</v>
      </c>
      <c r="H100" s="69">
        <f>H101+H102+H103</f>
        <v>340000</v>
      </c>
      <c r="I100" s="69">
        <f>I101+I102+I103</f>
        <v>340000</v>
      </c>
      <c r="J100" s="69">
        <f>J101</f>
        <v>0</v>
      </c>
    </row>
    <row r="101" spans="1:10" ht="18" customHeight="1">
      <c r="A101" s="106" t="s">
        <v>206</v>
      </c>
      <c r="B101" s="602" t="s">
        <v>1090</v>
      </c>
      <c r="C101" s="589" t="s">
        <v>36</v>
      </c>
      <c r="D101" s="589" t="s">
        <v>40</v>
      </c>
      <c r="E101" s="589" t="s">
        <v>999</v>
      </c>
      <c r="F101" s="589"/>
      <c r="G101" s="69">
        <f>G102</f>
        <v>0</v>
      </c>
      <c r="H101" s="69"/>
      <c r="I101" s="69"/>
      <c r="J101" s="69">
        <f>J102</f>
        <v>0</v>
      </c>
    </row>
    <row r="102" spans="1:10" ht="34.5" customHeight="1">
      <c r="A102" s="233" t="s">
        <v>337</v>
      </c>
      <c r="B102" s="602" t="s">
        <v>1090</v>
      </c>
      <c r="C102" s="589" t="s">
        <v>36</v>
      </c>
      <c r="D102" s="589" t="s">
        <v>40</v>
      </c>
      <c r="E102" s="589" t="s">
        <v>999</v>
      </c>
      <c r="F102" s="589"/>
      <c r="G102" s="69">
        <f>G103+G104</f>
        <v>0</v>
      </c>
      <c r="H102" s="69">
        <v>340000</v>
      </c>
      <c r="I102" s="69">
        <v>340000</v>
      </c>
      <c r="J102" s="69">
        <f>J103+J104</f>
        <v>0</v>
      </c>
    </row>
    <row r="103" spans="1:10" ht="32.25" customHeight="1">
      <c r="A103" s="253" t="s">
        <v>513</v>
      </c>
      <c r="B103" s="603" t="s">
        <v>1090</v>
      </c>
      <c r="C103" s="593" t="s">
        <v>36</v>
      </c>
      <c r="D103" s="593" t="s">
        <v>40</v>
      </c>
      <c r="E103" s="593" t="s">
        <v>999</v>
      </c>
      <c r="F103" s="593" t="s">
        <v>514</v>
      </c>
      <c r="G103" s="69"/>
      <c r="H103" s="69"/>
      <c r="I103" s="69"/>
      <c r="J103" s="69"/>
    </row>
    <row r="104" spans="1:10" ht="34.5" customHeight="1">
      <c r="A104" s="253" t="s">
        <v>516</v>
      </c>
      <c r="B104" s="603" t="s">
        <v>1090</v>
      </c>
      <c r="C104" s="593" t="s">
        <v>36</v>
      </c>
      <c r="D104" s="593" t="s">
        <v>40</v>
      </c>
      <c r="E104" s="593" t="s">
        <v>999</v>
      </c>
      <c r="F104" s="593" t="s">
        <v>517</v>
      </c>
      <c r="G104" s="69"/>
      <c r="H104" s="69"/>
      <c r="I104" s="69"/>
      <c r="J104" s="69"/>
    </row>
    <row r="105" spans="1:10" ht="33">
      <c r="A105" s="45" t="s">
        <v>110</v>
      </c>
      <c r="B105" s="582" t="s">
        <v>1090</v>
      </c>
      <c r="C105" s="584" t="s">
        <v>40</v>
      </c>
      <c r="D105" s="584"/>
      <c r="E105" s="551"/>
      <c r="F105" s="584"/>
      <c r="G105" s="150">
        <f>G106+G112</f>
        <v>93650</v>
      </c>
      <c r="H105" s="150">
        <f>H106+H112</f>
        <v>87000</v>
      </c>
      <c r="I105" s="150">
        <f>I106+I112</f>
        <v>102000</v>
      </c>
      <c r="J105" s="150">
        <f>J106+J112</f>
        <v>93650</v>
      </c>
    </row>
    <row r="106" spans="1:10" ht="16.5">
      <c r="A106" s="60" t="s">
        <v>111</v>
      </c>
      <c r="B106" s="582" t="s">
        <v>1090</v>
      </c>
      <c r="C106" s="591" t="s">
        <v>40</v>
      </c>
      <c r="D106" s="591" t="s">
        <v>36</v>
      </c>
      <c r="E106" s="604"/>
      <c r="F106" s="581"/>
      <c r="G106" s="77">
        <f aca="true" t="shared" si="12" ref="G106:J110">G107</f>
        <v>11500</v>
      </c>
      <c r="H106" s="77">
        <f t="shared" si="12"/>
        <v>5000</v>
      </c>
      <c r="I106" s="77">
        <f t="shared" si="12"/>
        <v>30000</v>
      </c>
      <c r="J106" s="77">
        <f t="shared" si="12"/>
        <v>11500</v>
      </c>
    </row>
    <row r="107" spans="1:10" s="129" customFormat="1" ht="49.5">
      <c r="A107" s="109" t="s">
        <v>1228</v>
      </c>
      <c r="B107" s="582" t="s">
        <v>1090</v>
      </c>
      <c r="C107" s="591" t="s">
        <v>40</v>
      </c>
      <c r="D107" s="591" t="s">
        <v>36</v>
      </c>
      <c r="E107" s="598" t="s">
        <v>1105</v>
      </c>
      <c r="F107" s="594"/>
      <c r="G107" s="150">
        <f t="shared" si="12"/>
        <v>11500</v>
      </c>
      <c r="H107" s="150">
        <f t="shared" si="12"/>
        <v>5000</v>
      </c>
      <c r="I107" s="150">
        <f t="shared" si="12"/>
        <v>30000</v>
      </c>
      <c r="J107" s="150">
        <f t="shared" si="12"/>
        <v>11500</v>
      </c>
    </row>
    <row r="108" spans="1:10" s="330" customFormat="1" ht="33">
      <c r="A108" s="360" t="s">
        <v>532</v>
      </c>
      <c r="B108" s="582" t="s">
        <v>1090</v>
      </c>
      <c r="C108" s="591" t="s">
        <v>40</v>
      </c>
      <c r="D108" s="591" t="s">
        <v>36</v>
      </c>
      <c r="E108" s="551" t="s">
        <v>1106</v>
      </c>
      <c r="F108" s="601"/>
      <c r="G108" s="150">
        <f t="shared" si="12"/>
        <v>11500</v>
      </c>
      <c r="H108" s="150">
        <f t="shared" si="12"/>
        <v>5000</v>
      </c>
      <c r="I108" s="150">
        <f t="shared" si="12"/>
        <v>30000</v>
      </c>
      <c r="J108" s="150">
        <f t="shared" si="12"/>
        <v>11500</v>
      </c>
    </row>
    <row r="109" spans="1:10" s="129" customFormat="1" ht="16.5">
      <c r="A109" s="361" t="s">
        <v>954</v>
      </c>
      <c r="B109" s="602" t="s">
        <v>1090</v>
      </c>
      <c r="C109" s="605" t="s">
        <v>40</v>
      </c>
      <c r="D109" s="605" t="s">
        <v>36</v>
      </c>
      <c r="E109" s="593" t="s">
        <v>1107</v>
      </c>
      <c r="F109" s="594"/>
      <c r="G109" s="242">
        <f t="shared" si="12"/>
        <v>11500</v>
      </c>
      <c r="H109" s="242">
        <f t="shared" si="12"/>
        <v>5000</v>
      </c>
      <c r="I109" s="242">
        <f t="shared" si="12"/>
        <v>30000</v>
      </c>
      <c r="J109" s="242">
        <f t="shared" si="12"/>
        <v>11500</v>
      </c>
    </row>
    <row r="110" spans="1:10" s="129" customFormat="1" ht="34.5" customHeight="1">
      <c r="A110" s="361" t="s">
        <v>1091</v>
      </c>
      <c r="B110" s="602" t="s">
        <v>1090</v>
      </c>
      <c r="C110" s="605" t="s">
        <v>40</v>
      </c>
      <c r="D110" s="605" t="s">
        <v>36</v>
      </c>
      <c r="E110" s="593" t="s">
        <v>1108</v>
      </c>
      <c r="F110" s="594"/>
      <c r="G110" s="242">
        <f t="shared" si="12"/>
        <v>11500</v>
      </c>
      <c r="H110" s="242">
        <f t="shared" si="12"/>
        <v>5000</v>
      </c>
      <c r="I110" s="242">
        <f t="shared" si="12"/>
        <v>30000</v>
      </c>
      <c r="J110" s="242">
        <f t="shared" si="12"/>
        <v>11500</v>
      </c>
    </row>
    <row r="111" spans="1:10" s="129" customFormat="1" ht="33">
      <c r="A111" s="106" t="s">
        <v>516</v>
      </c>
      <c r="B111" s="602" t="s">
        <v>1090</v>
      </c>
      <c r="C111" s="588" t="s">
        <v>40</v>
      </c>
      <c r="D111" s="588" t="s">
        <v>36</v>
      </c>
      <c r="E111" s="593" t="s">
        <v>1108</v>
      </c>
      <c r="F111" s="594">
        <v>240</v>
      </c>
      <c r="G111" s="242">
        <v>11500</v>
      </c>
      <c r="H111" s="242">
        <v>5000</v>
      </c>
      <c r="I111" s="242">
        <v>30000</v>
      </c>
      <c r="J111" s="242">
        <v>11500</v>
      </c>
    </row>
    <row r="112" spans="1:10" ht="38.25" customHeight="1">
      <c r="A112" s="45" t="s">
        <v>331</v>
      </c>
      <c r="B112" s="582" t="s">
        <v>1090</v>
      </c>
      <c r="C112" s="583" t="s">
        <v>40</v>
      </c>
      <c r="D112" s="583" t="s">
        <v>32</v>
      </c>
      <c r="E112" s="606"/>
      <c r="F112" s="607"/>
      <c r="G112" s="241">
        <f aca="true" t="shared" si="13" ref="G112:J115">G113</f>
        <v>82150</v>
      </c>
      <c r="H112" s="241">
        <f t="shared" si="13"/>
        <v>82000</v>
      </c>
      <c r="I112" s="241">
        <f t="shared" si="13"/>
        <v>72000</v>
      </c>
      <c r="J112" s="241">
        <f t="shared" si="13"/>
        <v>82150</v>
      </c>
    </row>
    <row r="113" spans="1:10" s="129" customFormat="1" ht="66.75" customHeight="1">
      <c r="A113" s="109" t="s">
        <v>1227</v>
      </c>
      <c r="B113" s="582" t="s">
        <v>1090</v>
      </c>
      <c r="C113" s="583" t="s">
        <v>40</v>
      </c>
      <c r="D113" s="583" t="s">
        <v>32</v>
      </c>
      <c r="E113" s="598" t="s">
        <v>1102</v>
      </c>
      <c r="F113" s="594"/>
      <c r="G113" s="150">
        <f t="shared" si="13"/>
        <v>82150</v>
      </c>
      <c r="H113" s="150">
        <f t="shared" si="13"/>
        <v>82000</v>
      </c>
      <c r="I113" s="150">
        <f t="shared" si="13"/>
        <v>72000</v>
      </c>
      <c r="J113" s="150">
        <f t="shared" si="13"/>
        <v>82150</v>
      </c>
    </row>
    <row r="114" spans="1:10" s="129" customFormat="1" ht="33">
      <c r="A114" s="106" t="s">
        <v>814</v>
      </c>
      <c r="B114" s="602" t="s">
        <v>1090</v>
      </c>
      <c r="C114" s="588" t="s">
        <v>40</v>
      </c>
      <c r="D114" s="588" t="s">
        <v>32</v>
      </c>
      <c r="E114" s="593" t="s">
        <v>1103</v>
      </c>
      <c r="F114" s="594"/>
      <c r="G114" s="242">
        <f t="shared" si="13"/>
        <v>82150</v>
      </c>
      <c r="H114" s="242">
        <f t="shared" si="13"/>
        <v>82000</v>
      </c>
      <c r="I114" s="242">
        <f t="shared" si="13"/>
        <v>72000</v>
      </c>
      <c r="J114" s="242">
        <f t="shared" si="13"/>
        <v>82150</v>
      </c>
    </row>
    <row r="115" spans="1:10" s="129" customFormat="1" ht="49.5">
      <c r="A115" s="106" t="s">
        <v>1092</v>
      </c>
      <c r="B115" s="602" t="s">
        <v>1090</v>
      </c>
      <c r="C115" s="588" t="s">
        <v>40</v>
      </c>
      <c r="D115" s="588" t="s">
        <v>32</v>
      </c>
      <c r="E115" s="593" t="s">
        <v>1109</v>
      </c>
      <c r="F115" s="594"/>
      <c r="G115" s="242">
        <f t="shared" si="13"/>
        <v>82150</v>
      </c>
      <c r="H115" s="242">
        <f t="shared" si="13"/>
        <v>82000</v>
      </c>
      <c r="I115" s="242">
        <f t="shared" si="13"/>
        <v>72000</v>
      </c>
      <c r="J115" s="242">
        <f t="shared" si="13"/>
        <v>82150</v>
      </c>
    </row>
    <row r="116" spans="1:10" s="129" customFormat="1" ht="33">
      <c r="A116" s="106" t="s">
        <v>516</v>
      </c>
      <c r="B116" s="602" t="s">
        <v>1090</v>
      </c>
      <c r="C116" s="588" t="s">
        <v>40</v>
      </c>
      <c r="D116" s="588" t="s">
        <v>32</v>
      </c>
      <c r="E116" s="593" t="s">
        <v>1109</v>
      </c>
      <c r="F116" s="594">
        <v>240</v>
      </c>
      <c r="G116" s="242">
        <v>82150</v>
      </c>
      <c r="H116" s="242">
        <v>82000</v>
      </c>
      <c r="I116" s="242">
        <v>72000</v>
      </c>
      <c r="J116" s="242">
        <v>82150</v>
      </c>
    </row>
    <row r="117" spans="1:10" ht="16.5">
      <c r="A117" s="45" t="s">
        <v>207</v>
      </c>
      <c r="B117" s="585" t="s">
        <v>1090</v>
      </c>
      <c r="C117" s="584" t="s">
        <v>34</v>
      </c>
      <c r="D117" s="584"/>
      <c r="E117" s="551"/>
      <c r="F117" s="584"/>
      <c r="G117" s="150">
        <f>G123+G118</f>
        <v>4109659</v>
      </c>
      <c r="H117" s="150">
        <f>H123</f>
        <v>160000</v>
      </c>
      <c r="I117" s="150">
        <f>I123</f>
        <v>160000</v>
      </c>
      <c r="J117" s="150">
        <f>J123+J118</f>
        <v>3864378</v>
      </c>
    </row>
    <row r="118" spans="1:10" ht="16.5">
      <c r="A118" s="45" t="s">
        <v>326</v>
      </c>
      <c r="B118" s="585" t="s">
        <v>1090</v>
      </c>
      <c r="C118" s="584" t="s">
        <v>34</v>
      </c>
      <c r="D118" s="584" t="s">
        <v>32</v>
      </c>
      <c r="E118" s="551"/>
      <c r="F118" s="584"/>
      <c r="G118" s="121">
        <f>G119</f>
        <v>2212500</v>
      </c>
      <c r="H118" s="121"/>
      <c r="I118" s="121"/>
      <c r="J118" s="121">
        <f>J119</f>
        <v>2212500</v>
      </c>
    </row>
    <row r="119" spans="1:10" ht="33">
      <c r="A119" s="45" t="s">
        <v>1229</v>
      </c>
      <c r="B119" s="585" t="s">
        <v>1090</v>
      </c>
      <c r="C119" s="584" t="s">
        <v>34</v>
      </c>
      <c r="D119" s="584" t="s">
        <v>32</v>
      </c>
      <c r="E119" s="551" t="s">
        <v>1110</v>
      </c>
      <c r="F119" s="584"/>
      <c r="G119" s="121">
        <f>G120</f>
        <v>2212500</v>
      </c>
      <c r="H119" s="121"/>
      <c r="I119" s="121"/>
      <c r="J119" s="121">
        <f>J120</f>
        <v>2212500</v>
      </c>
    </row>
    <row r="120" spans="1:10" ht="49.5">
      <c r="A120" s="41" t="s">
        <v>881</v>
      </c>
      <c r="B120" s="587" t="s">
        <v>1090</v>
      </c>
      <c r="C120" s="589" t="s">
        <v>34</v>
      </c>
      <c r="D120" s="589" t="s">
        <v>32</v>
      </c>
      <c r="E120" s="593" t="s">
        <v>1111</v>
      </c>
      <c r="F120" s="589"/>
      <c r="G120" s="120">
        <f>G121</f>
        <v>2212500</v>
      </c>
      <c r="H120" s="121"/>
      <c r="I120" s="121"/>
      <c r="J120" s="120">
        <f>J121</f>
        <v>2212500</v>
      </c>
    </row>
    <row r="121" spans="1:10" ht="33">
      <c r="A121" s="41" t="s">
        <v>581</v>
      </c>
      <c r="B121" s="587" t="s">
        <v>1090</v>
      </c>
      <c r="C121" s="589" t="s">
        <v>34</v>
      </c>
      <c r="D121" s="589" t="s">
        <v>32</v>
      </c>
      <c r="E121" s="593" t="s">
        <v>1112</v>
      </c>
      <c r="F121" s="589"/>
      <c r="G121" s="120">
        <f>G122</f>
        <v>2212500</v>
      </c>
      <c r="H121" s="121"/>
      <c r="I121" s="121"/>
      <c r="J121" s="120">
        <f>J122</f>
        <v>2212500</v>
      </c>
    </row>
    <row r="122" spans="1:10" ht="33">
      <c r="A122" s="41" t="s">
        <v>516</v>
      </c>
      <c r="B122" s="587" t="s">
        <v>1090</v>
      </c>
      <c r="C122" s="589" t="s">
        <v>34</v>
      </c>
      <c r="D122" s="589" t="s">
        <v>32</v>
      </c>
      <c r="E122" s="593" t="s">
        <v>1112</v>
      </c>
      <c r="F122" s="589">
        <v>240</v>
      </c>
      <c r="G122" s="120">
        <v>2212500</v>
      </c>
      <c r="H122" s="121"/>
      <c r="I122" s="121"/>
      <c r="J122" s="120">
        <v>2212500</v>
      </c>
    </row>
    <row r="123" spans="1:10" ht="21" customHeight="1">
      <c r="A123" s="45" t="s">
        <v>42</v>
      </c>
      <c r="B123" s="582" t="s">
        <v>1090</v>
      </c>
      <c r="C123" s="584" t="s">
        <v>34</v>
      </c>
      <c r="D123" s="584" t="s">
        <v>95</v>
      </c>
      <c r="E123" s="551"/>
      <c r="F123" s="584"/>
      <c r="G123" s="121">
        <f>G124+G134</f>
        <v>1897159</v>
      </c>
      <c r="H123" s="121">
        <f>H124+H133</f>
        <v>160000</v>
      </c>
      <c r="I123" s="121">
        <f>I124+I133</f>
        <v>160000</v>
      </c>
      <c r="J123" s="121">
        <f>J124+J134</f>
        <v>1651878</v>
      </c>
    </row>
    <row r="124" spans="1:10" s="129" customFormat="1" ht="35.25" customHeight="1">
      <c r="A124" s="109" t="s">
        <v>1095</v>
      </c>
      <c r="B124" s="582" t="s">
        <v>1090</v>
      </c>
      <c r="C124" s="584" t="s">
        <v>34</v>
      </c>
      <c r="D124" s="584" t="s">
        <v>95</v>
      </c>
      <c r="E124" s="598" t="s">
        <v>1113</v>
      </c>
      <c r="F124" s="594"/>
      <c r="G124" s="150">
        <f>G125</f>
        <v>13500</v>
      </c>
      <c r="H124" s="150">
        <f>H125</f>
        <v>90000</v>
      </c>
      <c r="I124" s="150">
        <f>I125</f>
        <v>90000</v>
      </c>
      <c r="J124" s="150">
        <f>J125</f>
        <v>13500</v>
      </c>
    </row>
    <row r="125" spans="1:10" s="129" customFormat="1" ht="16.5">
      <c r="A125" s="106" t="s">
        <v>782</v>
      </c>
      <c r="B125" s="602" t="s">
        <v>1090</v>
      </c>
      <c r="C125" s="589" t="s">
        <v>34</v>
      </c>
      <c r="D125" s="589" t="s">
        <v>95</v>
      </c>
      <c r="E125" s="599" t="s">
        <v>1114</v>
      </c>
      <c r="F125" s="594"/>
      <c r="G125" s="242">
        <f>G126+G131</f>
        <v>13500</v>
      </c>
      <c r="H125" s="242">
        <f>H126+H131</f>
        <v>90000</v>
      </c>
      <c r="I125" s="242">
        <f>I126+I131</f>
        <v>90000</v>
      </c>
      <c r="J125" s="242">
        <f>J126+J131</f>
        <v>13500</v>
      </c>
    </row>
    <row r="126" spans="1:10" s="129" customFormat="1" ht="34.5" customHeight="1">
      <c r="A126" s="68" t="s">
        <v>734</v>
      </c>
      <c r="B126" s="602" t="s">
        <v>1090</v>
      </c>
      <c r="C126" s="589" t="s">
        <v>34</v>
      </c>
      <c r="D126" s="589" t="s">
        <v>95</v>
      </c>
      <c r="E126" s="599" t="s">
        <v>1115</v>
      </c>
      <c r="F126" s="594"/>
      <c r="G126" s="242">
        <f>G127</f>
        <v>13500</v>
      </c>
      <c r="H126" s="242">
        <f>H127</f>
        <v>90000</v>
      </c>
      <c r="I126" s="242">
        <f>I127</f>
        <v>90000</v>
      </c>
      <c r="J126" s="242">
        <f>J127</f>
        <v>13500</v>
      </c>
    </row>
    <row r="127" spans="1:10" s="129" customFormat="1" ht="33">
      <c r="A127" s="106" t="s">
        <v>516</v>
      </c>
      <c r="B127" s="602" t="s">
        <v>1090</v>
      </c>
      <c r="C127" s="589" t="s">
        <v>34</v>
      </c>
      <c r="D127" s="589" t="s">
        <v>95</v>
      </c>
      <c r="E127" s="599" t="s">
        <v>1115</v>
      </c>
      <c r="F127" s="594">
        <v>240</v>
      </c>
      <c r="G127" s="242">
        <v>13500</v>
      </c>
      <c r="H127" s="242">
        <v>90000</v>
      </c>
      <c r="I127" s="242">
        <v>90000</v>
      </c>
      <c r="J127" s="242">
        <v>13500</v>
      </c>
    </row>
    <row r="128" spans="1:10" s="129" customFormat="1" ht="33">
      <c r="A128" s="109" t="s">
        <v>1206</v>
      </c>
      <c r="B128" s="582" t="s">
        <v>1090</v>
      </c>
      <c r="C128" s="584" t="s">
        <v>34</v>
      </c>
      <c r="D128" s="584" t="s">
        <v>95</v>
      </c>
      <c r="E128" s="598" t="s">
        <v>1116</v>
      </c>
      <c r="F128" s="601"/>
      <c r="G128" s="150">
        <f>G129</f>
        <v>0</v>
      </c>
      <c r="H128" s="242"/>
      <c r="I128" s="242"/>
      <c r="J128" s="150">
        <f>J129</f>
        <v>0</v>
      </c>
    </row>
    <row r="129" spans="1:10" s="129" customFormat="1" ht="33">
      <c r="A129" s="109" t="s">
        <v>1203</v>
      </c>
      <c r="B129" s="582" t="s">
        <v>1090</v>
      </c>
      <c r="C129" s="584" t="s">
        <v>34</v>
      </c>
      <c r="D129" s="584" t="s">
        <v>95</v>
      </c>
      <c r="E129" s="598" t="s">
        <v>1182</v>
      </c>
      <c r="F129" s="601"/>
      <c r="G129" s="150">
        <f>G130</f>
        <v>0</v>
      </c>
      <c r="H129" s="242"/>
      <c r="I129" s="242"/>
      <c r="J129" s="150">
        <f>J130</f>
        <v>0</v>
      </c>
    </row>
    <row r="130" spans="1:10" s="129" customFormat="1" ht="33">
      <c r="A130" s="106" t="s">
        <v>1186</v>
      </c>
      <c r="B130" s="602" t="s">
        <v>1090</v>
      </c>
      <c r="C130" s="589" t="s">
        <v>34</v>
      </c>
      <c r="D130" s="589" t="s">
        <v>95</v>
      </c>
      <c r="E130" s="599" t="s">
        <v>1188</v>
      </c>
      <c r="F130" s="594"/>
      <c r="G130" s="242">
        <f>G131</f>
        <v>0</v>
      </c>
      <c r="H130" s="242"/>
      <c r="I130" s="242"/>
      <c r="J130" s="242">
        <f>J131</f>
        <v>0</v>
      </c>
    </row>
    <row r="131" spans="1:10" s="129" customFormat="1" ht="20.25" customHeight="1">
      <c r="A131" s="106" t="s">
        <v>1187</v>
      </c>
      <c r="B131" s="602" t="s">
        <v>1090</v>
      </c>
      <c r="C131" s="589" t="s">
        <v>34</v>
      </c>
      <c r="D131" s="589" t="s">
        <v>95</v>
      </c>
      <c r="E131" s="595" t="s">
        <v>1188</v>
      </c>
      <c r="F131" s="594"/>
      <c r="G131" s="242">
        <f>G132</f>
        <v>0</v>
      </c>
      <c r="H131" s="242">
        <f>H132</f>
        <v>0</v>
      </c>
      <c r="I131" s="242">
        <f>I132</f>
        <v>0</v>
      </c>
      <c r="J131" s="242">
        <f>J132</f>
        <v>0</v>
      </c>
    </row>
    <row r="132" spans="1:10" s="129" customFormat="1" ht="33.75" customHeight="1">
      <c r="A132" s="106" t="s">
        <v>516</v>
      </c>
      <c r="B132" s="602" t="s">
        <v>1090</v>
      </c>
      <c r="C132" s="589" t="s">
        <v>34</v>
      </c>
      <c r="D132" s="589" t="s">
        <v>95</v>
      </c>
      <c r="E132" s="595" t="s">
        <v>1188</v>
      </c>
      <c r="F132" s="594">
        <v>240</v>
      </c>
      <c r="G132" s="242"/>
      <c r="H132" s="242"/>
      <c r="I132" s="242"/>
      <c r="J132" s="242"/>
    </row>
    <row r="133" spans="1:10" s="129" customFormat="1" ht="17.25" customHeight="1">
      <c r="A133" s="109" t="s">
        <v>42</v>
      </c>
      <c r="B133" s="582">
        <v>4</v>
      </c>
      <c r="C133" s="584" t="s">
        <v>34</v>
      </c>
      <c r="D133" s="584" t="s">
        <v>95</v>
      </c>
      <c r="E133" s="586"/>
      <c r="F133" s="601"/>
      <c r="G133" s="150">
        <f>G134</f>
        <v>1883659</v>
      </c>
      <c r="H133" s="150">
        <f>H134</f>
        <v>70000</v>
      </c>
      <c r="I133" s="150">
        <f>I134</f>
        <v>70000</v>
      </c>
      <c r="J133" s="150">
        <f>J134</f>
        <v>1638378</v>
      </c>
    </row>
    <row r="134" spans="1:10" s="129" customFormat="1" ht="49.5" customHeight="1">
      <c r="A134" s="109" t="s">
        <v>1093</v>
      </c>
      <c r="B134" s="582" t="s">
        <v>1090</v>
      </c>
      <c r="C134" s="584" t="s">
        <v>34</v>
      </c>
      <c r="D134" s="584" t="s">
        <v>95</v>
      </c>
      <c r="E134" s="551" t="s">
        <v>688</v>
      </c>
      <c r="F134" s="601"/>
      <c r="G134" s="150">
        <f>G135</f>
        <v>1883659</v>
      </c>
      <c r="H134" s="242">
        <f>H135+H137</f>
        <v>70000</v>
      </c>
      <c r="I134" s="242">
        <f>I135+I137</f>
        <v>70000</v>
      </c>
      <c r="J134" s="150">
        <f>J135</f>
        <v>1638378</v>
      </c>
    </row>
    <row r="135" spans="1:10" s="129" customFormat="1" ht="19.5" customHeight="1">
      <c r="A135" s="106" t="s">
        <v>206</v>
      </c>
      <c r="B135" s="602" t="s">
        <v>1090</v>
      </c>
      <c r="C135" s="589" t="s">
        <v>34</v>
      </c>
      <c r="D135" s="589" t="s">
        <v>95</v>
      </c>
      <c r="E135" s="593" t="s">
        <v>704</v>
      </c>
      <c r="F135" s="594"/>
      <c r="G135" s="242">
        <f>G136</f>
        <v>1883659</v>
      </c>
      <c r="H135" s="242">
        <f>H136</f>
        <v>50000</v>
      </c>
      <c r="I135" s="242">
        <f>I136</f>
        <v>50000</v>
      </c>
      <c r="J135" s="242">
        <f>J136</f>
        <v>1638378</v>
      </c>
    </row>
    <row r="136" spans="1:10" s="129" customFormat="1" ht="21.75" customHeight="1">
      <c r="A136" s="106" t="s">
        <v>1094</v>
      </c>
      <c r="B136" s="602" t="s">
        <v>1090</v>
      </c>
      <c r="C136" s="589" t="s">
        <v>34</v>
      </c>
      <c r="D136" s="589" t="s">
        <v>95</v>
      </c>
      <c r="E136" s="593" t="s">
        <v>1096</v>
      </c>
      <c r="F136" s="594"/>
      <c r="G136" s="242">
        <f>G137+G138+G139</f>
        <v>1883659</v>
      </c>
      <c r="H136" s="242">
        <v>50000</v>
      </c>
      <c r="I136" s="242">
        <v>50000</v>
      </c>
      <c r="J136" s="242">
        <f>J137+J138+J139</f>
        <v>1638378</v>
      </c>
    </row>
    <row r="137" spans="1:10" s="129" customFormat="1" ht="22.5" customHeight="1">
      <c r="A137" s="106" t="s">
        <v>513</v>
      </c>
      <c r="B137" s="602" t="s">
        <v>1090</v>
      </c>
      <c r="C137" s="589" t="s">
        <v>34</v>
      </c>
      <c r="D137" s="589" t="s">
        <v>95</v>
      </c>
      <c r="E137" s="593" t="s">
        <v>1096</v>
      </c>
      <c r="F137" s="594">
        <v>120</v>
      </c>
      <c r="G137" s="242">
        <v>1856659</v>
      </c>
      <c r="H137" s="242">
        <f>H138</f>
        <v>20000</v>
      </c>
      <c r="I137" s="242">
        <f>I138</f>
        <v>20000</v>
      </c>
      <c r="J137" s="242">
        <v>1611378</v>
      </c>
    </row>
    <row r="138" spans="1:10" s="129" customFormat="1" ht="33" customHeight="1">
      <c r="A138" s="68" t="s">
        <v>516</v>
      </c>
      <c r="B138" s="602" t="s">
        <v>1090</v>
      </c>
      <c r="C138" s="589" t="s">
        <v>34</v>
      </c>
      <c r="D138" s="589" t="s">
        <v>95</v>
      </c>
      <c r="E138" s="593" t="s">
        <v>1096</v>
      </c>
      <c r="F138" s="594">
        <v>240</v>
      </c>
      <c r="G138" s="242">
        <v>26000</v>
      </c>
      <c r="H138" s="242">
        <v>20000</v>
      </c>
      <c r="I138" s="242">
        <v>20000</v>
      </c>
      <c r="J138" s="242">
        <v>26000</v>
      </c>
    </row>
    <row r="139" spans="1:10" s="129" customFormat="1" ht="20.25" customHeight="1">
      <c r="A139" s="68" t="s">
        <v>518</v>
      </c>
      <c r="B139" s="602" t="s">
        <v>1090</v>
      </c>
      <c r="C139" s="589" t="s">
        <v>34</v>
      </c>
      <c r="D139" s="589" t="s">
        <v>95</v>
      </c>
      <c r="E139" s="593" t="s">
        <v>1096</v>
      </c>
      <c r="F139" s="594">
        <v>850</v>
      </c>
      <c r="G139" s="242">
        <v>1000</v>
      </c>
      <c r="H139" s="242"/>
      <c r="I139" s="242"/>
      <c r="J139" s="242">
        <v>1000</v>
      </c>
    </row>
    <row r="140" spans="1:10" s="1" customFormat="1" ht="16.5">
      <c r="A140" s="70" t="s">
        <v>209</v>
      </c>
      <c r="B140" s="608" t="s">
        <v>1090</v>
      </c>
      <c r="C140" s="551" t="s">
        <v>35</v>
      </c>
      <c r="D140" s="551"/>
      <c r="E140" s="551"/>
      <c r="F140" s="551"/>
      <c r="G140" s="150">
        <f aca="true" t="shared" si="14" ref="G140:J144">G141</f>
        <v>830200</v>
      </c>
      <c r="H140" s="150">
        <f t="shared" si="14"/>
        <v>30000</v>
      </c>
      <c r="I140" s="150">
        <f t="shared" si="14"/>
        <v>30000</v>
      </c>
      <c r="J140" s="150">
        <f t="shared" si="14"/>
        <v>830200</v>
      </c>
    </row>
    <row r="141" spans="1:10" ht="19.5" customHeight="1">
      <c r="A141" s="566" t="s">
        <v>76</v>
      </c>
      <c r="B141" s="608" t="s">
        <v>1090</v>
      </c>
      <c r="C141" s="609" t="s">
        <v>35</v>
      </c>
      <c r="D141" s="609" t="s">
        <v>40</v>
      </c>
      <c r="E141" s="610"/>
      <c r="F141" s="593"/>
      <c r="G141" s="150">
        <f>G143+G150+G159</f>
        <v>830200</v>
      </c>
      <c r="H141" s="150">
        <f>H142</f>
        <v>30000</v>
      </c>
      <c r="I141" s="150">
        <f>I142</f>
        <v>30000</v>
      </c>
      <c r="J141" s="150">
        <f>J143+J150+J159</f>
        <v>830200</v>
      </c>
    </row>
    <row r="142" spans="1:10" s="129" customFormat="1" ht="21" customHeight="1" hidden="1">
      <c r="A142" s="558" t="s">
        <v>211</v>
      </c>
      <c r="B142" s="611" t="s">
        <v>1090</v>
      </c>
      <c r="C142" s="612" t="s">
        <v>35</v>
      </c>
      <c r="D142" s="612" t="s">
        <v>40</v>
      </c>
      <c r="E142" s="613" t="s">
        <v>714</v>
      </c>
      <c r="F142" s="614"/>
      <c r="G142" s="560"/>
      <c r="H142" s="150">
        <f t="shared" si="14"/>
        <v>30000</v>
      </c>
      <c r="I142" s="150">
        <f t="shared" si="14"/>
        <v>30000</v>
      </c>
      <c r="J142" s="560"/>
    </row>
    <row r="143" spans="1:10" s="129" customFormat="1" ht="51.75" customHeight="1">
      <c r="A143" s="70" t="s">
        <v>1204</v>
      </c>
      <c r="B143" s="603" t="s">
        <v>1090</v>
      </c>
      <c r="C143" s="615" t="s">
        <v>35</v>
      </c>
      <c r="D143" s="615" t="s">
        <v>40</v>
      </c>
      <c r="E143" s="599" t="s">
        <v>1209</v>
      </c>
      <c r="F143" s="616"/>
      <c r="G143" s="242">
        <f t="shared" si="14"/>
        <v>85000</v>
      </c>
      <c r="H143" s="242">
        <f t="shared" si="14"/>
        <v>30000</v>
      </c>
      <c r="I143" s="242">
        <f t="shared" si="14"/>
        <v>30000</v>
      </c>
      <c r="J143" s="242">
        <f t="shared" si="14"/>
        <v>85000</v>
      </c>
    </row>
    <row r="144" spans="1:10" s="129" customFormat="1" ht="33">
      <c r="A144" s="50" t="s">
        <v>817</v>
      </c>
      <c r="B144" s="603" t="s">
        <v>1090</v>
      </c>
      <c r="C144" s="615" t="s">
        <v>35</v>
      </c>
      <c r="D144" s="615" t="s">
        <v>40</v>
      </c>
      <c r="E144" s="599" t="s">
        <v>1189</v>
      </c>
      <c r="F144" s="616"/>
      <c r="G144" s="242">
        <f>G145+G148</f>
        <v>85000</v>
      </c>
      <c r="H144" s="242">
        <f t="shared" si="14"/>
        <v>30000</v>
      </c>
      <c r="I144" s="242">
        <f t="shared" si="14"/>
        <v>30000</v>
      </c>
      <c r="J144" s="242">
        <f>J145+J148</f>
        <v>85000</v>
      </c>
    </row>
    <row r="145" spans="1:10" s="129" customFormat="1" ht="35.25" customHeight="1">
      <c r="A145" s="50" t="s">
        <v>631</v>
      </c>
      <c r="B145" s="603" t="s">
        <v>1090</v>
      </c>
      <c r="C145" s="615" t="s">
        <v>35</v>
      </c>
      <c r="D145" s="615" t="s">
        <v>40</v>
      </c>
      <c r="E145" s="599" t="s">
        <v>1189</v>
      </c>
      <c r="F145" s="616"/>
      <c r="G145" s="242">
        <f>G146</f>
        <v>40000</v>
      </c>
      <c r="H145" s="242">
        <v>30000</v>
      </c>
      <c r="I145" s="242">
        <v>30000</v>
      </c>
      <c r="J145" s="242">
        <f>J146</f>
        <v>40000</v>
      </c>
    </row>
    <row r="146" spans="1:10" s="129" customFormat="1" ht="35.25" customHeight="1">
      <c r="A146" s="253" t="s">
        <v>516</v>
      </c>
      <c r="B146" s="603" t="s">
        <v>1090</v>
      </c>
      <c r="C146" s="615" t="s">
        <v>35</v>
      </c>
      <c r="D146" s="615" t="s">
        <v>40</v>
      </c>
      <c r="E146" s="599" t="s">
        <v>1189</v>
      </c>
      <c r="F146" s="616">
        <v>240</v>
      </c>
      <c r="G146" s="242">
        <v>40000</v>
      </c>
      <c r="H146" s="242"/>
      <c r="I146" s="242"/>
      <c r="J146" s="242">
        <v>40000</v>
      </c>
    </row>
    <row r="147" spans="1:10" s="129" customFormat="1" ht="33" customHeight="1">
      <c r="A147" s="253" t="s">
        <v>817</v>
      </c>
      <c r="B147" s="603" t="s">
        <v>1090</v>
      </c>
      <c r="C147" s="615" t="s">
        <v>35</v>
      </c>
      <c r="D147" s="615" t="s">
        <v>40</v>
      </c>
      <c r="E147" s="599" t="s">
        <v>1190</v>
      </c>
      <c r="F147" s="616"/>
      <c r="G147" s="242">
        <f>G148</f>
        <v>45000</v>
      </c>
      <c r="H147" s="242"/>
      <c r="I147" s="242"/>
      <c r="J147" s="242">
        <f>J148</f>
        <v>45000</v>
      </c>
    </row>
    <row r="148" spans="1:10" s="129" customFormat="1" ht="33" customHeight="1">
      <c r="A148" s="574" t="s">
        <v>1212</v>
      </c>
      <c r="B148" s="617" t="s">
        <v>1090</v>
      </c>
      <c r="C148" s="618" t="s">
        <v>35</v>
      </c>
      <c r="D148" s="618" t="s">
        <v>40</v>
      </c>
      <c r="E148" s="619" t="s">
        <v>1190</v>
      </c>
      <c r="F148" s="620"/>
      <c r="G148" s="579">
        <f>G149</f>
        <v>45000</v>
      </c>
      <c r="H148" s="242"/>
      <c r="I148" s="242"/>
      <c r="J148" s="579">
        <f>J149</f>
        <v>45000</v>
      </c>
    </row>
    <row r="149" spans="1:10" s="129" customFormat="1" ht="35.25" customHeight="1">
      <c r="A149" s="253" t="s">
        <v>516</v>
      </c>
      <c r="B149" s="603" t="s">
        <v>1090</v>
      </c>
      <c r="C149" s="615" t="s">
        <v>35</v>
      </c>
      <c r="D149" s="615" t="s">
        <v>40</v>
      </c>
      <c r="E149" s="599" t="s">
        <v>1190</v>
      </c>
      <c r="F149" s="616">
        <v>240</v>
      </c>
      <c r="G149" s="242">
        <v>45000</v>
      </c>
      <c r="H149" s="242"/>
      <c r="I149" s="242"/>
      <c r="J149" s="242">
        <v>45000</v>
      </c>
    </row>
    <row r="150" spans="1:10" s="129" customFormat="1" ht="51.75" customHeight="1">
      <c r="A150" s="566" t="s">
        <v>1228</v>
      </c>
      <c r="B150" s="608" t="s">
        <v>1090</v>
      </c>
      <c r="C150" s="609" t="s">
        <v>35</v>
      </c>
      <c r="D150" s="609" t="s">
        <v>40</v>
      </c>
      <c r="E150" s="598" t="s">
        <v>1105</v>
      </c>
      <c r="F150" s="621"/>
      <c r="G150" s="150">
        <f>G151+G155</f>
        <v>35500</v>
      </c>
      <c r="H150" s="242"/>
      <c r="I150" s="242"/>
      <c r="J150" s="150">
        <f>J151+J155</f>
        <v>35500</v>
      </c>
    </row>
    <row r="151" spans="1:10" s="129" customFormat="1" ht="35.25" customHeight="1">
      <c r="A151" s="566" t="s">
        <v>537</v>
      </c>
      <c r="B151" s="608" t="s">
        <v>1090</v>
      </c>
      <c r="C151" s="609" t="s">
        <v>35</v>
      </c>
      <c r="D151" s="609" t="s">
        <v>40</v>
      </c>
      <c r="E151" s="598" t="s">
        <v>1117</v>
      </c>
      <c r="F151" s="621"/>
      <c r="G151" s="150">
        <f>G152</f>
        <v>25500</v>
      </c>
      <c r="H151" s="242"/>
      <c r="I151" s="242"/>
      <c r="J151" s="150">
        <f>J152</f>
        <v>25500</v>
      </c>
    </row>
    <row r="152" spans="1:10" s="129" customFormat="1" ht="18" customHeight="1">
      <c r="A152" s="253" t="s">
        <v>961</v>
      </c>
      <c r="B152" s="603" t="s">
        <v>1090</v>
      </c>
      <c r="C152" s="615" t="s">
        <v>35</v>
      </c>
      <c r="D152" s="615" t="s">
        <v>40</v>
      </c>
      <c r="E152" s="599" t="s">
        <v>1118</v>
      </c>
      <c r="F152" s="616"/>
      <c r="G152" s="242">
        <f>G153</f>
        <v>25500</v>
      </c>
      <c r="H152" s="242"/>
      <c r="I152" s="242"/>
      <c r="J152" s="242">
        <f>J153</f>
        <v>25500</v>
      </c>
    </row>
    <row r="153" spans="1:10" s="129" customFormat="1" ht="34.5" customHeight="1">
      <c r="A153" s="253" t="s">
        <v>538</v>
      </c>
      <c r="B153" s="603" t="s">
        <v>1090</v>
      </c>
      <c r="C153" s="615" t="s">
        <v>35</v>
      </c>
      <c r="D153" s="615" t="s">
        <v>40</v>
      </c>
      <c r="E153" s="599" t="s">
        <v>1119</v>
      </c>
      <c r="F153" s="616"/>
      <c r="G153" s="242">
        <f>G154</f>
        <v>25500</v>
      </c>
      <c r="H153" s="242"/>
      <c r="I153" s="242"/>
      <c r="J153" s="242">
        <f>J154</f>
        <v>25500</v>
      </c>
    </row>
    <row r="154" spans="1:10" s="129" customFormat="1" ht="35.25" customHeight="1">
      <c r="A154" s="253" t="s">
        <v>516</v>
      </c>
      <c r="B154" s="603" t="s">
        <v>1090</v>
      </c>
      <c r="C154" s="615" t="s">
        <v>35</v>
      </c>
      <c r="D154" s="615" t="s">
        <v>40</v>
      </c>
      <c r="E154" s="599" t="s">
        <v>1119</v>
      </c>
      <c r="F154" s="616">
        <v>240</v>
      </c>
      <c r="G154" s="242">
        <v>25500</v>
      </c>
      <c r="H154" s="242"/>
      <c r="I154" s="242"/>
      <c r="J154" s="242">
        <v>25500</v>
      </c>
    </row>
    <row r="155" spans="1:10" s="129" customFormat="1" ht="49.5" customHeight="1">
      <c r="A155" s="566" t="s">
        <v>1120</v>
      </c>
      <c r="B155" s="608" t="s">
        <v>1090</v>
      </c>
      <c r="C155" s="609" t="s">
        <v>35</v>
      </c>
      <c r="D155" s="609" t="s">
        <v>40</v>
      </c>
      <c r="E155" s="598" t="s">
        <v>1121</v>
      </c>
      <c r="F155" s="621"/>
      <c r="G155" s="150">
        <f>G156</f>
        <v>10000</v>
      </c>
      <c r="H155" s="242"/>
      <c r="I155" s="242"/>
      <c r="J155" s="150">
        <f>J156</f>
        <v>10000</v>
      </c>
    </row>
    <row r="156" spans="1:10" s="129" customFormat="1" ht="21.75" customHeight="1">
      <c r="A156" s="253" t="s">
        <v>1097</v>
      </c>
      <c r="B156" s="603" t="s">
        <v>1090</v>
      </c>
      <c r="C156" s="615" t="s">
        <v>35</v>
      </c>
      <c r="D156" s="615" t="s">
        <v>40</v>
      </c>
      <c r="E156" s="599" t="s">
        <v>1122</v>
      </c>
      <c r="F156" s="616"/>
      <c r="G156" s="242">
        <f>G157</f>
        <v>10000</v>
      </c>
      <c r="H156" s="242"/>
      <c r="I156" s="242"/>
      <c r="J156" s="242">
        <f>J157</f>
        <v>10000</v>
      </c>
    </row>
    <row r="157" spans="1:10" s="129" customFormat="1" ht="35.25" customHeight="1">
      <c r="A157" s="253" t="s">
        <v>569</v>
      </c>
      <c r="B157" s="603" t="s">
        <v>1090</v>
      </c>
      <c r="C157" s="615" t="s">
        <v>35</v>
      </c>
      <c r="D157" s="615" t="s">
        <v>40</v>
      </c>
      <c r="E157" s="599" t="s">
        <v>1123</v>
      </c>
      <c r="F157" s="616"/>
      <c r="G157" s="242">
        <f>G158</f>
        <v>10000</v>
      </c>
      <c r="H157" s="242"/>
      <c r="I157" s="242"/>
      <c r="J157" s="242">
        <f>J158</f>
        <v>10000</v>
      </c>
    </row>
    <row r="158" spans="1:10" s="129" customFormat="1" ht="36.75" customHeight="1">
      <c r="A158" s="253" t="s">
        <v>516</v>
      </c>
      <c r="B158" s="603" t="s">
        <v>1090</v>
      </c>
      <c r="C158" s="615" t="s">
        <v>35</v>
      </c>
      <c r="D158" s="615" t="s">
        <v>40</v>
      </c>
      <c r="E158" s="599" t="s">
        <v>1123</v>
      </c>
      <c r="F158" s="616">
        <v>240</v>
      </c>
      <c r="G158" s="242">
        <v>10000</v>
      </c>
      <c r="H158" s="242"/>
      <c r="I158" s="242"/>
      <c r="J158" s="242">
        <v>10000</v>
      </c>
    </row>
    <row r="159" spans="1:10" s="129" customFormat="1" ht="33" customHeight="1">
      <c r="A159" s="566" t="s">
        <v>1210</v>
      </c>
      <c r="B159" s="608" t="s">
        <v>1090</v>
      </c>
      <c r="C159" s="609" t="s">
        <v>35</v>
      </c>
      <c r="D159" s="609" t="s">
        <v>40</v>
      </c>
      <c r="E159" s="598" t="s">
        <v>1211</v>
      </c>
      <c r="F159" s="621"/>
      <c r="G159" s="150">
        <f>G160+G162+G164</f>
        <v>709700</v>
      </c>
      <c r="H159" s="242"/>
      <c r="I159" s="242"/>
      <c r="J159" s="150">
        <f>J160+J162+J164</f>
        <v>709700</v>
      </c>
    </row>
    <row r="160" spans="1:10" s="129" customFormat="1" ht="32.25" customHeight="1">
      <c r="A160" s="568" t="s">
        <v>1131</v>
      </c>
      <c r="B160" s="622" t="s">
        <v>1090</v>
      </c>
      <c r="C160" s="623" t="s">
        <v>35</v>
      </c>
      <c r="D160" s="623" t="s">
        <v>40</v>
      </c>
      <c r="E160" s="624" t="s">
        <v>1192</v>
      </c>
      <c r="F160" s="625"/>
      <c r="G160" s="573">
        <f>G161</f>
        <v>539700</v>
      </c>
      <c r="H160" s="242"/>
      <c r="I160" s="242"/>
      <c r="J160" s="573">
        <f>J161</f>
        <v>539700</v>
      </c>
    </row>
    <row r="161" spans="1:10" s="129" customFormat="1" ht="37.5" customHeight="1">
      <c r="A161" s="253" t="s">
        <v>516</v>
      </c>
      <c r="B161" s="603" t="s">
        <v>1090</v>
      </c>
      <c r="C161" s="615" t="s">
        <v>35</v>
      </c>
      <c r="D161" s="615" t="s">
        <v>40</v>
      </c>
      <c r="E161" s="599" t="s">
        <v>1192</v>
      </c>
      <c r="F161" s="616">
        <v>240</v>
      </c>
      <c r="G161" s="242">
        <v>539700</v>
      </c>
      <c r="H161" s="242"/>
      <c r="I161" s="242"/>
      <c r="J161" s="242">
        <v>539700</v>
      </c>
    </row>
    <row r="162" spans="1:10" s="129" customFormat="1" ht="37.5" customHeight="1">
      <c r="A162" s="568" t="s">
        <v>1132</v>
      </c>
      <c r="B162" s="603" t="s">
        <v>1090</v>
      </c>
      <c r="C162" s="615" t="s">
        <v>35</v>
      </c>
      <c r="D162" s="615" t="s">
        <v>40</v>
      </c>
      <c r="E162" s="599" t="s">
        <v>1193</v>
      </c>
      <c r="F162" s="616"/>
      <c r="G162" s="242">
        <f>G163</f>
        <v>70000</v>
      </c>
      <c r="H162" s="242"/>
      <c r="I162" s="242"/>
      <c r="J162" s="242">
        <f>J163</f>
        <v>70000</v>
      </c>
    </row>
    <row r="163" spans="1:10" s="129" customFormat="1" ht="29.25" customHeight="1">
      <c r="A163" s="253" t="s">
        <v>516</v>
      </c>
      <c r="B163" s="603" t="s">
        <v>1090</v>
      </c>
      <c r="C163" s="615" t="s">
        <v>35</v>
      </c>
      <c r="D163" s="615" t="s">
        <v>40</v>
      </c>
      <c r="E163" s="599" t="s">
        <v>1193</v>
      </c>
      <c r="F163" s="616">
        <v>240</v>
      </c>
      <c r="G163" s="242">
        <v>70000</v>
      </c>
      <c r="H163" s="242"/>
      <c r="I163" s="242"/>
      <c r="J163" s="242">
        <v>70000</v>
      </c>
    </row>
    <row r="164" spans="1:10" s="129" customFormat="1" ht="19.5" customHeight="1">
      <c r="A164" s="568" t="s">
        <v>1133</v>
      </c>
      <c r="B164" s="603" t="s">
        <v>1090</v>
      </c>
      <c r="C164" s="615" t="s">
        <v>35</v>
      </c>
      <c r="D164" s="615" t="s">
        <v>40</v>
      </c>
      <c r="E164" s="599" t="s">
        <v>1194</v>
      </c>
      <c r="F164" s="616"/>
      <c r="G164" s="242">
        <f>G165</f>
        <v>100000</v>
      </c>
      <c r="H164" s="242"/>
      <c r="I164" s="242"/>
      <c r="J164" s="242">
        <f>J165</f>
        <v>100000</v>
      </c>
    </row>
    <row r="165" spans="1:10" s="129" customFormat="1" ht="33" customHeight="1">
      <c r="A165" s="253" t="s">
        <v>516</v>
      </c>
      <c r="B165" s="603" t="s">
        <v>1090</v>
      </c>
      <c r="C165" s="615" t="s">
        <v>35</v>
      </c>
      <c r="D165" s="615" t="s">
        <v>40</v>
      </c>
      <c r="E165" s="599" t="s">
        <v>1194</v>
      </c>
      <c r="F165" s="616">
        <v>240</v>
      </c>
      <c r="G165" s="242">
        <v>100000</v>
      </c>
      <c r="H165" s="242"/>
      <c r="I165" s="242"/>
      <c r="J165" s="242">
        <v>100000</v>
      </c>
    </row>
    <row r="166" spans="1:10" ht="16.5">
      <c r="A166" s="45" t="s">
        <v>75</v>
      </c>
      <c r="B166" s="582" t="s">
        <v>1090</v>
      </c>
      <c r="C166" s="584" t="s">
        <v>30</v>
      </c>
      <c r="D166" s="584"/>
      <c r="E166" s="593"/>
      <c r="F166" s="593"/>
      <c r="G166" s="150">
        <f>G167</f>
        <v>25000</v>
      </c>
      <c r="H166" s="150">
        <f>H167+H172</f>
        <v>800</v>
      </c>
      <c r="I166" s="150">
        <f>I167+I172</f>
        <v>800</v>
      </c>
      <c r="J166" s="150">
        <f>J167</f>
        <v>25000</v>
      </c>
    </row>
    <row r="167" spans="1:10" ht="33">
      <c r="A167" s="225" t="s">
        <v>470</v>
      </c>
      <c r="B167" s="582" t="s">
        <v>1090</v>
      </c>
      <c r="C167" s="584" t="s">
        <v>30</v>
      </c>
      <c r="D167" s="584" t="s">
        <v>35</v>
      </c>
      <c r="E167" s="551"/>
      <c r="F167" s="551"/>
      <c r="G167" s="150">
        <f aca="true" t="shared" si="15" ref="G167:J170">G168</f>
        <v>25000</v>
      </c>
      <c r="H167" s="150">
        <f t="shared" si="15"/>
        <v>800</v>
      </c>
      <c r="I167" s="150">
        <f t="shared" si="15"/>
        <v>800</v>
      </c>
      <c r="J167" s="150">
        <f t="shared" si="15"/>
        <v>25000</v>
      </c>
    </row>
    <row r="168" spans="1:10" s="129" customFormat="1" ht="49.5">
      <c r="A168" s="378" t="s">
        <v>1231</v>
      </c>
      <c r="B168" s="582" t="s">
        <v>1090</v>
      </c>
      <c r="C168" s="584" t="s">
        <v>30</v>
      </c>
      <c r="D168" s="584" t="s">
        <v>35</v>
      </c>
      <c r="E168" s="626" t="s">
        <v>1129</v>
      </c>
      <c r="F168" s="627"/>
      <c r="G168" s="150">
        <f t="shared" si="15"/>
        <v>25000</v>
      </c>
      <c r="H168" s="150">
        <f t="shared" si="15"/>
        <v>800</v>
      </c>
      <c r="I168" s="150">
        <f t="shared" si="15"/>
        <v>800</v>
      </c>
      <c r="J168" s="150">
        <f t="shared" si="15"/>
        <v>25000</v>
      </c>
    </row>
    <row r="169" spans="1:10" s="129" customFormat="1" ht="33">
      <c r="A169" s="282" t="s">
        <v>1000</v>
      </c>
      <c r="B169" s="602" t="s">
        <v>1090</v>
      </c>
      <c r="C169" s="589" t="s">
        <v>30</v>
      </c>
      <c r="D169" s="589" t="s">
        <v>35</v>
      </c>
      <c r="E169" s="628" t="s">
        <v>1130</v>
      </c>
      <c r="F169" s="596"/>
      <c r="G169" s="242">
        <f t="shared" si="15"/>
        <v>25000</v>
      </c>
      <c r="H169" s="242">
        <f t="shared" si="15"/>
        <v>800</v>
      </c>
      <c r="I169" s="242">
        <f t="shared" si="15"/>
        <v>800</v>
      </c>
      <c r="J169" s="242">
        <f t="shared" si="15"/>
        <v>25000</v>
      </c>
    </row>
    <row r="170" spans="1:10" s="129" customFormat="1" ht="33">
      <c r="A170" s="282" t="s">
        <v>1098</v>
      </c>
      <c r="B170" s="602" t="s">
        <v>1090</v>
      </c>
      <c r="C170" s="589" t="s">
        <v>30</v>
      </c>
      <c r="D170" s="589" t="s">
        <v>35</v>
      </c>
      <c r="E170" s="628" t="s">
        <v>1184</v>
      </c>
      <c r="F170" s="596"/>
      <c r="G170" s="242">
        <f t="shared" si="15"/>
        <v>25000</v>
      </c>
      <c r="H170" s="242">
        <f t="shared" si="15"/>
        <v>800</v>
      </c>
      <c r="I170" s="242">
        <f t="shared" si="15"/>
        <v>800</v>
      </c>
      <c r="J170" s="242">
        <f t="shared" si="15"/>
        <v>25000</v>
      </c>
    </row>
    <row r="171" spans="1:10" s="129" customFormat="1" ht="34.5" customHeight="1">
      <c r="A171" s="368" t="s">
        <v>516</v>
      </c>
      <c r="B171" s="602" t="s">
        <v>1090</v>
      </c>
      <c r="C171" s="589" t="s">
        <v>30</v>
      </c>
      <c r="D171" s="589" t="s">
        <v>35</v>
      </c>
      <c r="E171" s="628" t="s">
        <v>1184</v>
      </c>
      <c r="F171" s="596">
        <v>240</v>
      </c>
      <c r="G171" s="242">
        <v>25000</v>
      </c>
      <c r="H171" s="242">
        <v>800</v>
      </c>
      <c r="I171" s="242">
        <v>800</v>
      </c>
      <c r="J171" s="242">
        <v>25000</v>
      </c>
    </row>
    <row r="172" spans="1:10" ht="15" customHeight="1" hidden="1">
      <c r="A172" s="70" t="s">
        <v>249</v>
      </c>
      <c r="B172" s="629" t="s">
        <v>1090</v>
      </c>
      <c r="C172" s="609" t="s">
        <v>30</v>
      </c>
      <c r="D172" s="551" t="s">
        <v>32</v>
      </c>
      <c r="E172" s="609"/>
      <c r="F172" s="593"/>
      <c r="G172" s="150">
        <f aca="true" t="shared" si="16" ref="G172:J176">G173</f>
        <v>0</v>
      </c>
      <c r="H172" s="150">
        <f t="shared" si="16"/>
        <v>0</v>
      </c>
      <c r="I172" s="150">
        <f t="shared" si="16"/>
        <v>0</v>
      </c>
      <c r="J172" s="150">
        <f t="shared" si="16"/>
        <v>0</v>
      </c>
    </row>
    <row r="173" spans="1:10" s="129" customFormat="1" ht="49.5" hidden="1">
      <c r="A173" s="109" t="s">
        <v>530</v>
      </c>
      <c r="B173" s="629" t="s">
        <v>1090</v>
      </c>
      <c r="C173" s="609" t="s">
        <v>30</v>
      </c>
      <c r="D173" s="551" t="s">
        <v>32</v>
      </c>
      <c r="E173" s="586" t="s">
        <v>700</v>
      </c>
      <c r="F173" s="594"/>
      <c r="G173" s="150">
        <f t="shared" si="16"/>
        <v>0</v>
      </c>
      <c r="H173" s="150">
        <f t="shared" si="16"/>
        <v>0</v>
      </c>
      <c r="I173" s="150">
        <f t="shared" si="16"/>
        <v>0</v>
      </c>
      <c r="J173" s="150">
        <f t="shared" si="16"/>
        <v>0</v>
      </c>
    </row>
    <row r="174" spans="1:10" s="330" customFormat="1" ht="33" hidden="1">
      <c r="A174" s="109" t="s">
        <v>537</v>
      </c>
      <c r="B174" s="629" t="s">
        <v>1090</v>
      </c>
      <c r="C174" s="609" t="s">
        <v>30</v>
      </c>
      <c r="D174" s="551" t="s">
        <v>32</v>
      </c>
      <c r="E174" s="584" t="s">
        <v>701</v>
      </c>
      <c r="F174" s="601"/>
      <c r="G174" s="150">
        <f t="shared" si="16"/>
        <v>0</v>
      </c>
      <c r="H174" s="150">
        <f t="shared" si="16"/>
        <v>0</v>
      </c>
      <c r="I174" s="150">
        <f t="shared" si="16"/>
        <v>0</v>
      </c>
      <c r="J174" s="150">
        <f t="shared" si="16"/>
        <v>0</v>
      </c>
    </row>
    <row r="175" spans="1:10" s="129" customFormat="1" ht="16.5" hidden="1">
      <c r="A175" s="106" t="s">
        <v>961</v>
      </c>
      <c r="B175" s="630" t="s">
        <v>1090</v>
      </c>
      <c r="C175" s="615" t="s">
        <v>30</v>
      </c>
      <c r="D175" s="593" t="s">
        <v>32</v>
      </c>
      <c r="E175" s="589" t="s">
        <v>703</v>
      </c>
      <c r="F175" s="594"/>
      <c r="G175" s="242">
        <f t="shared" si="16"/>
        <v>0</v>
      </c>
      <c r="H175" s="242">
        <f t="shared" si="16"/>
        <v>0</v>
      </c>
      <c r="I175" s="242">
        <f t="shared" si="16"/>
        <v>0</v>
      </c>
      <c r="J175" s="242">
        <f t="shared" si="16"/>
        <v>0</v>
      </c>
    </row>
    <row r="176" spans="1:10" s="129" customFormat="1" ht="27" customHeight="1" hidden="1">
      <c r="A176" s="106" t="s">
        <v>538</v>
      </c>
      <c r="B176" s="630" t="s">
        <v>1090</v>
      </c>
      <c r="C176" s="615" t="s">
        <v>30</v>
      </c>
      <c r="D176" s="593" t="s">
        <v>32</v>
      </c>
      <c r="E176" s="589" t="s">
        <v>702</v>
      </c>
      <c r="F176" s="594"/>
      <c r="G176" s="242">
        <f t="shared" si="16"/>
        <v>0</v>
      </c>
      <c r="H176" s="242">
        <f t="shared" si="16"/>
        <v>0</v>
      </c>
      <c r="I176" s="242">
        <f t="shared" si="16"/>
        <v>0</v>
      </c>
      <c r="J176" s="242">
        <f t="shared" si="16"/>
        <v>0</v>
      </c>
    </row>
    <row r="177" spans="1:10" s="129" customFormat="1" ht="33" hidden="1">
      <c r="A177" s="106" t="s">
        <v>516</v>
      </c>
      <c r="B177" s="630" t="s">
        <v>1090</v>
      </c>
      <c r="C177" s="615" t="s">
        <v>30</v>
      </c>
      <c r="D177" s="593" t="s">
        <v>32</v>
      </c>
      <c r="E177" s="589" t="s">
        <v>702</v>
      </c>
      <c r="F177" s="594">
        <v>240</v>
      </c>
      <c r="G177" s="242"/>
      <c r="H177" s="242"/>
      <c r="I177" s="242"/>
      <c r="J177" s="242"/>
    </row>
    <row r="178" spans="1:10" ht="16.5" hidden="1">
      <c r="A178" s="70" t="s">
        <v>332</v>
      </c>
      <c r="B178" s="608">
        <v>902</v>
      </c>
      <c r="C178" s="551" t="s">
        <v>32</v>
      </c>
      <c r="D178" s="593"/>
      <c r="E178" s="593"/>
      <c r="F178" s="593"/>
      <c r="G178" s="74">
        <f aca="true" t="shared" si="17" ref="G178:J179">G179</f>
        <v>0</v>
      </c>
      <c r="H178" s="74">
        <f t="shared" si="17"/>
        <v>785000</v>
      </c>
      <c r="I178" s="74">
        <f t="shared" si="17"/>
        <v>785000</v>
      </c>
      <c r="J178" s="74">
        <f t="shared" si="17"/>
        <v>0</v>
      </c>
    </row>
    <row r="179" spans="1:10" ht="16.5" hidden="1">
      <c r="A179" s="70" t="s">
        <v>333</v>
      </c>
      <c r="B179" s="629">
        <v>902</v>
      </c>
      <c r="C179" s="551" t="s">
        <v>32</v>
      </c>
      <c r="D179" s="551" t="s">
        <v>32</v>
      </c>
      <c r="E179" s="551"/>
      <c r="F179" s="551"/>
      <c r="G179" s="150">
        <f t="shared" si="17"/>
        <v>0</v>
      </c>
      <c r="H179" s="150">
        <f t="shared" si="17"/>
        <v>785000</v>
      </c>
      <c r="I179" s="150">
        <f t="shared" si="17"/>
        <v>785000</v>
      </c>
      <c r="J179" s="150">
        <f t="shared" si="17"/>
        <v>0</v>
      </c>
    </row>
    <row r="180" spans="1:10" s="129" customFormat="1" ht="33" hidden="1">
      <c r="A180" s="362" t="s">
        <v>749</v>
      </c>
      <c r="B180" s="629">
        <v>902</v>
      </c>
      <c r="C180" s="551" t="s">
        <v>32</v>
      </c>
      <c r="D180" s="551" t="s">
        <v>32</v>
      </c>
      <c r="E180" s="586" t="s">
        <v>713</v>
      </c>
      <c r="F180" s="594"/>
      <c r="G180" s="150">
        <f>G181+G186</f>
        <v>0</v>
      </c>
      <c r="H180" s="150">
        <f>H181+H186</f>
        <v>785000</v>
      </c>
      <c r="I180" s="150">
        <f>I181+I186</f>
        <v>785000</v>
      </c>
      <c r="J180" s="150">
        <f>J181+J186</f>
        <v>0</v>
      </c>
    </row>
    <row r="181" spans="1:10" s="129" customFormat="1" ht="16.5" hidden="1">
      <c r="A181" s="363" t="s">
        <v>870</v>
      </c>
      <c r="B181" s="630">
        <v>902</v>
      </c>
      <c r="C181" s="593" t="s">
        <v>32</v>
      </c>
      <c r="D181" s="593" t="s">
        <v>32</v>
      </c>
      <c r="E181" s="595" t="s">
        <v>871</v>
      </c>
      <c r="F181" s="594"/>
      <c r="G181" s="242">
        <f>G182+G184</f>
        <v>0</v>
      </c>
      <c r="H181" s="242">
        <f>H182+H184</f>
        <v>785000</v>
      </c>
      <c r="I181" s="242">
        <f>I182+I184</f>
        <v>785000</v>
      </c>
      <c r="J181" s="242">
        <f>J182+J184</f>
        <v>0</v>
      </c>
    </row>
    <row r="182" spans="1:10" s="129" customFormat="1" ht="49.5" hidden="1">
      <c r="A182" s="363" t="s">
        <v>597</v>
      </c>
      <c r="B182" s="630">
        <v>902</v>
      </c>
      <c r="C182" s="593" t="s">
        <v>32</v>
      </c>
      <c r="D182" s="593" t="s">
        <v>32</v>
      </c>
      <c r="E182" s="595" t="s">
        <v>872</v>
      </c>
      <c r="F182" s="594"/>
      <c r="G182" s="242">
        <f>G183</f>
        <v>0</v>
      </c>
      <c r="H182" s="242">
        <f>H183</f>
        <v>420000</v>
      </c>
      <c r="I182" s="242">
        <f>I183</f>
        <v>420000</v>
      </c>
      <c r="J182" s="242">
        <f>J183</f>
        <v>0</v>
      </c>
    </row>
    <row r="183" spans="1:10" s="129" customFormat="1" ht="33" hidden="1">
      <c r="A183" s="106" t="s">
        <v>516</v>
      </c>
      <c r="B183" s="630">
        <v>902</v>
      </c>
      <c r="C183" s="593" t="s">
        <v>32</v>
      </c>
      <c r="D183" s="593" t="s">
        <v>32</v>
      </c>
      <c r="E183" s="595" t="s">
        <v>872</v>
      </c>
      <c r="F183" s="594">
        <v>240</v>
      </c>
      <c r="G183" s="242"/>
      <c r="H183" s="242">
        <v>420000</v>
      </c>
      <c r="I183" s="242">
        <v>420000</v>
      </c>
      <c r="J183" s="242"/>
    </row>
    <row r="184" spans="1:10" s="129" customFormat="1" ht="16.5" hidden="1">
      <c r="A184" s="363" t="s">
        <v>617</v>
      </c>
      <c r="B184" s="630">
        <v>902</v>
      </c>
      <c r="C184" s="593" t="s">
        <v>32</v>
      </c>
      <c r="D184" s="593" t="s">
        <v>32</v>
      </c>
      <c r="E184" s="595" t="s">
        <v>873</v>
      </c>
      <c r="F184" s="594"/>
      <c r="G184" s="242">
        <f>G185</f>
        <v>0</v>
      </c>
      <c r="H184" s="242">
        <f>H185</f>
        <v>365000</v>
      </c>
      <c r="I184" s="242">
        <f>I185</f>
        <v>365000</v>
      </c>
      <c r="J184" s="242">
        <f>J185</f>
        <v>0</v>
      </c>
    </row>
    <row r="185" spans="1:10" s="129" customFormat="1" ht="33" hidden="1">
      <c r="A185" s="68" t="s">
        <v>535</v>
      </c>
      <c r="B185" s="630">
        <v>902</v>
      </c>
      <c r="C185" s="593" t="s">
        <v>32</v>
      </c>
      <c r="D185" s="593" t="s">
        <v>32</v>
      </c>
      <c r="E185" s="595" t="s">
        <v>873</v>
      </c>
      <c r="F185" s="594">
        <v>630</v>
      </c>
      <c r="G185" s="242"/>
      <c r="H185" s="242">
        <v>365000</v>
      </c>
      <c r="I185" s="242">
        <v>365000</v>
      </c>
      <c r="J185" s="242"/>
    </row>
    <row r="186" spans="1:10" s="129" customFormat="1" ht="16.5" hidden="1">
      <c r="A186" s="363" t="s">
        <v>874</v>
      </c>
      <c r="B186" s="630">
        <v>902</v>
      </c>
      <c r="C186" s="593" t="s">
        <v>32</v>
      </c>
      <c r="D186" s="593" t="s">
        <v>32</v>
      </c>
      <c r="E186" s="595" t="s">
        <v>875</v>
      </c>
      <c r="F186" s="594"/>
      <c r="G186" s="242">
        <f aca="true" t="shared" si="18" ref="G186:J187">G187</f>
        <v>0</v>
      </c>
      <c r="H186" s="242">
        <f t="shared" si="18"/>
        <v>0</v>
      </c>
      <c r="I186" s="242">
        <f t="shared" si="18"/>
        <v>0</v>
      </c>
      <c r="J186" s="242">
        <f t="shared" si="18"/>
        <v>0</v>
      </c>
    </row>
    <row r="187" spans="1:10" s="129" customFormat="1" ht="18" customHeight="1" hidden="1">
      <c r="A187" s="363" t="s">
        <v>599</v>
      </c>
      <c r="B187" s="630">
        <v>902</v>
      </c>
      <c r="C187" s="593" t="s">
        <v>32</v>
      </c>
      <c r="D187" s="593" t="s">
        <v>32</v>
      </c>
      <c r="E187" s="595" t="s">
        <v>876</v>
      </c>
      <c r="F187" s="594"/>
      <c r="G187" s="242">
        <f t="shared" si="18"/>
        <v>0</v>
      </c>
      <c r="H187" s="242">
        <f t="shared" si="18"/>
        <v>0</v>
      </c>
      <c r="I187" s="242">
        <f t="shared" si="18"/>
        <v>0</v>
      </c>
      <c r="J187" s="242">
        <f t="shared" si="18"/>
        <v>0</v>
      </c>
    </row>
    <row r="188" spans="1:10" s="129" customFormat="1" ht="21" customHeight="1" hidden="1">
      <c r="A188" s="106" t="s">
        <v>516</v>
      </c>
      <c r="B188" s="630">
        <v>902</v>
      </c>
      <c r="C188" s="593" t="s">
        <v>32</v>
      </c>
      <c r="D188" s="593" t="s">
        <v>32</v>
      </c>
      <c r="E188" s="595" t="s">
        <v>876</v>
      </c>
      <c r="F188" s="594">
        <v>240</v>
      </c>
      <c r="G188" s="242"/>
      <c r="H188" s="242"/>
      <c r="I188" s="242"/>
      <c r="J188" s="242"/>
    </row>
    <row r="189" spans="1:10" ht="3.75" customHeight="1" hidden="1">
      <c r="A189" s="45" t="s">
        <v>3</v>
      </c>
      <c r="B189" s="585">
        <v>902</v>
      </c>
      <c r="C189" s="584" t="s">
        <v>38</v>
      </c>
      <c r="D189" s="584"/>
      <c r="E189" s="584"/>
      <c r="F189" s="584"/>
      <c r="G189" s="150">
        <f>G190+G196+G209</f>
        <v>0</v>
      </c>
      <c r="H189" s="150">
        <f>H190+H196+H209</f>
        <v>4325100</v>
      </c>
      <c r="I189" s="150">
        <f>I190+I196+I209</f>
        <v>4325600</v>
      </c>
      <c r="J189" s="150">
        <f>J190+J196+J209</f>
        <v>0</v>
      </c>
    </row>
    <row r="190" spans="1:10" s="9" customFormat="1" ht="16.5" hidden="1">
      <c r="A190" s="100" t="s">
        <v>176</v>
      </c>
      <c r="B190" s="631">
        <v>902</v>
      </c>
      <c r="C190" s="592" t="s">
        <v>38</v>
      </c>
      <c r="D190" s="604" t="s">
        <v>31</v>
      </c>
      <c r="E190" s="604"/>
      <c r="F190" s="604"/>
      <c r="G190" s="77">
        <f aca="true" t="shared" si="19" ref="G190:J194">G191</f>
        <v>0</v>
      </c>
      <c r="H190" s="77">
        <f t="shared" si="19"/>
        <v>2500000</v>
      </c>
      <c r="I190" s="77">
        <f t="shared" si="19"/>
        <v>2500000</v>
      </c>
      <c r="J190" s="77">
        <f t="shared" si="19"/>
        <v>0</v>
      </c>
    </row>
    <row r="191" spans="1:10" s="129" customFormat="1" ht="33" hidden="1">
      <c r="A191" s="109" t="s">
        <v>545</v>
      </c>
      <c r="B191" s="631">
        <v>902</v>
      </c>
      <c r="C191" s="592" t="s">
        <v>38</v>
      </c>
      <c r="D191" s="604" t="s">
        <v>31</v>
      </c>
      <c r="E191" s="586" t="s">
        <v>756</v>
      </c>
      <c r="F191" s="594"/>
      <c r="G191" s="150">
        <f t="shared" si="19"/>
        <v>0</v>
      </c>
      <c r="H191" s="150">
        <f t="shared" si="19"/>
        <v>2500000</v>
      </c>
      <c r="I191" s="150">
        <f t="shared" si="19"/>
        <v>2500000</v>
      </c>
      <c r="J191" s="150">
        <f t="shared" si="19"/>
        <v>0</v>
      </c>
    </row>
    <row r="192" spans="1:10" s="330" customFormat="1" ht="33" hidden="1">
      <c r="A192" s="356" t="s">
        <v>748</v>
      </c>
      <c r="B192" s="631">
        <v>902</v>
      </c>
      <c r="C192" s="592" t="s">
        <v>38</v>
      </c>
      <c r="D192" s="604" t="s">
        <v>31</v>
      </c>
      <c r="E192" s="584" t="s">
        <v>777</v>
      </c>
      <c r="F192" s="601"/>
      <c r="G192" s="150">
        <f t="shared" si="19"/>
        <v>0</v>
      </c>
      <c r="H192" s="150">
        <f t="shared" si="19"/>
        <v>2500000</v>
      </c>
      <c r="I192" s="150">
        <f t="shared" si="19"/>
        <v>2500000</v>
      </c>
      <c r="J192" s="150">
        <f t="shared" si="19"/>
        <v>0</v>
      </c>
    </row>
    <row r="193" spans="1:10" s="129" customFormat="1" ht="33" hidden="1">
      <c r="A193" s="103" t="s">
        <v>937</v>
      </c>
      <c r="B193" s="632">
        <v>902</v>
      </c>
      <c r="C193" s="633" t="s">
        <v>38</v>
      </c>
      <c r="D193" s="634" t="s">
        <v>31</v>
      </c>
      <c r="E193" s="589" t="s">
        <v>938</v>
      </c>
      <c r="F193" s="594"/>
      <c r="G193" s="242">
        <f t="shared" si="19"/>
        <v>0</v>
      </c>
      <c r="H193" s="242">
        <f t="shared" si="19"/>
        <v>2500000</v>
      </c>
      <c r="I193" s="242">
        <f t="shared" si="19"/>
        <v>2500000</v>
      </c>
      <c r="J193" s="242">
        <f t="shared" si="19"/>
        <v>0</v>
      </c>
    </row>
    <row r="194" spans="1:10" s="129" customFormat="1" ht="16.5" hidden="1">
      <c r="A194" s="103" t="s">
        <v>939</v>
      </c>
      <c r="B194" s="632">
        <v>902</v>
      </c>
      <c r="C194" s="633" t="s">
        <v>38</v>
      </c>
      <c r="D194" s="634" t="s">
        <v>31</v>
      </c>
      <c r="E194" s="589" t="s">
        <v>940</v>
      </c>
      <c r="F194" s="594"/>
      <c r="G194" s="242">
        <f t="shared" si="19"/>
        <v>0</v>
      </c>
      <c r="H194" s="242">
        <f t="shared" si="19"/>
        <v>2500000</v>
      </c>
      <c r="I194" s="242">
        <f t="shared" si="19"/>
        <v>2500000</v>
      </c>
      <c r="J194" s="242">
        <f t="shared" si="19"/>
        <v>0</v>
      </c>
    </row>
    <row r="195" spans="1:10" s="129" customFormat="1" ht="14.25" customHeight="1" hidden="1">
      <c r="A195" s="106" t="s">
        <v>540</v>
      </c>
      <c r="B195" s="632">
        <v>902</v>
      </c>
      <c r="C195" s="633" t="s">
        <v>38</v>
      </c>
      <c r="D195" s="634" t="s">
        <v>31</v>
      </c>
      <c r="E195" s="589" t="s">
        <v>940</v>
      </c>
      <c r="F195" s="594">
        <v>310</v>
      </c>
      <c r="G195" s="242"/>
      <c r="H195" s="242">
        <v>2500000</v>
      </c>
      <c r="I195" s="242">
        <v>2500000</v>
      </c>
      <c r="J195" s="242"/>
    </row>
    <row r="196" spans="1:10" ht="16.5" hidden="1">
      <c r="A196" s="45" t="s">
        <v>322</v>
      </c>
      <c r="B196" s="582">
        <v>902</v>
      </c>
      <c r="C196" s="584" t="s">
        <v>38</v>
      </c>
      <c r="D196" s="584" t="s">
        <v>40</v>
      </c>
      <c r="E196" s="584"/>
      <c r="F196" s="584"/>
      <c r="G196" s="150">
        <f>G197+G204</f>
        <v>0</v>
      </c>
      <c r="H196" s="150">
        <f>H197+H204</f>
        <v>456100</v>
      </c>
      <c r="I196" s="150">
        <f>I197+I204</f>
        <v>449600</v>
      </c>
      <c r="J196" s="150">
        <f>J197+J204</f>
        <v>0</v>
      </c>
    </row>
    <row r="197" spans="1:10" s="129" customFormat="1" ht="33" hidden="1">
      <c r="A197" s="109" t="s">
        <v>545</v>
      </c>
      <c r="B197" s="631">
        <v>902</v>
      </c>
      <c r="C197" s="592" t="s">
        <v>38</v>
      </c>
      <c r="D197" s="604" t="s">
        <v>40</v>
      </c>
      <c r="E197" s="586" t="s">
        <v>756</v>
      </c>
      <c r="F197" s="594"/>
      <c r="G197" s="150">
        <f aca="true" t="shared" si="20" ref="G197:J198">G198</f>
        <v>0</v>
      </c>
      <c r="H197" s="150">
        <f t="shared" si="20"/>
        <v>200000</v>
      </c>
      <c r="I197" s="150">
        <f t="shared" si="20"/>
        <v>200000</v>
      </c>
      <c r="J197" s="150">
        <f t="shared" si="20"/>
        <v>0</v>
      </c>
    </row>
    <row r="198" spans="1:10" s="330" customFormat="1" ht="33" hidden="1">
      <c r="A198" s="356" t="s">
        <v>748</v>
      </c>
      <c r="B198" s="631">
        <v>902</v>
      </c>
      <c r="C198" s="592" t="s">
        <v>38</v>
      </c>
      <c r="D198" s="604" t="s">
        <v>40</v>
      </c>
      <c r="E198" s="584" t="s">
        <v>777</v>
      </c>
      <c r="F198" s="601"/>
      <c r="G198" s="150">
        <f t="shared" si="20"/>
        <v>0</v>
      </c>
      <c r="H198" s="150">
        <f t="shared" si="20"/>
        <v>200000</v>
      </c>
      <c r="I198" s="150">
        <f t="shared" si="20"/>
        <v>200000</v>
      </c>
      <c r="J198" s="150">
        <f t="shared" si="20"/>
        <v>0</v>
      </c>
    </row>
    <row r="199" spans="1:10" s="129" customFormat="1" ht="33" hidden="1">
      <c r="A199" s="103" t="s">
        <v>937</v>
      </c>
      <c r="B199" s="632">
        <v>902</v>
      </c>
      <c r="C199" s="633" t="s">
        <v>38</v>
      </c>
      <c r="D199" s="634" t="s">
        <v>40</v>
      </c>
      <c r="E199" s="589" t="s">
        <v>938</v>
      </c>
      <c r="F199" s="594"/>
      <c r="G199" s="242">
        <f>G200+G202</f>
        <v>0</v>
      </c>
      <c r="H199" s="242">
        <f>H200+H202</f>
        <v>200000</v>
      </c>
      <c r="I199" s="242">
        <f>I200+I202</f>
        <v>200000</v>
      </c>
      <c r="J199" s="242">
        <f>J200+J202</f>
        <v>0</v>
      </c>
    </row>
    <row r="200" spans="1:10" s="129" customFormat="1" ht="33" hidden="1">
      <c r="A200" s="103" t="s">
        <v>544</v>
      </c>
      <c r="B200" s="632">
        <v>902</v>
      </c>
      <c r="C200" s="633" t="s">
        <v>38</v>
      </c>
      <c r="D200" s="634" t="s">
        <v>40</v>
      </c>
      <c r="E200" s="589" t="s">
        <v>941</v>
      </c>
      <c r="F200" s="594"/>
      <c r="G200" s="242">
        <f>G201</f>
        <v>0</v>
      </c>
      <c r="H200" s="242">
        <f>H201</f>
        <v>100000</v>
      </c>
      <c r="I200" s="242">
        <f>I201</f>
        <v>100000</v>
      </c>
      <c r="J200" s="242">
        <f>J201</f>
        <v>0</v>
      </c>
    </row>
    <row r="201" spans="1:10" s="129" customFormat="1" ht="16.5" hidden="1">
      <c r="A201" s="103" t="s">
        <v>540</v>
      </c>
      <c r="B201" s="632">
        <v>902</v>
      </c>
      <c r="C201" s="633" t="s">
        <v>38</v>
      </c>
      <c r="D201" s="634" t="s">
        <v>40</v>
      </c>
      <c r="E201" s="589" t="s">
        <v>941</v>
      </c>
      <c r="F201" s="594">
        <v>310</v>
      </c>
      <c r="G201" s="242"/>
      <c r="H201" s="242">
        <v>100000</v>
      </c>
      <c r="I201" s="242">
        <v>100000</v>
      </c>
      <c r="J201" s="242"/>
    </row>
    <row r="202" spans="1:10" ht="66" hidden="1">
      <c r="A202" s="103" t="s">
        <v>446</v>
      </c>
      <c r="B202" s="632">
        <v>902</v>
      </c>
      <c r="C202" s="633" t="s">
        <v>38</v>
      </c>
      <c r="D202" s="634" t="s">
        <v>40</v>
      </c>
      <c r="E202" s="589" t="s">
        <v>989</v>
      </c>
      <c r="F202" s="594"/>
      <c r="G202" s="69">
        <f>G203</f>
        <v>0</v>
      </c>
      <c r="H202" s="69">
        <f>H203</f>
        <v>100000</v>
      </c>
      <c r="I202" s="69">
        <f>I203</f>
        <v>100000</v>
      </c>
      <c r="J202" s="69">
        <f>J203</f>
        <v>0</v>
      </c>
    </row>
    <row r="203" spans="1:10" ht="13.5" customHeight="1" hidden="1">
      <c r="A203" s="103" t="s">
        <v>540</v>
      </c>
      <c r="B203" s="632">
        <v>902</v>
      </c>
      <c r="C203" s="633" t="s">
        <v>38</v>
      </c>
      <c r="D203" s="634" t="s">
        <v>40</v>
      </c>
      <c r="E203" s="589" t="s">
        <v>989</v>
      </c>
      <c r="F203" s="594">
        <v>310</v>
      </c>
      <c r="G203" s="242"/>
      <c r="H203" s="242">
        <v>100000</v>
      </c>
      <c r="I203" s="242">
        <v>100000</v>
      </c>
      <c r="J203" s="242"/>
    </row>
    <row r="204" spans="1:10" s="129" customFormat="1" ht="16.5" hidden="1">
      <c r="A204" s="109" t="s">
        <v>541</v>
      </c>
      <c r="B204" s="631">
        <v>902</v>
      </c>
      <c r="C204" s="592" t="s">
        <v>38</v>
      </c>
      <c r="D204" s="604" t="s">
        <v>40</v>
      </c>
      <c r="E204" s="586" t="s">
        <v>760</v>
      </c>
      <c r="F204" s="594"/>
      <c r="G204" s="150">
        <f aca="true" t="shared" si="21" ref="G204:J207">G205</f>
        <v>0</v>
      </c>
      <c r="H204" s="150">
        <f t="shared" si="21"/>
        <v>256100</v>
      </c>
      <c r="I204" s="150">
        <f t="shared" si="21"/>
        <v>249600</v>
      </c>
      <c r="J204" s="150">
        <f t="shared" si="21"/>
        <v>0</v>
      </c>
    </row>
    <row r="205" spans="1:10" s="330" customFormat="1" ht="16.5" hidden="1">
      <c r="A205" s="109" t="s">
        <v>542</v>
      </c>
      <c r="B205" s="631">
        <v>902</v>
      </c>
      <c r="C205" s="592" t="s">
        <v>38</v>
      </c>
      <c r="D205" s="604" t="s">
        <v>40</v>
      </c>
      <c r="E205" s="584" t="s">
        <v>856</v>
      </c>
      <c r="F205" s="601"/>
      <c r="G205" s="150">
        <f t="shared" si="21"/>
        <v>0</v>
      </c>
      <c r="H205" s="150">
        <f t="shared" si="21"/>
        <v>256100</v>
      </c>
      <c r="I205" s="150">
        <f t="shared" si="21"/>
        <v>249600</v>
      </c>
      <c r="J205" s="150">
        <f t="shared" si="21"/>
        <v>0</v>
      </c>
    </row>
    <row r="206" spans="1:10" s="129" customFormat="1" ht="16.5" hidden="1">
      <c r="A206" s="364" t="s">
        <v>854</v>
      </c>
      <c r="B206" s="632">
        <v>902</v>
      </c>
      <c r="C206" s="633" t="s">
        <v>38</v>
      </c>
      <c r="D206" s="634" t="s">
        <v>40</v>
      </c>
      <c r="E206" s="589" t="s">
        <v>857</v>
      </c>
      <c r="F206" s="594"/>
      <c r="G206" s="242">
        <f t="shared" si="21"/>
        <v>0</v>
      </c>
      <c r="H206" s="242">
        <f t="shared" si="21"/>
        <v>256100</v>
      </c>
      <c r="I206" s="242">
        <f t="shared" si="21"/>
        <v>249600</v>
      </c>
      <c r="J206" s="242">
        <f t="shared" si="21"/>
        <v>0</v>
      </c>
    </row>
    <row r="207" spans="1:10" s="129" customFormat="1" ht="16.5" hidden="1">
      <c r="A207" s="364" t="s">
        <v>543</v>
      </c>
      <c r="B207" s="632">
        <v>902</v>
      </c>
      <c r="C207" s="633" t="s">
        <v>38</v>
      </c>
      <c r="D207" s="634" t="s">
        <v>40</v>
      </c>
      <c r="E207" s="589" t="s">
        <v>863</v>
      </c>
      <c r="F207" s="594"/>
      <c r="G207" s="242">
        <f t="shared" si="21"/>
        <v>0</v>
      </c>
      <c r="H207" s="242">
        <f t="shared" si="21"/>
        <v>256100</v>
      </c>
      <c r="I207" s="242">
        <f t="shared" si="21"/>
        <v>249600</v>
      </c>
      <c r="J207" s="242">
        <f t="shared" si="21"/>
        <v>0</v>
      </c>
    </row>
    <row r="208" spans="1:10" s="129" customFormat="1" ht="33" hidden="1">
      <c r="A208" s="106" t="s">
        <v>619</v>
      </c>
      <c r="B208" s="632">
        <v>902</v>
      </c>
      <c r="C208" s="633" t="s">
        <v>38</v>
      </c>
      <c r="D208" s="634" t="s">
        <v>40</v>
      </c>
      <c r="E208" s="589" t="s">
        <v>863</v>
      </c>
      <c r="F208" s="594">
        <v>320</v>
      </c>
      <c r="G208" s="242"/>
      <c r="H208" s="242">
        <v>256100</v>
      </c>
      <c r="I208" s="242">
        <v>249600</v>
      </c>
      <c r="J208" s="242"/>
    </row>
    <row r="209" spans="1:10" ht="16.5" hidden="1">
      <c r="A209" s="45" t="s">
        <v>27</v>
      </c>
      <c r="B209" s="585">
        <v>902</v>
      </c>
      <c r="C209" s="584">
        <v>10</v>
      </c>
      <c r="D209" s="584" t="s">
        <v>37</v>
      </c>
      <c r="E209" s="584"/>
      <c r="F209" s="584"/>
      <c r="G209" s="74">
        <f>G210+G219</f>
        <v>0</v>
      </c>
      <c r="H209" s="74">
        <f>H210+H219</f>
        <v>1369000</v>
      </c>
      <c r="I209" s="74">
        <f>I210+I219</f>
        <v>1376000</v>
      </c>
      <c r="J209" s="74">
        <f>J210+J219</f>
        <v>0</v>
      </c>
    </row>
    <row r="210" spans="1:10" s="129" customFormat="1" ht="33" hidden="1">
      <c r="A210" s="109" t="s">
        <v>545</v>
      </c>
      <c r="B210" s="585">
        <v>902</v>
      </c>
      <c r="C210" s="584">
        <v>10</v>
      </c>
      <c r="D210" s="584" t="s">
        <v>37</v>
      </c>
      <c r="E210" s="586" t="s">
        <v>756</v>
      </c>
      <c r="F210" s="594"/>
      <c r="G210" s="150">
        <f aca="true" t="shared" si="22" ref="G210:J211">G211</f>
        <v>0</v>
      </c>
      <c r="H210" s="150">
        <f t="shared" si="22"/>
        <v>979000</v>
      </c>
      <c r="I210" s="150">
        <f t="shared" si="22"/>
        <v>986000</v>
      </c>
      <c r="J210" s="150">
        <f t="shared" si="22"/>
        <v>0</v>
      </c>
    </row>
    <row r="211" spans="1:10" s="330" customFormat="1" ht="33" hidden="1">
      <c r="A211" s="109" t="s">
        <v>546</v>
      </c>
      <c r="B211" s="585">
        <v>902</v>
      </c>
      <c r="C211" s="584">
        <v>10</v>
      </c>
      <c r="D211" s="584" t="s">
        <v>37</v>
      </c>
      <c r="E211" s="584" t="s">
        <v>780</v>
      </c>
      <c r="F211" s="601"/>
      <c r="G211" s="150">
        <f t="shared" si="22"/>
        <v>0</v>
      </c>
      <c r="H211" s="150">
        <f t="shared" si="22"/>
        <v>979000</v>
      </c>
      <c r="I211" s="150">
        <f t="shared" si="22"/>
        <v>986000</v>
      </c>
      <c r="J211" s="150">
        <f t="shared" si="22"/>
        <v>0</v>
      </c>
    </row>
    <row r="212" spans="1:10" s="129" customFormat="1" ht="16.5" hidden="1">
      <c r="A212" s="106" t="s">
        <v>918</v>
      </c>
      <c r="B212" s="587">
        <v>902</v>
      </c>
      <c r="C212" s="589">
        <v>10</v>
      </c>
      <c r="D212" s="589" t="s">
        <v>37</v>
      </c>
      <c r="E212" s="589" t="s">
        <v>990</v>
      </c>
      <c r="F212" s="594"/>
      <c r="G212" s="150">
        <f>G213+G215+G217</f>
        <v>0</v>
      </c>
      <c r="H212" s="150">
        <f>H213+H215+H217</f>
        <v>979000</v>
      </c>
      <c r="I212" s="150">
        <f>I213+I215+I217</f>
        <v>986000</v>
      </c>
      <c r="J212" s="150">
        <f>J213+J215+J217</f>
        <v>0</v>
      </c>
    </row>
    <row r="213" spans="1:10" s="129" customFormat="1" ht="19.5" customHeight="1" hidden="1">
      <c r="A213" s="106" t="s">
        <v>919</v>
      </c>
      <c r="B213" s="587">
        <v>902</v>
      </c>
      <c r="C213" s="589">
        <v>10</v>
      </c>
      <c r="D213" s="589" t="s">
        <v>37</v>
      </c>
      <c r="E213" s="589" t="s">
        <v>991</v>
      </c>
      <c r="F213" s="594"/>
      <c r="G213" s="242">
        <f>G214</f>
        <v>0</v>
      </c>
      <c r="H213" s="242">
        <f>H214</f>
        <v>620000</v>
      </c>
      <c r="I213" s="242">
        <f>I214</f>
        <v>620000</v>
      </c>
      <c r="J213" s="242">
        <f>J214</f>
        <v>0</v>
      </c>
    </row>
    <row r="214" spans="1:10" s="129" customFormat="1" ht="33" hidden="1">
      <c r="A214" s="106" t="s">
        <v>619</v>
      </c>
      <c r="B214" s="587">
        <v>902</v>
      </c>
      <c r="C214" s="589">
        <v>10</v>
      </c>
      <c r="D214" s="589" t="s">
        <v>37</v>
      </c>
      <c r="E214" s="589" t="s">
        <v>991</v>
      </c>
      <c r="F214" s="594">
        <v>320</v>
      </c>
      <c r="G214" s="242"/>
      <c r="H214" s="242">
        <v>620000</v>
      </c>
      <c r="I214" s="242">
        <v>620000</v>
      </c>
      <c r="J214" s="242"/>
    </row>
    <row r="215" spans="1:10" s="129" customFormat="1" ht="49.5" hidden="1">
      <c r="A215" s="106" t="s">
        <v>547</v>
      </c>
      <c r="B215" s="587">
        <v>902</v>
      </c>
      <c r="C215" s="589">
        <v>10</v>
      </c>
      <c r="D215" s="589" t="s">
        <v>37</v>
      </c>
      <c r="E215" s="589" t="s">
        <v>992</v>
      </c>
      <c r="F215" s="594"/>
      <c r="G215" s="242">
        <f>G216</f>
        <v>0</v>
      </c>
      <c r="H215" s="242">
        <f>H216</f>
        <v>346000</v>
      </c>
      <c r="I215" s="242">
        <f>I216</f>
        <v>346000</v>
      </c>
      <c r="J215" s="242">
        <f>J216</f>
        <v>0</v>
      </c>
    </row>
    <row r="216" spans="1:10" s="129" customFormat="1" ht="1.5" customHeight="1" hidden="1">
      <c r="A216" s="106" t="s">
        <v>535</v>
      </c>
      <c r="B216" s="587">
        <v>902</v>
      </c>
      <c r="C216" s="589">
        <v>10</v>
      </c>
      <c r="D216" s="589" t="s">
        <v>37</v>
      </c>
      <c r="E216" s="589" t="s">
        <v>992</v>
      </c>
      <c r="F216" s="594">
        <v>630</v>
      </c>
      <c r="G216" s="242"/>
      <c r="H216" s="242">
        <v>346000</v>
      </c>
      <c r="I216" s="242">
        <v>346000</v>
      </c>
      <c r="J216" s="242"/>
    </row>
    <row r="217" spans="1:10" s="129" customFormat="1" ht="34.5" customHeight="1" hidden="1">
      <c r="A217" s="106" t="s">
        <v>616</v>
      </c>
      <c r="B217" s="587">
        <v>902</v>
      </c>
      <c r="C217" s="589">
        <v>10</v>
      </c>
      <c r="D217" s="589" t="s">
        <v>37</v>
      </c>
      <c r="E217" s="589" t="s">
        <v>993</v>
      </c>
      <c r="F217" s="594"/>
      <c r="G217" s="242">
        <f>G218</f>
        <v>0</v>
      </c>
      <c r="H217" s="242">
        <f>H218</f>
        <v>13000</v>
      </c>
      <c r="I217" s="242">
        <f>I218</f>
        <v>20000</v>
      </c>
      <c r="J217" s="242">
        <f>J218</f>
        <v>0</v>
      </c>
    </row>
    <row r="218" spans="1:10" s="129" customFormat="1" ht="39" customHeight="1" hidden="1">
      <c r="A218" s="106" t="s">
        <v>535</v>
      </c>
      <c r="B218" s="587">
        <v>902</v>
      </c>
      <c r="C218" s="589">
        <v>10</v>
      </c>
      <c r="D218" s="589" t="s">
        <v>37</v>
      </c>
      <c r="E218" s="589" t="s">
        <v>993</v>
      </c>
      <c r="F218" s="594">
        <v>630</v>
      </c>
      <c r="G218" s="242"/>
      <c r="H218" s="242">
        <v>13000</v>
      </c>
      <c r="I218" s="242">
        <v>20000</v>
      </c>
      <c r="J218" s="242"/>
    </row>
    <row r="219" spans="1:10" s="129" customFormat="1" ht="18" customHeight="1" hidden="1">
      <c r="A219" s="109" t="s">
        <v>548</v>
      </c>
      <c r="B219" s="585">
        <v>902</v>
      </c>
      <c r="C219" s="584">
        <v>10</v>
      </c>
      <c r="D219" s="584" t="s">
        <v>37</v>
      </c>
      <c r="E219" s="586" t="s">
        <v>757</v>
      </c>
      <c r="F219" s="594"/>
      <c r="G219" s="150">
        <f>G220</f>
        <v>0</v>
      </c>
      <c r="H219" s="150">
        <f>H220</f>
        <v>390000</v>
      </c>
      <c r="I219" s="150">
        <f>I220</f>
        <v>390000</v>
      </c>
      <c r="J219" s="150">
        <f>J220</f>
        <v>0</v>
      </c>
    </row>
    <row r="220" spans="1:10" s="129" customFormat="1" ht="18.75" customHeight="1" hidden="1">
      <c r="A220" s="106" t="s">
        <v>947</v>
      </c>
      <c r="B220" s="587">
        <v>902</v>
      </c>
      <c r="C220" s="589">
        <v>10</v>
      </c>
      <c r="D220" s="589" t="s">
        <v>37</v>
      </c>
      <c r="E220" s="589" t="s">
        <v>948</v>
      </c>
      <c r="F220" s="594"/>
      <c r="G220" s="242">
        <f>G221+G223</f>
        <v>0</v>
      </c>
      <c r="H220" s="242">
        <f>H221+H223</f>
        <v>390000</v>
      </c>
      <c r="I220" s="242">
        <f>I221+I223</f>
        <v>390000</v>
      </c>
      <c r="J220" s="242">
        <f>J221+J223</f>
        <v>0</v>
      </c>
    </row>
    <row r="221" spans="1:10" s="129" customFormat="1" ht="33.75" customHeight="1" hidden="1">
      <c r="A221" s="106" t="s">
        <v>547</v>
      </c>
      <c r="B221" s="587">
        <v>902</v>
      </c>
      <c r="C221" s="589">
        <v>10</v>
      </c>
      <c r="D221" s="589" t="s">
        <v>37</v>
      </c>
      <c r="E221" s="589" t="s">
        <v>949</v>
      </c>
      <c r="F221" s="594"/>
      <c r="G221" s="242">
        <f>G222</f>
        <v>0</v>
      </c>
      <c r="H221" s="242">
        <f>H222</f>
        <v>360000</v>
      </c>
      <c r="I221" s="242">
        <f>I222</f>
        <v>360000</v>
      </c>
      <c r="J221" s="242">
        <f>J222</f>
        <v>0</v>
      </c>
    </row>
    <row r="222" spans="1:10" s="129" customFormat="1" ht="37.5" customHeight="1" hidden="1">
      <c r="A222" s="106" t="s">
        <v>535</v>
      </c>
      <c r="B222" s="587">
        <v>902</v>
      </c>
      <c r="C222" s="589">
        <v>10</v>
      </c>
      <c r="D222" s="589" t="s">
        <v>37</v>
      </c>
      <c r="E222" s="589" t="s">
        <v>949</v>
      </c>
      <c r="F222" s="594">
        <v>630</v>
      </c>
      <c r="G222" s="242"/>
      <c r="H222" s="242">
        <v>360000</v>
      </c>
      <c r="I222" s="242">
        <v>360000</v>
      </c>
      <c r="J222" s="242"/>
    </row>
    <row r="223" spans="1:10" s="129" customFormat="1" ht="34.5" customHeight="1" hidden="1">
      <c r="A223" s="106" t="s">
        <v>616</v>
      </c>
      <c r="B223" s="587">
        <v>902</v>
      </c>
      <c r="C223" s="589">
        <v>10</v>
      </c>
      <c r="D223" s="589" t="s">
        <v>37</v>
      </c>
      <c r="E223" s="589" t="s">
        <v>950</v>
      </c>
      <c r="F223" s="594"/>
      <c r="G223" s="242">
        <f>G224</f>
        <v>0</v>
      </c>
      <c r="H223" s="242">
        <f>H224</f>
        <v>30000</v>
      </c>
      <c r="I223" s="242">
        <f>I224</f>
        <v>30000</v>
      </c>
      <c r="J223" s="242">
        <f>J224</f>
        <v>0</v>
      </c>
    </row>
    <row r="224" spans="1:10" s="129" customFormat="1" ht="39" customHeight="1" hidden="1">
      <c r="A224" s="106" t="s">
        <v>535</v>
      </c>
      <c r="B224" s="587">
        <v>902</v>
      </c>
      <c r="C224" s="589">
        <v>10</v>
      </c>
      <c r="D224" s="589" t="s">
        <v>37</v>
      </c>
      <c r="E224" s="589" t="s">
        <v>950</v>
      </c>
      <c r="F224" s="594">
        <v>630</v>
      </c>
      <c r="G224" s="242"/>
      <c r="H224" s="242">
        <v>30000</v>
      </c>
      <c r="I224" s="242">
        <v>30000</v>
      </c>
      <c r="J224" s="242"/>
    </row>
    <row r="225" spans="1:10" ht="16.5" hidden="1">
      <c r="A225" s="45" t="s">
        <v>327</v>
      </c>
      <c r="B225" s="585">
        <v>902</v>
      </c>
      <c r="C225" s="584" t="s">
        <v>95</v>
      </c>
      <c r="D225" s="584"/>
      <c r="E225" s="584"/>
      <c r="F225" s="584"/>
      <c r="G225" s="74">
        <f aca="true" t="shared" si="23" ref="G225:J229">G226</f>
        <v>0</v>
      </c>
      <c r="H225" s="74">
        <f t="shared" si="23"/>
        <v>4185000</v>
      </c>
      <c r="I225" s="74">
        <f t="shared" si="23"/>
        <v>4185000</v>
      </c>
      <c r="J225" s="74">
        <f t="shared" si="23"/>
        <v>0</v>
      </c>
    </row>
    <row r="226" spans="1:10" ht="16.5" hidden="1">
      <c r="A226" s="81" t="s">
        <v>321</v>
      </c>
      <c r="B226" s="585">
        <v>902</v>
      </c>
      <c r="C226" s="584" t="s">
        <v>95</v>
      </c>
      <c r="D226" s="584" t="s">
        <v>36</v>
      </c>
      <c r="E226" s="584"/>
      <c r="F226" s="584"/>
      <c r="G226" s="74">
        <f t="shared" si="23"/>
        <v>0</v>
      </c>
      <c r="H226" s="74">
        <f t="shared" si="23"/>
        <v>4185000</v>
      </c>
      <c r="I226" s="74">
        <f t="shared" si="23"/>
        <v>4185000</v>
      </c>
      <c r="J226" s="74">
        <f t="shared" si="23"/>
        <v>0</v>
      </c>
    </row>
    <row r="227" spans="1:10" s="1" customFormat="1" ht="54.75" customHeight="1" hidden="1">
      <c r="A227" s="45" t="s">
        <v>636</v>
      </c>
      <c r="B227" s="585">
        <v>902</v>
      </c>
      <c r="C227" s="584" t="s">
        <v>95</v>
      </c>
      <c r="D227" s="584" t="s">
        <v>36</v>
      </c>
      <c r="E227" s="586" t="s">
        <v>688</v>
      </c>
      <c r="F227" s="584"/>
      <c r="G227" s="74">
        <f t="shared" si="23"/>
        <v>0</v>
      </c>
      <c r="H227" s="74">
        <f t="shared" si="23"/>
        <v>4185000</v>
      </c>
      <c r="I227" s="74">
        <f t="shared" si="23"/>
        <v>4185000</v>
      </c>
      <c r="J227" s="74">
        <f t="shared" si="23"/>
        <v>0</v>
      </c>
    </row>
    <row r="228" spans="1:10" ht="16.5" hidden="1">
      <c r="A228" s="45" t="s">
        <v>206</v>
      </c>
      <c r="B228" s="585">
        <v>902</v>
      </c>
      <c r="C228" s="584" t="s">
        <v>95</v>
      </c>
      <c r="D228" s="584" t="s">
        <v>36</v>
      </c>
      <c r="E228" s="551" t="s">
        <v>704</v>
      </c>
      <c r="F228" s="594"/>
      <c r="G228" s="74">
        <f t="shared" si="23"/>
        <v>0</v>
      </c>
      <c r="H228" s="74">
        <f t="shared" si="23"/>
        <v>4185000</v>
      </c>
      <c r="I228" s="74">
        <f t="shared" si="23"/>
        <v>4185000</v>
      </c>
      <c r="J228" s="74">
        <f t="shared" si="23"/>
        <v>0</v>
      </c>
    </row>
    <row r="229" spans="1:10" s="129" customFormat="1" ht="49.5" hidden="1">
      <c r="A229" s="41" t="s">
        <v>549</v>
      </c>
      <c r="B229" s="587">
        <v>902</v>
      </c>
      <c r="C229" s="589" t="s">
        <v>95</v>
      </c>
      <c r="D229" s="589" t="s">
        <v>36</v>
      </c>
      <c r="E229" s="593" t="s">
        <v>884</v>
      </c>
      <c r="F229" s="596"/>
      <c r="G229" s="69">
        <f t="shared" si="23"/>
        <v>0</v>
      </c>
      <c r="H229" s="69">
        <f t="shared" si="23"/>
        <v>4185000</v>
      </c>
      <c r="I229" s="69">
        <f t="shared" si="23"/>
        <v>4185000</v>
      </c>
      <c r="J229" s="69">
        <f t="shared" si="23"/>
        <v>0</v>
      </c>
    </row>
    <row r="230" spans="1:10" s="129" customFormat="1" ht="16.5" hidden="1">
      <c r="A230" s="234" t="s">
        <v>550</v>
      </c>
      <c r="B230" s="587">
        <v>902</v>
      </c>
      <c r="C230" s="589" t="s">
        <v>95</v>
      </c>
      <c r="D230" s="589" t="s">
        <v>36</v>
      </c>
      <c r="E230" s="593" t="s">
        <v>884</v>
      </c>
      <c r="F230" s="635" t="s">
        <v>551</v>
      </c>
      <c r="G230" s="69"/>
      <c r="H230" s="69">
        <v>4185000</v>
      </c>
      <c r="I230" s="69">
        <v>4185000</v>
      </c>
      <c r="J230" s="69"/>
    </row>
    <row r="231" spans="1:10" ht="41.25" customHeight="1" hidden="1">
      <c r="A231" s="87" t="s">
        <v>393</v>
      </c>
      <c r="B231" s="636">
        <v>904</v>
      </c>
      <c r="C231" s="637"/>
      <c r="D231" s="637"/>
      <c r="E231" s="637"/>
      <c r="F231" s="637"/>
      <c r="G231" s="90">
        <f>G232+G353</f>
        <v>696300</v>
      </c>
      <c r="H231" s="90">
        <f>H232+H353</f>
        <v>596861300</v>
      </c>
      <c r="I231" s="90">
        <f>I232+I353</f>
        <v>600191300</v>
      </c>
      <c r="J231" s="90">
        <f>J232+J353</f>
        <v>696300</v>
      </c>
    </row>
    <row r="232" spans="1:10" ht="16.5" customHeight="1" hidden="1">
      <c r="A232" s="60" t="s">
        <v>75</v>
      </c>
      <c r="B232" s="638">
        <v>904</v>
      </c>
      <c r="C232" s="581" t="s">
        <v>30</v>
      </c>
      <c r="D232" s="581"/>
      <c r="E232" s="581"/>
      <c r="F232" s="581"/>
      <c r="G232" s="121">
        <f>G233+G245+G280+G285+G293</f>
        <v>696300</v>
      </c>
      <c r="H232" s="121">
        <f>H233+H245+H280+H285+H293</f>
        <v>551152300</v>
      </c>
      <c r="I232" s="121">
        <f>I233+I245+I280+I285+I293</f>
        <v>554482300</v>
      </c>
      <c r="J232" s="121">
        <f>J233+J245+J280+J285+J293</f>
        <v>696300</v>
      </c>
    </row>
    <row r="233" spans="1:10" ht="16.5" hidden="1">
      <c r="A233" s="60" t="s">
        <v>28</v>
      </c>
      <c r="B233" s="638">
        <v>904</v>
      </c>
      <c r="C233" s="591" t="s">
        <v>30</v>
      </c>
      <c r="D233" s="581" t="s">
        <v>31</v>
      </c>
      <c r="E233" s="581"/>
      <c r="F233" s="581"/>
      <c r="G233" s="77">
        <f aca="true" t="shared" si="24" ref="G233:J235">G234</f>
        <v>0</v>
      </c>
      <c r="H233" s="77">
        <f t="shared" si="24"/>
        <v>112818400</v>
      </c>
      <c r="I233" s="77">
        <f t="shared" si="24"/>
        <v>112591600</v>
      </c>
      <c r="J233" s="77">
        <f t="shared" si="24"/>
        <v>0</v>
      </c>
    </row>
    <row r="234" spans="1:10" s="129" customFormat="1" ht="33" hidden="1">
      <c r="A234" s="154" t="s">
        <v>552</v>
      </c>
      <c r="B234" s="638">
        <v>904</v>
      </c>
      <c r="C234" s="591" t="s">
        <v>30</v>
      </c>
      <c r="D234" s="581" t="s">
        <v>31</v>
      </c>
      <c r="E234" s="600" t="s">
        <v>754</v>
      </c>
      <c r="F234" s="639"/>
      <c r="G234" s="121">
        <f t="shared" si="24"/>
        <v>0</v>
      </c>
      <c r="H234" s="121">
        <f t="shared" si="24"/>
        <v>112818400</v>
      </c>
      <c r="I234" s="121">
        <f t="shared" si="24"/>
        <v>112591600</v>
      </c>
      <c r="J234" s="121">
        <f t="shared" si="24"/>
        <v>0</v>
      </c>
    </row>
    <row r="235" spans="1:10" s="330" customFormat="1" ht="33" hidden="1">
      <c r="A235" s="109" t="s">
        <v>753</v>
      </c>
      <c r="B235" s="638">
        <v>904</v>
      </c>
      <c r="C235" s="591" t="s">
        <v>30</v>
      </c>
      <c r="D235" s="581" t="s">
        <v>31</v>
      </c>
      <c r="E235" s="584" t="s">
        <v>764</v>
      </c>
      <c r="F235" s="601"/>
      <c r="G235" s="150">
        <f t="shared" si="24"/>
        <v>0</v>
      </c>
      <c r="H235" s="150">
        <f t="shared" si="24"/>
        <v>112818400</v>
      </c>
      <c r="I235" s="150">
        <f t="shared" si="24"/>
        <v>112591600</v>
      </c>
      <c r="J235" s="150">
        <f t="shared" si="24"/>
        <v>0</v>
      </c>
    </row>
    <row r="236" spans="1:10" s="129" customFormat="1" ht="15.75" customHeight="1" hidden="1">
      <c r="A236" s="106" t="s">
        <v>735</v>
      </c>
      <c r="B236" s="640">
        <v>904</v>
      </c>
      <c r="C236" s="605" t="s">
        <v>30</v>
      </c>
      <c r="D236" s="641" t="s">
        <v>31</v>
      </c>
      <c r="E236" s="589" t="s">
        <v>785</v>
      </c>
      <c r="F236" s="594"/>
      <c r="G236" s="242">
        <f>G237+G239+G241+G243</f>
        <v>0</v>
      </c>
      <c r="H236" s="242">
        <f>H237+H239+H241+H243</f>
        <v>112818400</v>
      </c>
      <c r="I236" s="242">
        <f>I237+I239+I241+I243</f>
        <v>112591600</v>
      </c>
      <c r="J236" s="242">
        <f>J237+J239+J241+J243</f>
        <v>0</v>
      </c>
    </row>
    <row r="237" spans="1:10" s="129" customFormat="1" ht="33" hidden="1">
      <c r="A237" s="106" t="s">
        <v>553</v>
      </c>
      <c r="B237" s="640">
        <v>904</v>
      </c>
      <c r="C237" s="605" t="s">
        <v>30</v>
      </c>
      <c r="D237" s="641" t="s">
        <v>31</v>
      </c>
      <c r="E237" s="589" t="s">
        <v>791</v>
      </c>
      <c r="F237" s="594"/>
      <c r="G237" s="242">
        <f>G238</f>
        <v>0</v>
      </c>
      <c r="H237" s="242">
        <f>H238</f>
        <v>25696400</v>
      </c>
      <c r="I237" s="242">
        <f>I238</f>
        <v>25696400</v>
      </c>
      <c r="J237" s="242">
        <f>J238</f>
        <v>0</v>
      </c>
    </row>
    <row r="238" spans="1:10" s="129" customFormat="1" ht="16.5" hidden="1">
      <c r="A238" s="106" t="s">
        <v>554</v>
      </c>
      <c r="B238" s="640">
        <v>904</v>
      </c>
      <c r="C238" s="605" t="s">
        <v>30</v>
      </c>
      <c r="D238" s="641" t="s">
        <v>31</v>
      </c>
      <c r="E238" s="589" t="s">
        <v>791</v>
      </c>
      <c r="F238" s="594">
        <v>610</v>
      </c>
      <c r="G238" s="242"/>
      <c r="H238" s="242">
        <f>24933400+763000</f>
        <v>25696400</v>
      </c>
      <c r="I238" s="242">
        <f>24933400+763000</f>
        <v>25696400</v>
      </c>
      <c r="J238" s="242"/>
    </row>
    <row r="239" spans="1:10" s="129" customFormat="1" ht="33" hidden="1">
      <c r="A239" s="106" t="s">
        <v>604</v>
      </c>
      <c r="B239" s="640">
        <v>904</v>
      </c>
      <c r="C239" s="605" t="s">
        <v>30</v>
      </c>
      <c r="D239" s="641" t="s">
        <v>31</v>
      </c>
      <c r="E239" s="589" t="s">
        <v>787</v>
      </c>
      <c r="F239" s="594"/>
      <c r="G239" s="242">
        <f>G240</f>
        <v>0</v>
      </c>
      <c r="H239" s="242">
        <f>H240</f>
        <v>50000</v>
      </c>
      <c r="I239" s="242">
        <f>I240</f>
        <v>650000</v>
      </c>
      <c r="J239" s="242">
        <f>J240</f>
        <v>0</v>
      </c>
    </row>
    <row r="240" spans="1:10" s="129" customFormat="1" ht="16.5" hidden="1">
      <c r="A240" s="106" t="s">
        <v>554</v>
      </c>
      <c r="B240" s="640">
        <v>904</v>
      </c>
      <c r="C240" s="605" t="s">
        <v>30</v>
      </c>
      <c r="D240" s="641" t="s">
        <v>31</v>
      </c>
      <c r="E240" s="589" t="s">
        <v>787</v>
      </c>
      <c r="F240" s="594">
        <v>610</v>
      </c>
      <c r="G240" s="242"/>
      <c r="H240" s="242">
        <v>50000</v>
      </c>
      <c r="I240" s="242">
        <v>650000</v>
      </c>
      <c r="J240" s="242"/>
    </row>
    <row r="241" spans="1:10" s="129" customFormat="1" ht="16.5" hidden="1">
      <c r="A241" s="106" t="s">
        <v>603</v>
      </c>
      <c r="B241" s="640">
        <v>904</v>
      </c>
      <c r="C241" s="605" t="s">
        <v>30</v>
      </c>
      <c r="D241" s="641" t="s">
        <v>31</v>
      </c>
      <c r="E241" s="589" t="s">
        <v>788</v>
      </c>
      <c r="F241" s="594"/>
      <c r="G241" s="242">
        <f>G242</f>
        <v>0</v>
      </c>
      <c r="H241" s="242">
        <f>H242</f>
        <v>1137000</v>
      </c>
      <c r="I241" s="242">
        <f>I242</f>
        <v>310200</v>
      </c>
      <c r="J241" s="242">
        <f>J242</f>
        <v>0</v>
      </c>
    </row>
    <row r="242" spans="1:10" s="129" customFormat="1" ht="16.5" hidden="1">
      <c r="A242" s="106" t="s">
        <v>554</v>
      </c>
      <c r="B242" s="640">
        <v>904</v>
      </c>
      <c r="C242" s="605" t="s">
        <v>30</v>
      </c>
      <c r="D242" s="641" t="s">
        <v>31</v>
      </c>
      <c r="E242" s="589" t="s">
        <v>788</v>
      </c>
      <c r="F242" s="594">
        <v>610</v>
      </c>
      <c r="G242" s="242"/>
      <c r="H242" s="242">
        <v>1137000</v>
      </c>
      <c r="I242" s="242">
        <v>310200</v>
      </c>
      <c r="J242" s="242"/>
    </row>
    <row r="243" spans="1:10" s="129" customFormat="1" ht="66" hidden="1">
      <c r="A243" s="106" t="s">
        <v>786</v>
      </c>
      <c r="B243" s="640">
        <v>904</v>
      </c>
      <c r="C243" s="605" t="s">
        <v>30</v>
      </c>
      <c r="D243" s="641" t="s">
        <v>31</v>
      </c>
      <c r="E243" s="589" t="s">
        <v>789</v>
      </c>
      <c r="F243" s="594"/>
      <c r="G243" s="242">
        <f>G244</f>
        <v>0</v>
      </c>
      <c r="H243" s="242">
        <f>H244</f>
        <v>85935000</v>
      </c>
      <c r="I243" s="242">
        <f>I244</f>
        <v>85935000</v>
      </c>
      <c r="J243" s="242">
        <f>J244</f>
        <v>0</v>
      </c>
    </row>
    <row r="244" spans="1:10" s="129" customFormat="1" ht="16.5" hidden="1">
      <c r="A244" s="106" t="s">
        <v>554</v>
      </c>
      <c r="B244" s="640">
        <v>904</v>
      </c>
      <c r="C244" s="605" t="s">
        <v>30</v>
      </c>
      <c r="D244" s="641" t="s">
        <v>31</v>
      </c>
      <c r="E244" s="589" t="s">
        <v>789</v>
      </c>
      <c r="F244" s="594">
        <v>610</v>
      </c>
      <c r="G244" s="242"/>
      <c r="H244" s="242">
        <v>85935000</v>
      </c>
      <c r="I244" s="242">
        <v>85935000</v>
      </c>
      <c r="J244" s="242"/>
    </row>
    <row r="245" spans="1:10" ht="16.5" hidden="1">
      <c r="A245" s="70" t="s">
        <v>4</v>
      </c>
      <c r="B245" s="629">
        <v>904</v>
      </c>
      <c r="C245" s="609" t="s">
        <v>30</v>
      </c>
      <c r="D245" s="609" t="s">
        <v>36</v>
      </c>
      <c r="E245" s="551"/>
      <c r="F245" s="551"/>
      <c r="G245" s="74">
        <f>G246+G267+G271+G276</f>
        <v>0</v>
      </c>
      <c r="H245" s="74">
        <f>H246+H267+H271+H276</f>
        <v>409549900</v>
      </c>
      <c r="I245" s="74">
        <f>I246+I267+I271+I276</f>
        <v>413365700</v>
      </c>
      <c r="J245" s="74">
        <f>J246+J267+J271+J276</f>
        <v>0</v>
      </c>
    </row>
    <row r="246" spans="1:10" s="129" customFormat="1" ht="33" hidden="1">
      <c r="A246" s="154" t="s">
        <v>552</v>
      </c>
      <c r="B246" s="629">
        <v>904</v>
      </c>
      <c r="C246" s="609" t="s">
        <v>30</v>
      </c>
      <c r="D246" s="609" t="s">
        <v>36</v>
      </c>
      <c r="E246" s="600" t="s">
        <v>754</v>
      </c>
      <c r="F246" s="639"/>
      <c r="G246" s="121">
        <f>G247+G259+G263</f>
        <v>0</v>
      </c>
      <c r="H246" s="121">
        <f>H247+H259+H263</f>
        <v>409333900</v>
      </c>
      <c r="I246" s="121">
        <f>I247+I259+I263</f>
        <v>413078700</v>
      </c>
      <c r="J246" s="121">
        <f>J247+J259+J263</f>
        <v>0</v>
      </c>
    </row>
    <row r="247" spans="1:10" s="330" customFormat="1" ht="33" hidden="1">
      <c r="A247" s="109" t="s">
        <v>753</v>
      </c>
      <c r="B247" s="638">
        <v>904</v>
      </c>
      <c r="C247" s="591" t="s">
        <v>30</v>
      </c>
      <c r="D247" s="581" t="s">
        <v>36</v>
      </c>
      <c r="E247" s="584" t="s">
        <v>764</v>
      </c>
      <c r="F247" s="601"/>
      <c r="G247" s="150">
        <f>G248</f>
        <v>0</v>
      </c>
      <c r="H247" s="150">
        <f>H248</f>
        <v>398058300</v>
      </c>
      <c r="I247" s="150">
        <f>I248</f>
        <v>401750100</v>
      </c>
      <c r="J247" s="150">
        <f>J248</f>
        <v>0</v>
      </c>
    </row>
    <row r="248" spans="1:10" s="129" customFormat="1" ht="28.5" customHeight="1" hidden="1">
      <c r="A248" s="106" t="s">
        <v>736</v>
      </c>
      <c r="B248" s="630">
        <v>904</v>
      </c>
      <c r="C248" s="615" t="s">
        <v>30</v>
      </c>
      <c r="D248" s="615" t="s">
        <v>36</v>
      </c>
      <c r="E248" s="589" t="s">
        <v>790</v>
      </c>
      <c r="F248" s="594"/>
      <c r="G248" s="242">
        <f>G249+G251+G253+G255+G257</f>
        <v>0</v>
      </c>
      <c r="H248" s="242">
        <f>H249+H251+H253+H255+H257</f>
        <v>398058300</v>
      </c>
      <c r="I248" s="242">
        <f>I249+I251+I253+I255+I257</f>
        <v>401750100</v>
      </c>
      <c r="J248" s="242">
        <f>J249+J251+J253+J255+J257</f>
        <v>0</v>
      </c>
    </row>
    <row r="249" spans="1:10" s="129" customFormat="1" ht="33" hidden="1">
      <c r="A249" s="106" t="s">
        <v>555</v>
      </c>
      <c r="B249" s="630">
        <v>904</v>
      </c>
      <c r="C249" s="615" t="s">
        <v>30</v>
      </c>
      <c r="D249" s="615" t="s">
        <v>36</v>
      </c>
      <c r="E249" s="589" t="s">
        <v>792</v>
      </c>
      <c r="F249" s="594"/>
      <c r="G249" s="242">
        <f>G250</f>
        <v>0</v>
      </c>
      <c r="H249" s="242">
        <f>H250</f>
        <v>54352100</v>
      </c>
      <c r="I249" s="242">
        <f>I250</f>
        <v>54352100</v>
      </c>
      <c r="J249" s="242">
        <f>J250</f>
        <v>0</v>
      </c>
    </row>
    <row r="250" spans="1:10" s="129" customFormat="1" ht="16.5" hidden="1">
      <c r="A250" s="106" t="s">
        <v>554</v>
      </c>
      <c r="B250" s="630">
        <v>904</v>
      </c>
      <c r="C250" s="615" t="s">
        <v>30</v>
      </c>
      <c r="D250" s="615" t="s">
        <v>36</v>
      </c>
      <c r="E250" s="589" t="s">
        <v>792</v>
      </c>
      <c r="F250" s="594">
        <v>610</v>
      </c>
      <c r="G250" s="242"/>
      <c r="H250" s="242">
        <f>53803900+548200</f>
        <v>54352100</v>
      </c>
      <c r="I250" s="242">
        <f>53803900+548200</f>
        <v>54352100</v>
      </c>
      <c r="J250" s="242"/>
    </row>
    <row r="251" spans="1:10" s="129" customFormat="1" ht="33" hidden="1">
      <c r="A251" s="106" t="s">
        <v>604</v>
      </c>
      <c r="B251" s="630">
        <v>904</v>
      </c>
      <c r="C251" s="615" t="s">
        <v>30</v>
      </c>
      <c r="D251" s="615" t="s">
        <v>36</v>
      </c>
      <c r="E251" s="589" t="s">
        <v>793</v>
      </c>
      <c r="F251" s="594"/>
      <c r="G251" s="242">
        <f>G252</f>
        <v>0</v>
      </c>
      <c r="H251" s="242">
        <f>H252</f>
        <v>918000</v>
      </c>
      <c r="I251" s="242">
        <f>I252</f>
        <v>1258500</v>
      </c>
      <c r="J251" s="242">
        <f>J252</f>
        <v>0</v>
      </c>
    </row>
    <row r="252" spans="1:10" s="129" customFormat="1" ht="16.5" hidden="1">
      <c r="A252" s="106" t="s">
        <v>554</v>
      </c>
      <c r="B252" s="630">
        <v>904</v>
      </c>
      <c r="C252" s="615" t="s">
        <v>30</v>
      </c>
      <c r="D252" s="615" t="s">
        <v>36</v>
      </c>
      <c r="E252" s="589" t="s">
        <v>793</v>
      </c>
      <c r="F252" s="594">
        <v>610</v>
      </c>
      <c r="G252" s="242"/>
      <c r="H252" s="242">
        <v>918000</v>
      </c>
      <c r="I252" s="242">
        <v>1258500</v>
      </c>
      <c r="J252" s="242"/>
    </row>
    <row r="253" spans="1:10" s="129" customFormat="1" ht="16.5" hidden="1">
      <c r="A253" s="106" t="s">
        <v>557</v>
      </c>
      <c r="B253" s="630">
        <v>904</v>
      </c>
      <c r="C253" s="615" t="s">
        <v>30</v>
      </c>
      <c r="D253" s="615" t="s">
        <v>36</v>
      </c>
      <c r="E253" s="589" t="s">
        <v>795</v>
      </c>
      <c r="F253" s="594"/>
      <c r="G253" s="242">
        <f>G254</f>
        <v>0</v>
      </c>
      <c r="H253" s="242">
        <f>H254</f>
        <v>2420000</v>
      </c>
      <c r="I253" s="242">
        <f>I254</f>
        <v>2480000</v>
      </c>
      <c r="J253" s="242">
        <f>J254</f>
        <v>0</v>
      </c>
    </row>
    <row r="254" spans="1:10" s="129" customFormat="1" ht="16.5" hidden="1">
      <c r="A254" s="106" t="s">
        <v>554</v>
      </c>
      <c r="B254" s="630">
        <v>904</v>
      </c>
      <c r="C254" s="615" t="s">
        <v>30</v>
      </c>
      <c r="D254" s="615" t="s">
        <v>36</v>
      </c>
      <c r="E254" s="589" t="s">
        <v>795</v>
      </c>
      <c r="F254" s="594">
        <v>610</v>
      </c>
      <c r="G254" s="242"/>
      <c r="H254" s="242">
        <v>2420000</v>
      </c>
      <c r="I254" s="242">
        <v>2480000</v>
      </c>
      <c r="J254" s="242"/>
    </row>
    <row r="255" spans="1:10" s="129" customFormat="1" ht="23.25" customHeight="1" hidden="1">
      <c r="A255" s="106" t="s">
        <v>606</v>
      </c>
      <c r="B255" s="630">
        <v>904</v>
      </c>
      <c r="C255" s="615" t="s">
        <v>30</v>
      </c>
      <c r="D255" s="615" t="s">
        <v>36</v>
      </c>
      <c r="E255" s="589" t="s">
        <v>794</v>
      </c>
      <c r="F255" s="594"/>
      <c r="G255" s="242">
        <f>G256</f>
        <v>0</v>
      </c>
      <c r="H255" s="242">
        <f>H256</f>
        <v>1733200</v>
      </c>
      <c r="I255" s="242">
        <f>I256</f>
        <v>5024500</v>
      </c>
      <c r="J255" s="242">
        <f>J256</f>
        <v>0</v>
      </c>
    </row>
    <row r="256" spans="1:10" s="129" customFormat="1" ht="23.25" customHeight="1" hidden="1">
      <c r="A256" s="106" t="s">
        <v>554</v>
      </c>
      <c r="B256" s="630">
        <v>904</v>
      </c>
      <c r="C256" s="615" t="s">
        <v>30</v>
      </c>
      <c r="D256" s="615" t="s">
        <v>36</v>
      </c>
      <c r="E256" s="589" t="s">
        <v>794</v>
      </c>
      <c r="F256" s="594">
        <v>610</v>
      </c>
      <c r="G256" s="242"/>
      <c r="H256" s="242">
        <v>1733200</v>
      </c>
      <c r="I256" s="242">
        <v>5024500</v>
      </c>
      <c r="J256" s="242"/>
    </row>
    <row r="257" spans="1:10" s="129" customFormat="1" ht="99" hidden="1">
      <c r="A257" s="106" t="s">
        <v>994</v>
      </c>
      <c r="B257" s="630">
        <v>904</v>
      </c>
      <c r="C257" s="615" t="s">
        <v>30</v>
      </c>
      <c r="D257" s="615" t="s">
        <v>36</v>
      </c>
      <c r="E257" s="589" t="s">
        <v>995</v>
      </c>
      <c r="F257" s="594"/>
      <c r="G257" s="242">
        <f>G258</f>
        <v>0</v>
      </c>
      <c r="H257" s="242">
        <f>H258</f>
        <v>338635000</v>
      </c>
      <c r="I257" s="242">
        <f>I258</f>
        <v>338635000</v>
      </c>
      <c r="J257" s="242">
        <f>J258</f>
        <v>0</v>
      </c>
    </row>
    <row r="258" spans="1:10" s="129" customFormat="1" ht="16.5" hidden="1">
      <c r="A258" s="106" t="s">
        <v>554</v>
      </c>
      <c r="B258" s="630">
        <v>904</v>
      </c>
      <c r="C258" s="615" t="s">
        <v>30</v>
      </c>
      <c r="D258" s="615" t="s">
        <v>36</v>
      </c>
      <c r="E258" s="589" t="s">
        <v>995</v>
      </c>
      <c r="F258" s="594">
        <v>610</v>
      </c>
      <c r="G258" s="242"/>
      <c r="H258" s="242">
        <v>338635000</v>
      </c>
      <c r="I258" s="242">
        <v>338635000</v>
      </c>
      <c r="J258" s="242"/>
    </row>
    <row r="259" spans="1:10" s="330" customFormat="1" ht="36" customHeight="1" hidden="1">
      <c r="A259" s="109" t="s">
        <v>743</v>
      </c>
      <c r="B259" s="629">
        <v>904</v>
      </c>
      <c r="C259" s="609" t="s">
        <v>30</v>
      </c>
      <c r="D259" s="609" t="s">
        <v>36</v>
      </c>
      <c r="E259" s="584" t="s">
        <v>765</v>
      </c>
      <c r="F259" s="601"/>
      <c r="G259" s="150">
        <f aca="true" t="shared" si="25" ref="G259:J261">G260</f>
        <v>0</v>
      </c>
      <c r="H259" s="150">
        <f t="shared" si="25"/>
        <v>11222600</v>
      </c>
      <c r="I259" s="150">
        <f t="shared" si="25"/>
        <v>11222600</v>
      </c>
      <c r="J259" s="150">
        <f t="shared" si="25"/>
        <v>0</v>
      </c>
    </row>
    <row r="260" spans="1:10" s="129" customFormat="1" ht="16.5" hidden="1">
      <c r="A260" s="106" t="s">
        <v>738</v>
      </c>
      <c r="B260" s="630">
        <v>904</v>
      </c>
      <c r="C260" s="615" t="s">
        <v>30</v>
      </c>
      <c r="D260" s="615" t="s">
        <v>36</v>
      </c>
      <c r="E260" s="589" t="s">
        <v>801</v>
      </c>
      <c r="F260" s="594"/>
      <c r="G260" s="242">
        <f t="shared" si="25"/>
        <v>0</v>
      </c>
      <c r="H260" s="242">
        <f t="shared" si="25"/>
        <v>11222600</v>
      </c>
      <c r="I260" s="242">
        <f t="shared" si="25"/>
        <v>11222600</v>
      </c>
      <c r="J260" s="242">
        <f t="shared" si="25"/>
        <v>0</v>
      </c>
    </row>
    <row r="261" spans="1:10" s="129" customFormat="1" ht="33" hidden="1">
      <c r="A261" s="106" t="s">
        <v>556</v>
      </c>
      <c r="B261" s="630">
        <v>904</v>
      </c>
      <c r="C261" s="615" t="s">
        <v>30</v>
      </c>
      <c r="D261" s="615" t="s">
        <v>36</v>
      </c>
      <c r="E261" s="589" t="s">
        <v>802</v>
      </c>
      <c r="F261" s="594"/>
      <c r="G261" s="242">
        <f t="shared" si="25"/>
        <v>0</v>
      </c>
      <c r="H261" s="242">
        <f t="shared" si="25"/>
        <v>11222600</v>
      </c>
      <c r="I261" s="242">
        <f t="shared" si="25"/>
        <v>11222600</v>
      </c>
      <c r="J261" s="242">
        <f t="shared" si="25"/>
        <v>0</v>
      </c>
    </row>
    <row r="262" spans="1:10" s="129" customFormat="1" ht="15" customHeight="1" hidden="1">
      <c r="A262" s="106" t="s">
        <v>554</v>
      </c>
      <c r="B262" s="630">
        <v>904</v>
      </c>
      <c r="C262" s="615" t="s">
        <v>30</v>
      </c>
      <c r="D262" s="615" t="s">
        <v>36</v>
      </c>
      <c r="E262" s="589" t="s">
        <v>802</v>
      </c>
      <c r="F262" s="594">
        <v>610</v>
      </c>
      <c r="G262" s="242"/>
      <c r="H262" s="242">
        <f>10565400+657200</f>
        <v>11222600</v>
      </c>
      <c r="I262" s="242">
        <f>10565400+657200</f>
        <v>11222600</v>
      </c>
      <c r="J262" s="242"/>
    </row>
    <row r="263" spans="1:10" s="330" customFormat="1" ht="16.5" hidden="1">
      <c r="A263" s="109" t="s">
        <v>558</v>
      </c>
      <c r="B263" s="629">
        <v>904</v>
      </c>
      <c r="C263" s="609" t="s">
        <v>30</v>
      </c>
      <c r="D263" s="609" t="s">
        <v>36</v>
      </c>
      <c r="E263" s="584" t="s">
        <v>767</v>
      </c>
      <c r="F263" s="601"/>
      <c r="G263" s="150">
        <f aca="true" t="shared" si="26" ref="G263:J265">G264</f>
        <v>0</v>
      </c>
      <c r="H263" s="150">
        <f t="shared" si="26"/>
        <v>53000</v>
      </c>
      <c r="I263" s="150">
        <f t="shared" si="26"/>
        <v>106000</v>
      </c>
      <c r="J263" s="150">
        <f t="shared" si="26"/>
        <v>0</v>
      </c>
    </row>
    <row r="264" spans="1:10" s="330" customFormat="1" ht="33" hidden="1">
      <c r="A264" s="106" t="s">
        <v>811</v>
      </c>
      <c r="B264" s="630">
        <v>904</v>
      </c>
      <c r="C264" s="615" t="s">
        <v>30</v>
      </c>
      <c r="D264" s="615" t="s">
        <v>36</v>
      </c>
      <c r="E264" s="589" t="s">
        <v>812</v>
      </c>
      <c r="F264" s="601"/>
      <c r="G264" s="242">
        <f t="shared" si="26"/>
        <v>0</v>
      </c>
      <c r="H264" s="242">
        <f t="shared" si="26"/>
        <v>53000</v>
      </c>
      <c r="I264" s="242">
        <f t="shared" si="26"/>
        <v>106000</v>
      </c>
      <c r="J264" s="242">
        <f t="shared" si="26"/>
        <v>0</v>
      </c>
    </row>
    <row r="265" spans="1:10" s="330" customFormat="1" ht="33" hidden="1">
      <c r="A265" s="106" t="s">
        <v>559</v>
      </c>
      <c r="B265" s="630">
        <v>904</v>
      </c>
      <c r="C265" s="615" t="s">
        <v>30</v>
      </c>
      <c r="D265" s="615" t="s">
        <v>36</v>
      </c>
      <c r="E265" s="589" t="s">
        <v>813</v>
      </c>
      <c r="F265" s="601"/>
      <c r="G265" s="242">
        <f t="shared" si="26"/>
        <v>0</v>
      </c>
      <c r="H265" s="242">
        <f t="shared" si="26"/>
        <v>53000</v>
      </c>
      <c r="I265" s="242">
        <f t="shared" si="26"/>
        <v>106000</v>
      </c>
      <c r="J265" s="242">
        <f t="shared" si="26"/>
        <v>0</v>
      </c>
    </row>
    <row r="266" spans="1:10" s="330" customFormat="1" ht="16.5" hidden="1">
      <c r="A266" s="106" t="s">
        <v>554</v>
      </c>
      <c r="B266" s="630">
        <v>904</v>
      </c>
      <c r="C266" s="615" t="s">
        <v>30</v>
      </c>
      <c r="D266" s="615" t="s">
        <v>36</v>
      </c>
      <c r="E266" s="589" t="s">
        <v>813</v>
      </c>
      <c r="F266" s="594">
        <v>610</v>
      </c>
      <c r="G266" s="242"/>
      <c r="H266" s="242">
        <v>53000</v>
      </c>
      <c r="I266" s="242">
        <v>106000</v>
      </c>
      <c r="J266" s="242"/>
    </row>
    <row r="267" spans="1:10" s="129" customFormat="1" ht="33" hidden="1">
      <c r="A267" s="109" t="s">
        <v>545</v>
      </c>
      <c r="B267" s="585">
        <v>904</v>
      </c>
      <c r="C267" s="583" t="s">
        <v>30</v>
      </c>
      <c r="D267" s="584" t="s">
        <v>36</v>
      </c>
      <c r="E267" s="600" t="s">
        <v>756</v>
      </c>
      <c r="F267" s="594"/>
      <c r="G267" s="150">
        <f>G268</f>
        <v>0</v>
      </c>
      <c r="H267" s="150">
        <f aca="true" t="shared" si="27" ref="H267:I269">H268</f>
        <v>150000</v>
      </c>
      <c r="I267" s="150">
        <f t="shared" si="27"/>
        <v>150000</v>
      </c>
      <c r="J267" s="150">
        <f>J268</f>
        <v>0</v>
      </c>
    </row>
    <row r="268" spans="1:10" s="330" customFormat="1" ht="33" hidden="1">
      <c r="A268" s="356" t="s">
        <v>561</v>
      </c>
      <c r="B268" s="585">
        <v>904</v>
      </c>
      <c r="C268" s="583" t="s">
        <v>30</v>
      </c>
      <c r="D268" s="584" t="s">
        <v>36</v>
      </c>
      <c r="E268" s="584" t="s">
        <v>778</v>
      </c>
      <c r="F268" s="601"/>
      <c r="G268" s="150">
        <f>G269</f>
        <v>0</v>
      </c>
      <c r="H268" s="150">
        <f t="shared" si="27"/>
        <v>150000</v>
      </c>
      <c r="I268" s="150">
        <f t="shared" si="27"/>
        <v>150000</v>
      </c>
      <c r="J268" s="150">
        <f>J269</f>
        <v>0</v>
      </c>
    </row>
    <row r="269" spans="1:10" s="330" customFormat="1" ht="33" hidden="1">
      <c r="A269" s="103" t="s">
        <v>936</v>
      </c>
      <c r="B269" s="587">
        <v>904</v>
      </c>
      <c r="C269" s="588" t="s">
        <v>30</v>
      </c>
      <c r="D269" s="589" t="s">
        <v>36</v>
      </c>
      <c r="E269" s="589" t="s">
        <v>969</v>
      </c>
      <c r="F269" s="594"/>
      <c r="G269" s="242">
        <f>G270</f>
        <v>0</v>
      </c>
      <c r="H269" s="242">
        <f t="shared" si="27"/>
        <v>150000</v>
      </c>
      <c r="I269" s="242">
        <f t="shared" si="27"/>
        <v>150000</v>
      </c>
      <c r="J269" s="242">
        <f>J270</f>
        <v>0</v>
      </c>
    </row>
    <row r="270" spans="1:10" s="330" customFormat="1" ht="16.5" hidden="1">
      <c r="A270" s="106" t="s">
        <v>554</v>
      </c>
      <c r="B270" s="587">
        <v>904</v>
      </c>
      <c r="C270" s="588" t="s">
        <v>30</v>
      </c>
      <c r="D270" s="589" t="s">
        <v>36</v>
      </c>
      <c r="E270" s="589" t="s">
        <v>969</v>
      </c>
      <c r="F270" s="594">
        <v>610</v>
      </c>
      <c r="G270" s="242"/>
      <c r="H270" s="242">
        <v>150000</v>
      </c>
      <c r="I270" s="242">
        <v>150000</v>
      </c>
      <c r="J270" s="242"/>
    </row>
    <row r="271" spans="1:10" s="129" customFormat="1" ht="49.5" hidden="1">
      <c r="A271" s="109" t="s">
        <v>530</v>
      </c>
      <c r="B271" s="629">
        <v>904</v>
      </c>
      <c r="C271" s="609" t="s">
        <v>30</v>
      </c>
      <c r="D271" s="609" t="s">
        <v>36</v>
      </c>
      <c r="E271" s="600" t="s">
        <v>700</v>
      </c>
      <c r="F271" s="594"/>
      <c r="G271" s="150">
        <f aca="true" t="shared" si="28" ref="G271:J274">G272</f>
        <v>0</v>
      </c>
      <c r="H271" s="150">
        <f t="shared" si="28"/>
        <v>60000</v>
      </c>
      <c r="I271" s="150">
        <f t="shared" si="28"/>
        <v>132000</v>
      </c>
      <c r="J271" s="150">
        <f t="shared" si="28"/>
        <v>0</v>
      </c>
    </row>
    <row r="272" spans="1:10" s="330" customFormat="1" ht="33" hidden="1">
      <c r="A272" s="109" t="s">
        <v>537</v>
      </c>
      <c r="B272" s="629">
        <v>904</v>
      </c>
      <c r="C272" s="609" t="s">
        <v>30</v>
      </c>
      <c r="D272" s="609" t="s">
        <v>36</v>
      </c>
      <c r="E272" s="584" t="s">
        <v>701</v>
      </c>
      <c r="F272" s="601"/>
      <c r="G272" s="150">
        <f t="shared" si="28"/>
        <v>0</v>
      </c>
      <c r="H272" s="150">
        <f t="shared" si="28"/>
        <v>60000</v>
      </c>
      <c r="I272" s="150">
        <f t="shared" si="28"/>
        <v>132000</v>
      </c>
      <c r="J272" s="150">
        <f t="shared" si="28"/>
        <v>0</v>
      </c>
    </row>
    <row r="273" spans="1:10" s="129" customFormat="1" ht="16.5" hidden="1">
      <c r="A273" s="106" t="s">
        <v>961</v>
      </c>
      <c r="B273" s="630">
        <v>904</v>
      </c>
      <c r="C273" s="615" t="s">
        <v>30</v>
      </c>
      <c r="D273" s="615" t="s">
        <v>36</v>
      </c>
      <c r="E273" s="589" t="s">
        <v>703</v>
      </c>
      <c r="F273" s="594"/>
      <c r="G273" s="150">
        <f t="shared" si="28"/>
        <v>0</v>
      </c>
      <c r="H273" s="150">
        <f t="shared" si="28"/>
        <v>60000</v>
      </c>
      <c r="I273" s="150">
        <f t="shared" si="28"/>
        <v>132000</v>
      </c>
      <c r="J273" s="150">
        <f t="shared" si="28"/>
        <v>0</v>
      </c>
    </row>
    <row r="274" spans="1:10" s="129" customFormat="1" ht="33" hidden="1">
      <c r="A274" s="106" t="s">
        <v>538</v>
      </c>
      <c r="B274" s="630">
        <v>904</v>
      </c>
      <c r="C274" s="615" t="s">
        <v>30</v>
      </c>
      <c r="D274" s="615" t="s">
        <v>36</v>
      </c>
      <c r="E274" s="589" t="s">
        <v>702</v>
      </c>
      <c r="F274" s="594"/>
      <c r="G274" s="242">
        <f t="shared" si="28"/>
        <v>0</v>
      </c>
      <c r="H274" s="242">
        <f t="shared" si="28"/>
        <v>60000</v>
      </c>
      <c r="I274" s="242">
        <f t="shared" si="28"/>
        <v>132000</v>
      </c>
      <c r="J274" s="242">
        <f t="shared" si="28"/>
        <v>0</v>
      </c>
    </row>
    <row r="275" spans="1:10" s="129" customFormat="1" ht="9.75" customHeight="1" hidden="1">
      <c r="A275" s="106" t="s">
        <v>554</v>
      </c>
      <c r="B275" s="630">
        <v>904</v>
      </c>
      <c r="C275" s="615" t="s">
        <v>30</v>
      </c>
      <c r="D275" s="615" t="s">
        <v>36</v>
      </c>
      <c r="E275" s="589" t="s">
        <v>702</v>
      </c>
      <c r="F275" s="594">
        <v>610</v>
      </c>
      <c r="G275" s="242"/>
      <c r="H275" s="242">
        <v>60000</v>
      </c>
      <c r="I275" s="242">
        <v>132000</v>
      </c>
      <c r="J275" s="242"/>
    </row>
    <row r="276" spans="1:10" s="129" customFormat="1" ht="33" hidden="1">
      <c r="A276" s="362" t="s">
        <v>749</v>
      </c>
      <c r="B276" s="629">
        <v>904</v>
      </c>
      <c r="C276" s="609" t="s">
        <v>30</v>
      </c>
      <c r="D276" s="609" t="s">
        <v>36</v>
      </c>
      <c r="E276" s="586" t="s">
        <v>713</v>
      </c>
      <c r="F276" s="594"/>
      <c r="G276" s="150">
        <f aca="true" t="shared" si="29" ref="G276:J278">G277</f>
        <v>0</v>
      </c>
      <c r="H276" s="150">
        <f t="shared" si="29"/>
        <v>6000</v>
      </c>
      <c r="I276" s="150">
        <f t="shared" si="29"/>
        <v>5000</v>
      </c>
      <c r="J276" s="150">
        <f t="shared" si="29"/>
        <v>0</v>
      </c>
    </row>
    <row r="277" spans="1:10" s="129" customFormat="1" ht="16.5" hidden="1">
      <c r="A277" s="363" t="s">
        <v>874</v>
      </c>
      <c r="B277" s="630">
        <v>904</v>
      </c>
      <c r="C277" s="615" t="s">
        <v>30</v>
      </c>
      <c r="D277" s="615" t="s">
        <v>36</v>
      </c>
      <c r="E277" s="595" t="s">
        <v>875</v>
      </c>
      <c r="F277" s="594"/>
      <c r="G277" s="150">
        <f t="shared" si="29"/>
        <v>0</v>
      </c>
      <c r="H277" s="150">
        <f t="shared" si="29"/>
        <v>6000</v>
      </c>
      <c r="I277" s="150">
        <f t="shared" si="29"/>
        <v>5000</v>
      </c>
      <c r="J277" s="150">
        <f t="shared" si="29"/>
        <v>0</v>
      </c>
    </row>
    <row r="278" spans="1:10" s="129" customFormat="1" ht="18" customHeight="1" hidden="1">
      <c r="A278" s="363" t="s">
        <v>599</v>
      </c>
      <c r="B278" s="630">
        <v>904</v>
      </c>
      <c r="C278" s="615" t="s">
        <v>30</v>
      </c>
      <c r="D278" s="615" t="s">
        <v>36</v>
      </c>
      <c r="E278" s="595" t="s">
        <v>876</v>
      </c>
      <c r="F278" s="594"/>
      <c r="G278" s="150">
        <f t="shared" si="29"/>
        <v>0</v>
      </c>
      <c r="H278" s="150">
        <f t="shared" si="29"/>
        <v>6000</v>
      </c>
      <c r="I278" s="150">
        <f t="shared" si="29"/>
        <v>5000</v>
      </c>
      <c r="J278" s="150">
        <f t="shared" si="29"/>
        <v>0</v>
      </c>
    </row>
    <row r="279" spans="1:10" s="129" customFormat="1" ht="18" customHeight="1" hidden="1">
      <c r="A279" s="106" t="s">
        <v>554</v>
      </c>
      <c r="B279" s="630">
        <v>904</v>
      </c>
      <c r="C279" s="615" t="s">
        <v>30</v>
      </c>
      <c r="D279" s="615" t="s">
        <v>36</v>
      </c>
      <c r="E279" s="595" t="s">
        <v>876</v>
      </c>
      <c r="F279" s="594">
        <v>610</v>
      </c>
      <c r="G279" s="242"/>
      <c r="H279" s="242">
        <v>6000</v>
      </c>
      <c r="I279" s="242">
        <v>5000</v>
      </c>
      <c r="J279" s="242"/>
    </row>
    <row r="280" spans="1:10" ht="33" hidden="1">
      <c r="A280" s="225" t="s">
        <v>470</v>
      </c>
      <c r="B280" s="629">
        <v>904</v>
      </c>
      <c r="C280" s="584" t="s">
        <v>30</v>
      </c>
      <c r="D280" s="584" t="s">
        <v>35</v>
      </c>
      <c r="E280" s="551"/>
      <c r="F280" s="551"/>
      <c r="G280" s="150">
        <f aca="true" t="shared" si="30" ref="G280:J283">G281</f>
        <v>0</v>
      </c>
      <c r="H280" s="150">
        <f t="shared" si="30"/>
        <v>400</v>
      </c>
      <c r="I280" s="150">
        <f t="shared" si="30"/>
        <v>400</v>
      </c>
      <c r="J280" s="150">
        <f t="shared" si="30"/>
        <v>0</v>
      </c>
    </row>
    <row r="281" spans="1:10" s="129" customFormat="1" ht="49.5" hidden="1">
      <c r="A281" s="378" t="s">
        <v>752</v>
      </c>
      <c r="B281" s="629">
        <v>904</v>
      </c>
      <c r="C281" s="584" t="s">
        <v>30</v>
      </c>
      <c r="D281" s="584" t="s">
        <v>35</v>
      </c>
      <c r="E281" s="626" t="s">
        <v>717</v>
      </c>
      <c r="F281" s="627"/>
      <c r="G281" s="150">
        <f t="shared" si="30"/>
        <v>0</v>
      </c>
      <c r="H281" s="150">
        <f t="shared" si="30"/>
        <v>400</v>
      </c>
      <c r="I281" s="150">
        <f t="shared" si="30"/>
        <v>400</v>
      </c>
      <c r="J281" s="150">
        <f t="shared" si="30"/>
        <v>0</v>
      </c>
    </row>
    <row r="282" spans="1:10" s="129" customFormat="1" ht="33" hidden="1">
      <c r="A282" s="282" t="s">
        <v>1000</v>
      </c>
      <c r="B282" s="630">
        <v>904</v>
      </c>
      <c r="C282" s="589" t="s">
        <v>30</v>
      </c>
      <c r="D282" s="589" t="s">
        <v>35</v>
      </c>
      <c r="E282" s="628" t="s">
        <v>1001</v>
      </c>
      <c r="F282" s="596"/>
      <c r="G282" s="242">
        <f t="shared" si="30"/>
        <v>0</v>
      </c>
      <c r="H282" s="242">
        <f t="shared" si="30"/>
        <v>400</v>
      </c>
      <c r="I282" s="242">
        <f t="shared" si="30"/>
        <v>400</v>
      </c>
      <c r="J282" s="242">
        <f t="shared" si="30"/>
        <v>0</v>
      </c>
    </row>
    <row r="283" spans="1:10" s="129" customFormat="1" ht="33" hidden="1">
      <c r="A283" s="282" t="s">
        <v>1025</v>
      </c>
      <c r="B283" s="630">
        <v>904</v>
      </c>
      <c r="C283" s="589" t="s">
        <v>30</v>
      </c>
      <c r="D283" s="589" t="s">
        <v>35</v>
      </c>
      <c r="E283" s="628" t="s">
        <v>1002</v>
      </c>
      <c r="F283" s="596"/>
      <c r="G283" s="242">
        <f t="shared" si="30"/>
        <v>0</v>
      </c>
      <c r="H283" s="242">
        <f t="shared" si="30"/>
        <v>400</v>
      </c>
      <c r="I283" s="242">
        <f t="shared" si="30"/>
        <v>400</v>
      </c>
      <c r="J283" s="242">
        <f t="shared" si="30"/>
        <v>0</v>
      </c>
    </row>
    <row r="284" spans="1:10" s="129" customFormat="1" ht="31.5" customHeight="1" hidden="1">
      <c r="A284" s="368" t="s">
        <v>516</v>
      </c>
      <c r="B284" s="630">
        <v>904</v>
      </c>
      <c r="C284" s="589" t="s">
        <v>30</v>
      </c>
      <c r="D284" s="589" t="s">
        <v>35</v>
      </c>
      <c r="E284" s="628" t="s">
        <v>1002</v>
      </c>
      <c r="F284" s="596">
        <v>240</v>
      </c>
      <c r="G284" s="242"/>
      <c r="H284" s="242">
        <v>400</v>
      </c>
      <c r="I284" s="242">
        <v>400</v>
      </c>
      <c r="J284" s="242"/>
    </row>
    <row r="285" spans="1:10" ht="16.5" hidden="1">
      <c r="A285" s="45" t="s">
        <v>237</v>
      </c>
      <c r="B285" s="585">
        <v>904</v>
      </c>
      <c r="C285" s="583" t="s">
        <v>30</v>
      </c>
      <c r="D285" s="584" t="s">
        <v>30</v>
      </c>
      <c r="E285" s="584"/>
      <c r="F285" s="584"/>
      <c r="G285" s="150">
        <f aca="true" t="shared" si="31" ref="G285:J287">G286</f>
        <v>0</v>
      </c>
      <c r="H285" s="150">
        <f t="shared" si="31"/>
        <v>3193400</v>
      </c>
      <c r="I285" s="150">
        <f t="shared" si="31"/>
        <v>2303400</v>
      </c>
      <c r="J285" s="150">
        <f t="shared" si="31"/>
        <v>0</v>
      </c>
    </row>
    <row r="286" spans="1:10" s="129" customFormat="1" ht="33" hidden="1">
      <c r="A286" s="109" t="s">
        <v>545</v>
      </c>
      <c r="B286" s="585">
        <v>904</v>
      </c>
      <c r="C286" s="583" t="s">
        <v>30</v>
      </c>
      <c r="D286" s="584" t="s">
        <v>30</v>
      </c>
      <c r="E286" s="600" t="s">
        <v>756</v>
      </c>
      <c r="F286" s="594"/>
      <c r="G286" s="150">
        <f t="shared" si="31"/>
        <v>0</v>
      </c>
      <c r="H286" s="150">
        <f t="shared" si="31"/>
        <v>3193400</v>
      </c>
      <c r="I286" s="150">
        <f t="shared" si="31"/>
        <v>2303400</v>
      </c>
      <c r="J286" s="150">
        <f t="shared" si="31"/>
        <v>0</v>
      </c>
    </row>
    <row r="287" spans="1:10" s="330" customFormat="1" ht="33" hidden="1">
      <c r="A287" s="356" t="s">
        <v>561</v>
      </c>
      <c r="B287" s="585">
        <v>904</v>
      </c>
      <c r="C287" s="583" t="s">
        <v>30</v>
      </c>
      <c r="D287" s="584" t="s">
        <v>30</v>
      </c>
      <c r="E287" s="584" t="s">
        <v>778</v>
      </c>
      <c r="F287" s="601"/>
      <c r="G287" s="150">
        <f t="shared" si="31"/>
        <v>0</v>
      </c>
      <c r="H287" s="150">
        <f t="shared" si="31"/>
        <v>3193400</v>
      </c>
      <c r="I287" s="150">
        <f t="shared" si="31"/>
        <v>2303400</v>
      </c>
      <c r="J287" s="150">
        <f t="shared" si="31"/>
        <v>0</v>
      </c>
    </row>
    <row r="288" spans="1:10" s="330" customFormat="1" ht="16.5" hidden="1">
      <c r="A288" s="103" t="s">
        <v>931</v>
      </c>
      <c r="B288" s="587">
        <v>904</v>
      </c>
      <c r="C288" s="588" t="s">
        <v>30</v>
      </c>
      <c r="D288" s="589" t="s">
        <v>30</v>
      </c>
      <c r="E288" s="589" t="s">
        <v>932</v>
      </c>
      <c r="F288" s="594"/>
      <c r="G288" s="242">
        <f>G289+G291</f>
        <v>0</v>
      </c>
      <c r="H288" s="242">
        <f>H289+H291</f>
        <v>3193400</v>
      </c>
      <c r="I288" s="242">
        <f>I289+I291</f>
        <v>2303400</v>
      </c>
      <c r="J288" s="242">
        <f>J289+J291</f>
        <v>0</v>
      </c>
    </row>
    <row r="289" spans="1:10" s="330" customFormat="1" ht="33" hidden="1">
      <c r="A289" s="103" t="s">
        <v>933</v>
      </c>
      <c r="B289" s="587">
        <v>904</v>
      </c>
      <c r="C289" s="588" t="s">
        <v>30</v>
      </c>
      <c r="D289" s="589" t="s">
        <v>30</v>
      </c>
      <c r="E289" s="589" t="s">
        <v>934</v>
      </c>
      <c r="F289" s="594"/>
      <c r="G289" s="242">
        <f>G290</f>
        <v>0</v>
      </c>
      <c r="H289" s="242">
        <f>H290</f>
        <v>1558400</v>
      </c>
      <c r="I289" s="242">
        <f>I290</f>
        <v>1558400</v>
      </c>
      <c r="J289" s="242">
        <f>J290</f>
        <v>0</v>
      </c>
    </row>
    <row r="290" spans="1:10" s="330" customFormat="1" ht="16.5" hidden="1">
      <c r="A290" s="103" t="s">
        <v>550</v>
      </c>
      <c r="B290" s="587">
        <v>904</v>
      </c>
      <c r="C290" s="588" t="s">
        <v>30</v>
      </c>
      <c r="D290" s="589" t="s">
        <v>30</v>
      </c>
      <c r="E290" s="589" t="s">
        <v>934</v>
      </c>
      <c r="F290" s="594">
        <v>620</v>
      </c>
      <c r="G290" s="242"/>
      <c r="H290" s="242">
        <f>1497500+60900</f>
        <v>1558400</v>
      </c>
      <c r="I290" s="242">
        <f>1497500+60900</f>
        <v>1558400</v>
      </c>
      <c r="J290" s="242"/>
    </row>
    <row r="291" spans="1:10" s="330" customFormat="1" ht="33" hidden="1">
      <c r="A291" s="103" t="s">
        <v>604</v>
      </c>
      <c r="B291" s="587">
        <v>904</v>
      </c>
      <c r="C291" s="588" t="s">
        <v>30</v>
      </c>
      <c r="D291" s="589" t="s">
        <v>30</v>
      </c>
      <c r="E291" s="589" t="s">
        <v>935</v>
      </c>
      <c r="F291" s="594"/>
      <c r="G291" s="242">
        <f>G292</f>
        <v>0</v>
      </c>
      <c r="H291" s="242">
        <f>H292</f>
        <v>1635000</v>
      </c>
      <c r="I291" s="242">
        <f>I292</f>
        <v>745000</v>
      </c>
      <c r="J291" s="242">
        <f>J292</f>
        <v>0</v>
      </c>
    </row>
    <row r="292" spans="1:10" s="330" customFormat="1" ht="16.5" hidden="1">
      <c r="A292" s="103" t="s">
        <v>550</v>
      </c>
      <c r="B292" s="587">
        <v>904</v>
      </c>
      <c r="C292" s="588" t="s">
        <v>30</v>
      </c>
      <c r="D292" s="589" t="s">
        <v>30</v>
      </c>
      <c r="E292" s="589" t="s">
        <v>935</v>
      </c>
      <c r="F292" s="594">
        <v>620</v>
      </c>
      <c r="G292" s="242"/>
      <c r="H292" s="242">
        <v>1635000</v>
      </c>
      <c r="I292" s="242">
        <v>745000</v>
      </c>
      <c r="J292" s="242"/>
    </row>
    <row r="293" spans="1:10" ht="14.25" customHeight="1" hidden="1">
      <c r="A293" s="45" t="s">
        <v>249</v>
      </c>
      <c r="B293" s="585">
        <v>904</v>
      </c>
      <c r="C293" s="583" t="s">
        <v>30</v>
      </c>
      <c r="D293" s="584" t="s">
        <v>32</v>
      </c>
      <c r="E293" s="583"/>
      <c r="F293" s="583"/>
      <c r="G293" s="74">
        <f>G294+G326+G332+G336+G349+G321</f>
        <v>696300</v>
      </c>
      <c r="H293" s="74">
        <f>H294+H326+H332+H336+H349+H321</f>
        <v>25590200</v>
      </c>
      <c r="I293" s="74">
        <f>I294+I326+I332+I336+I349+I321</f>
        <v>26221200</v>
      </c>
      <c r="J293" s="74">
        <f>J294+J326+J332+J336+J349+J321</f>
        <v>696300</v>
      </c>
    </row>
    <row r="294" spans="1:10" s="129" customFormat="1" ht="33" hidden="1">
      <c r="A294" s="154" t="s">
        <v>552</v>
      </c>
      <c r="B294" s="585">
        <v>904</v>
      </c>
      <c r="C294" s="583" t="s">
        <v>30</v>
      </c>
      <c r="D294" s="584" t="s">
        <v>32</v>
      </c>
      <c r="E294" s="600" t="s">
        <v>754</v>
      </c>
      <c r="F294" s="639"/>
      <c r="G294" s="121">
        <f>G295+G313+G317</f>
        <v>696300</v>
      </c>
      <c r="H294" s="121">
        <f>H295+H313+H317</f>
        <v>21427200</v>
      </c>
      <c r="I294" s="121">
        <f>I295+I313+I317</f>
        <v>22061200</v>
      </c>
      <c r="J294" s="121">
        <f>J295+J313+J317</f>
        <v>696300</v>
      </c>
    </row>
    <row r="295" spans="1:10" s="330" customFormat="1" ht="33" hidden="1">
      <c r="A295" s="109" t="s">
        <v>753</v>
      </c>
      <c r="B295" s="638">
        <v>904</v>
      </c>
      <c r="C295" s="591" t="s">
        <v>30</v>
      </c>
      <c r="D295" s="584" t="s">
        <v>32</v>
      </c>
      <c r="E295" s="584" t="s">
        <v>764</v>
      </c>
      <c r="F295" s="601"/>
      <c r="G295" s="150">
        <f>G296+G299+G303</f>
        <v>696300</v>
      </c>
      <c r="H295" s="150">
        <f>H296+H299+H303</f>
        <v>21347200</v>
      </c>
      <c r="I295" s="150">
        <f>I296+I299+I303</f>
        <v>21687200</v>
      </c>
      <c r="J295" s="150">
        <f>J296+J299+J303</f>
        <v>696300</v>
      </c>
    </row>
    <row r="296" spans="1:10" s="129" customFormat="1" ht="16.5" hidden="1">
      <c r="A296" s="106" t="s">
        <v>735</v>
      </c>
      <c r="B296" s="640">
        <v>904</v>
      </c>
      <c r="C296" s="615" t="s">
        <v>30</v>
      </c>
      <c r="D296" s="615" t="s">
        <v>32</v>
      </c>
      <c r="E296" s="589" t="s">
        <v>785</v>
      </c>
      <c r="F296" s="594"/>
      <c r="G296" s="242">
        <f aca="true" t="shared" si="32" ref="G296:J297">G297</f>
        <v>0</v>
      </c>
      <c r="H296" s="242">
        <f t="shared" si="32"/>
        <v>0</v>
      </c>
      <c r="I296" s="242">
        <f t="shared" si="32"/>
        <v>0</v>
      </c>
      <c r="J296" s="242">
        <f t="shared" si="32"/>
        <v>0</v>
      </c>
    </row>
    <row r="297" spans="1:10" s="129" customFormat="1" ht="16.5" hidden="1">
      <c r="A297" s="106" t="s">
        <v>603</v>
      </c>
      <c r="B297" s="640">
        <v>904</v>
      </c>
      <c r="C297" s="615" t="s">
        <v>30</v>
      </c>
      <c r="D297" s="615" t="s">
        <v>32</v>
      </c>
      <c r="E297" s="589" t="s">
        <v>788</v>
      </c>
      <c r="F297" s="594"/>
      <c r="G297" s="242">
        <f t="shared" si="32"/>
        <v>0</v>
      </c>
      <c r="H297" s="242">
        <f t="shared" si="32"/>
        <v>0</v>
      </c>
      <c r="I297" s="242">
        <f t="shared" si="32"/>
        <v>0</v>
      </c>
      <c r="J297" s="242">
        <f t="shared" si="32"/>
        <v>0</v>
      </c>
    </row>
    <row r="298" spans="1:10" s="129" customFormat="1" ht="33" hidden="1">
      <c r="A298" s="368" t="s">
        <v>516</v>
      </c>
      <c r="B298" s="640">
        <v>904</v>
      </c>
      <c r="C298" s="615" t="s">
        <v>30</v>
      </c>
      <c r="D298" s="615" t="s">
        <v>32</v>
      </c>
      <c r="E298" s="589" t="s">
        <v>788</v>
      </c>
      <c r="F298" s="596">
        <v>240</v>
      </c>
      <c r="G298" s="242"/>
      <c r="H298" s="242">
        <v>0</v>
      </c>
      <c r="I298" s="242">
        <v>0</v>
      </c>
      <c r="J298" s="242"/>
    </row>
    <row r="299" spans="1:10" s="129" customFormat="1" ht="33" hidden="1">
      <c r="A299" s="106" t="s">
        <v>736</v>
      </c>
      <c r="B299" s="630">
        <v>904</v>
      </c>
      <c r="C299" s="615" t="s">
        <v>30</v>
      </c>
      <c r="D299" s="615" t="s">
        <v>32</v>
      </c>
      <c r="E299" s="589" t="s">
        <v>790</v>
      </c>
      <c r="F299" s="594"/>
      <c r="G299" s="242">
        <f>G300</f>
        <v>0</v>
      </c>
      <c r="H299" s="242">
        <f>H300</f>
        <v>90000</v>
      </c>
      <c r="I299" s="242">
        <f>I300</f>
        <v>430000</v>
      </c>
      <c r="J299" s="242">
        <f>J300</f>
        <v>0</v>
      </c>
    </row>
    <row r="300" spans="1:10" s="129" customFormat="1" ht="23.25" customHeight="1" hidden="1">
      <c r="A300" s="106" t="s">
        <v>606</v>
      </c>
      <c r="B300" s="587">
        <v>904</v>
      </c>
      <c r="C300" s="588" t="s">
        <v>30</v>
      </c>
      <c r="D300" s="589" t="s">
        <v>32</v>
      </c>
      <c r="E300" s="589" t="s">
        <v>794</v>
      </c>
      <c r="F300" s="594"/>
      <c r="G300" s="242">
        <f>G301+G302</f>
        <v>0</v>
      </c>
      <c r="H300" s="242">
        <f>H301+H302</f>
        <v>90000</v>
      </c>
      <c r="I300" s="242">
        <f>I301+I302</f>
        <v>430000</v>
      </c>
      <c r="J300" s="242">
        <f>J301+J302</f>
        <v>0</v>
      </c>
    </row>
    <row r="301" spans="1:10" s="129" customFormat="1" ht="18.75" customHeight="1" hidden="1">
      <c r="A301" s="49" t="s">
        <v>513</v>
      </c>
      <c r="B301" s="587">
        <v>904</v>
      </c>
      <c r="C301" s="588" t="s">
        <v>30</v>
      </c>
      <c r="D301" s="589" t="s">
        <v>32</v>
      </c>
      <c r="E301" s="593" t="s">
        <v>794</v>
      </c>
      <c r="F301" s="616">
        <v>120</v>
      </c>
      <c r="G301" s="242"/>
      <c r="H301" s="242">
        <v>50000</v>
      </c>
      <c r="I301" s="242">
        <v>95000</v>
      </c>
      <c r="J301" s="242"/>
    </row>
    <row r="302" spans="1:10" s="129" customFormat="1" ht="36" customHeight="1" hidden="1">
      <c r="A302" s="106" t="s">
        <v>516</v>
      </c>
      <c r="B302" s="587">
        <v>904</v>
      </c>
      <c r="C302" s="588" t="s">
        <v>30</v>
      </c>
      <c r="D302" s="589" t="s">
        <v>32</v>
      </c>
      <c r="E302" s="589" t="s">
        <v>794</v>
      </c>
      <c r="F302" s="594">
        <v>240</v>
      </c>
      <c r="G302" s="242">
        <v>0</v>
      </c>
      <c r="H302" s="242">
        <v>40000</v>
      </c>
      <c r="I302" s="242">
        <v>335000</v>
      </c>
      <c r="J302" s="242">
        <v>0</v>
      </c>
    </row>
    <row r="303" spans="1:10" s="129" customFormat="1" ht="16.5" hidden="1">
      <c r="A303" s="106" t="s">
        <v>737</v>
      </c>
      <c r="B303" s="587">
        <v>904</v>
      </c>
      <c r="C303" s="588" t="s">
        <v>30</v>
      </c>
      <c r="D303" s="589" t="s">
        <v>32</v>
      </c>
      <c r="E303" s="589" t="s">
        <v>796</v>
      </c>
      <c r="F303" s="594"/>
      <c r="G303" s="242">
        <f>G304+G308</f>
        <v>696300</v>
      </c>
      <c r="H303" s="242">
        <f>H304+H308</f>
        <v>21257200</v>
      </c>
      <c r="I303" s="242">
        <f>I304+I308</f>
        <v>21257200</v>
      </c>
      <c r="J303" s="242">
        <f>J304+J308</f>
        <v>696300</v>
      </c>
    </row>
    <row r="304" spans="1:10" s="129" customFormat="1" ht="16.5" hidden="1">
      <c r="A304" s="106" t="s">
        <v>515</v>
      </c>
      <c r="B304" s="587">
        <v>904</v>
      </c>
      <c r="C304" s="588" t="s">
        <v>30</v>
      </c>
      <c r="D304" s="589" t="s">
        <v>32</v>
      </c>
      <c r="E304" s="589" t="s">
        <v>797</v>
      </c>
      <c r="F304" s="594"/>
      <c r="G304" s="242">
        <f>G305+G306+G307</f>
        <v>696300</v>
      </c>
      <c r="H304" s="242">
        <f>H305+H306+H307</f>
        <v>5694900</v>
      </c>
      <c r="I304" s="242">
        <f>I305+I306+I307</f>
        <v>5694900</v>
      </c>
      <c r="J304" s="242">
        <f>J305+J306+J307</f>
        <v>696300</v>
      </c>
    </row>
    <row r="305" spans="1:10" s="129" customFormat="1" ht="33" hidden="1">
      <c r="A305" s="106" t="s">
        <v>513</v>
      </c>
      <c r="B305" s="587">
        <v>904</v>
      </c>
      <c r="C305" s="588" t="s">
        <v>30</v>
      </c>
      <c r="D305" s="589" t="s">
        <v>32</v>
      </c>
      <c r="E305" s="589" t="s">
        <v>797</v>
      </c>
      <c r="F305" s="594">
        <v>120</v>
      </c>
      <c r="G305" s="242"/>
      <c r="H305" s="242">
        <f>3580100+1081200+320600</f>
        <v>4981900</v>
      </c>
      <c r="I305" s="242">
        <f>3580100+1081200+320600</f>
        <v>4981900</v>
      </c>
      <c r="J305" s="242"/>
    </row>
    <row r="306" spans="1:10" s="129" customFormat="1" ht="33" hidden="1">
      <c r="A306" s="106" t="s">
        <v>516</v>
      </c>
      <c r="B306" s="587">
        <v>904</v>
      </c>
      <c r="C306" s="588" t="s">
        <v>30</v>
      </c>
      <c r="D306" s="589" t="s">
        <v>32</v>
      </c>
      <c r="E306" s="589" t="s">
        <v>797</v>
      </c>
      <c r="F306" s="594">
        <v>240</v>
      </c>
      <c r="G306" s="242">
        <v>696300</v>
      </c>
      <c r="H306" s="242">
        <v>696300</v>
      </c>
      <c r="I306" s="242">
        <v>696300</v>
      </c>
      <c r="J306" s="242">
        <v>696300</v>
      </c>
    </row>
    <row r="307" spans="1:10" s="129" customFormat="1" ht="16.5" hidden="1">
      <c r="A307" s="106" t="s">
        <v>518</v>
      </c>
      <c r="B307" s="587">
        <v>904</v>
      </c>
      <c r="C307" s="588" t="s">
        <v>30</v>
      </c>
      <c r="D307" s="589" t="s">
        <v>32</v>
      </c>
      <c r="E307" s="589" t="s">
        <v>797</v>
      </c>
      <c r="F307" s="594">
        <v>850</v>
      </c>
      <c r="G307" s="242"/>
      <c r="H307" s="242">
        <v>16700</v>
      </c>
      <c r="I307" s="242">
        <v>16700</v>
      </c>
      <c r="J307" s="242"/>
    </row>
    <row r="308" spans="1:10" s="129" customFormat="1" ht="52.5" customHeight="1" hidden="1">
      <c r="A308" s="106" t="s">
        <v>562</v>
      </c>
      <c r="B308" s="587">
        <v>904</v>
      </c>
      <c r="C308" s="588" t="s">
        <v>30</v>
      </c>
      <c r="D308" s="589" t="s">
        <v>32</v>
      </c>
      <c r="E308" s="589" t="s">
        <v>798</v>
      </c>
      <c r="F308" s="594"/>
      <c r="G308" s="242">
        <f>G309+G310+G311+G312</f>
        <v>0</v>
      </c>
      <c r="H308" s="242">
        <f>H309+H310+H311+H312</f>
        <v>15562300</v>
      </c>
      <c r="I308" s="242">
        <f>I309+I310+I311+I312</f>
        <v>15562300</v>
      </c>
      <c r="J308" s="242">
        <f>J309+J310+J311+J312</f>
        <v>0</v>
      </c>
    </row>
    <row r="309" spans="1:10" s="129" customFormat="1" ht="18.75" customHeight="1" hidden="1">
      <c r="A309" s="106" t="s">
        <v>513</v>
      </c>
      <c r="B309" s="587">
        <v>904</v>
      </c>
      <c r="C309" s="588" t="s">
        <v>30</v>
      </c>
      <c r="D309" s="589" t="s">
        <v>32</v>
      </c>
      <c r="E309" s="589" t="s">
        <v>798</v>
      </c>
      <c r="F309" s="594">
        <v>120</v>
      </c>
      <c r="G309" s="242"/>
      <c r="H309" s="242">
        <f>9682000+2924000+867000</f>
        <v>13473000</v>
      </c>
      <c r="I309" s="242">
        <f>9682000+2924000+867000</f>
        <v>13473000</v>
      </c>
      <c r="J309" s="242"/>
    </row>
    <row r="310" spans="1:10" s="129" customFormat="1" ht="36.75" customHeight="1" hidden="1">
      <c r="A310" s="106" t="s">
        <v>516</v>
      </c>
      <c r="B310" s="587">
        <v>904</v>
      </c>
      <c r="C310" s="588" t="s">
        <v>30</v>
      </c>
      <c r="D310" s="589" t="s">
        <v>32</v>
      </c>
      <c r="E310" s="589" t="s">
        <v>798</v>
      </c>
      <c r="F310" s="594">
        <v>240</v>
      </c>
      <c r="G310" s="242"/>
      <c r="H310" s="242">
        <v>2038500</v>
      </c>
      <c r="I310" s="242">
        <v>2038500</v>
      </c>
      <c r="J310" s="242"/>
    </row>
    <row r="311" spans="1:10" s="129" customFormat="1" ht="18.75" customHeight="1" hidden="1">
      <c r="A311" s="106" t="s">
        <v>622</v>
      </c>
      <c r="B311" s="587">
        <v>904</v>
      </c>
      <c r="C311" s="588" t="s">
        <v>30</v>
      </c>
      <c r="D311" s="589" t="s">
        <v>32</v>
      </c>
      <c r="E311" s="589" t="s">
        <v>798</v>
      </c>
      <c r="F311" s="594">
        <v>830</v>
      </c>
      <c r="G311" s="242"/>
      <c r="H311" s="242">
        <v>20000</v>
      </c>
      <c r="I311" s="242">
        <v>20000</v>
      </c>
      <c r="J311" s="242"/>
    </row>
    <row r="312" spans="1:10" s="129" customFormat="1" ht="18.75" customHeight="1" hidden="1">
      <c r="A312" s="106" t="s">
        <v>518</v>
      </c>
      <c r="B312" s="587">
        <v>904</v>
      </c>
      <c r="C312" s="588" t="s">
        <v>30</v>
      </c>
      <c r="D312" s="589" t="s">
        <v>32</v>
      </c>
      <c r="E312" s="589" t="s">
        <v>798</v>
      </c>
      <c r="F312" s="594">
        <v>850</v>
      </c>
      <c r="G312" s="242"/>
      <c r="H312" s="242">
        <v>30800</v>
      </c>
      <c r="I312" s="242">
        <v>30800</v>
      </c>
      <c r="J312" s="242"/>
    </row>
    <row r="313" spans="1:10" s="129" customFormat="1" ht="37.5" customHeight="1" hidden="1">
      <c r="A313" s="109" t="s">
        <v>743</v>
      </c>
      <c r="B313" s="585">
        <v>904</v>
      </c>
      <c r="C313" s="583" t="s">
        <v>30</v>
      </c>
      <c r="D313" s="584" t="s">
        <v>32</v>
      </c>
      <c r="E313" s="584" t="s">
        <v>765</v>
      </c>
      <c r="F313" s="594"/>
      <c r="G313" s="150">
        <f>G314</f>
        <v>0</v>
      </c>
      <c r="H313" s="150">
        <f aca="true" t="shared" si="33" ref="H313:I315">H314</f>
        <v>50000</v>
      </c>
      <c r="I313" s="150">
        <f t="shared" si="33"/>
        <v>320000</v>
      </c>
      <c r="J313" s="150">
        <f>J314</f>
        <v>0</v>
      </c>
    </row>
    <row r="314" spans="1:10" s="129" customFormat="1" ht="18.75" customHeight="1" hidden="1">
      <c r="A314" s="106" t="s">
        <v>739</v>
      </c>
      <c r="B314" s="587">
        <v>904</v>
      </c>
      <c r="C314" s="588" t="s">
        <v>30</v>
      </c>
      <c r="D314" s="589" t="s">
        <v>32</v>
      </c>
      <c r="E314" s="589" t="s">
        <v>805</v>
      </c>
      <c r="F314" s="594"/>
      <c r="G314" s="242">
        <f>G315</f>
        <v>0</v>
      </c>
      <c r="H314" s="242">
        <f t="shared" si="33"/>
        <v>50000</v>
      </c>
      <c r="I314" s="242">
        <f t="shared" si="33"/>
        <v>320000</v>
      </c>
      <c r="J314" s="242">
        <f>J315</f>
        <v>0</v>
      </c>
    </row>
    <row r="315" spans="1:10" s="129" customFormat="1" ht="18.75" customHeight="1" hidden="1">
      <c r="A315" s="106" t="s">
        <v>606</v>
      </c>
      <c r="B315" s="587">
        <v>904</v>
      </c>
      <c r="C315" s="588" t="s">
        <v>30</v>
      </c>
      <c r="D315" s="589" t="s">
        <v>32</v>
      </c>
      <c r="E315" s="589" t="s">
        <v>806</v>
      </c>
      <c r="F315" s="594"/>
      <c r="G315" s="242">
        <f>G316</f>
        <v>0</v>
      </c>
      <c r="H315" s="242">
        <f t="shared" si="33"/>
        <v>50000</v>
      </c>
      <c r="I315" s="242">
        <f t="shared" si="33"/>
        <v>320000</v>
      </c>
      <c r="J315" s="242">
        <f>J316</f>
        <v>0</v>
      </c>
    </row>
    <row r="316" spans="1:10" s="129" customFormat="1" ht="34.5" customHeight="1" hidden="1">
      <c r="A316" s="106" t="s">
        <v>516</v>
      </c>
      <c r="B316" s="587">
        <v>904</v>
      </c>
      <c r="C316" s="588" t="s">
        <v>30</v>
      </c>
      <c r="D316" s="589" t="s">
        <v>32</v>
      </c>
      <c r="E316" s="589" t="s">
        <v>806</v>
      </c>
      <c r="F316" s="594">
        <v>240</v>
      </c>
      <c r="G316" s="242"/>
      <c r="H316" s="242">
        <v>50000</v>
      </c>
      <c r="I316" s="242">
        <v>320000</v>
      </c>
      <c r="J316" s="242"/>
    </row>
    <row r="317" spans="1:10" s="330" customFormat="1" ht="12.75" customHeight="1" hidden="1">
      <c r="A317" s="109" t="s">
        <v>558</v>
      </c>
      <c r="B317" s="585">
        <v>904</v>
      </c>
      <c r="C317" s="583" t="s">
        <v>30</v>
      </c>
      <c r="D317" s="584" t="s">
        <v>32</v>
      </c>
      <c r="E317" s="584" t="s">
        <v>767</v>
      </c>
      <c r="F317" s="601"/>
      <c r="G317" s="150">
        <f aca="true" t="shared" si="34" ref="G317:J319">G318</f>
        <v>0</v>
      </c>
      <c r="H317" s="150">
        <f t="shared" si="34"/>
        <v>30000</v>
      </c>
      <c r="I317" s="150">
        <f t="shared" si="34"/>
        <v>54000</v>
      </c>
      <c r="J317" s="150">
        <f t="shared" si="34"/>
        <v>0</v>
      </c>
    </row>
    <row r="318" spans="1:10" s="330" customFormat="1" ht="33" hidden="1">
      <c r="A318" s="283" t="s">
        <v>811</v>
      </c>
      <c r="B318" s="602">
        <v>904</v>
      </c>
      <c r="C318" s="588" t="s">
        <v>30</v>
      </c>
      <c r="D318" s="589" t="s">
        <v>32</v>
      </c>
      <c r="E318" s="589" t="s">
        <v>812</v>
      </c>
      <c r="F318" s="601"/>
      <c r="G318" s="242">
        <f t="shared" si="34"/>
        <v>0</v>
      </c>
      <c r="H318" s="242">
        <f t="shared" si="34"/>
        <v>30000</v>
      </c>
      <c r="I318" s="242">
        <f t="shared" si="34"/>
        <v>54000</v>
      </c>
      <c r="J318" s="242">
        <f t="shared" si="34"/>
        <v>0</v>
      </c>
    </row>
    <row r="319" spans="1:10" s="330" customFormat="1" ht="33" hidden="1">
      <c r="A319" s="283" t="s">
        <v>559</v>
      </c>
      <c r="B319" s="602">
        <v>904</v>
      </c>
      <c r="C319" s="588" t="s">
        <v>30</v>
      </c>
      <c r="D319" s="589" t="s">
        <v>32</v>
      </c>
      <c r="E319" s="589" t="s">
        <v>813</v>
      </c>
      <c r="F319" s="601"/>
      <c r="G319" s="242">
        <f t="shared" si="34"/>
        <v>0</v>
      </c>
      <c r="H319" s="242">
        <f t="shared" si="34"/>
        <v>30000</v>
      </c>
      <c r="I319" s="242">
        <f t="shared" si="34"/>
        <v>54000</v>
      </c>
      <c r="J319" s="242">
        <f t="shared" si="34"/>
        <v>0</v>
      </c>
    </row>
    <row r="320" spans="1:10" s="330" customFormat="1" ht="33" hidden="1">
      <c r="A320" s="283" t="s">
        <v>516</v>
      </c>
      <c r="B320" s="602">
        <v>904</v>
      </c>
      <c r="C320" s="588" t="s">
        <v>30</v>
      </c>
      <c r="D320" s="589" t="s">
        <v>32</v>
      </c>
      <c r="E320" s="589" t="s">
        <v>813</v>
      </c>
      <c r="F320" s="594">
        <v>240</v>
      </c>
      <c r="G320" s="242"/>
      <c r="H320" s="242">
        <v>30000</v>
      </c>
      <c r="I320" s="242">
        <v>54000</v>
      </c>
      <c r="J320" s="242"/>
    </row>
    <row r="321" spans="1:10" s="129" customFormat="1" ht="33" hidden="1">
      <c r="A321" s="394" t="s">
        <v>526</v>
      </c>
      <c r="B321" s="582">
        <v>904</v>
      </c>
      <c r="C321" s="583" t="s">
        <v>30</v>
      </c>
      <c r="D321" s="583" t="s">
        <v>36</v>
      </c>
      <c r="E321" s="600" t="s">
        <v>699</v>
      </c>
      <c r="F321" s="594"/>
      <c r="G321" s="150">
        <f>G322</f>
        <v>0</v>
      </c>
      <c r="H321" s="150">
        <f>H322</f>
        <v>7000</v>
      </c>
      <c r="I321" s="150">
        <f>I322</f>
        <v>9000</v>
      </c>
      <c r="J321" s="150">
        <f>J322</f>
        <v>0</v>
      </c>
    </row>
    <row r="322" spans="1:10" s="330" customFormat="1" ht="16.5" hidden="1">
      <c r="A322" s="414" t="s">
        <v>747</v>
      </c>
      <c r="B322" s="582">
        <v>904</v>
      </c>
      <c r="C322" s="583" t="s">
        <v>30</v>
      </c>
      <c r="D322" s="584" t="s">
        <v>32</v>
      </c>
      <c r="E322" s="584" t="s">
        <v>769</v>
      </c>
      <c r="F322" s="601"/>
      <c r="G322" s="150">
        <f>G323</f>
        <v>0</v>
      </c>
      <c r="H322" s="150">
        <f aca="true" t="shared" si="35" ref="H322:I324">H323</f>
        <v>7000</v>
      </c>
      <c r="I322" s="150">
        <f t="shared" si="35"/>
        <v>9000</v>
      </c>
      <c r="J322" s="150">
        <f>J323</f>
        <v>0</v>
      </c>
    </row>
    <row r="323" spans="1:10" s="129" customFormat="1" ht="33" hidden="1">
      <c r="A323" s="449" t="s">
        <v>1018</v>
      </c>
      <c r="B323" s="602">
        <v>904</v>
      </c>
      <c r="C323" s="588" t="s">
        <v>30</v>
      </c>
      <c r="D323" s="589" t="s">
        <v>32</v>
      </c>
      <c r="E323" s="589" t="s">
        <v>908</v>
      </c>
      <c r="F323" s="594"/>
      <c r="G323" s="242">
        <f>G324</f>
        <v>0</v>
      </c>
      <c r="H323" s="242">
        <f t="shared" si="35"/>
        <v>7000</v>
      </c>
      <c r="I323" s="242">
        <f t="shared" si="35"/>
        <v>9000</v>
      </c>
      <c r="J323" s="242">
        <f>J324</f>
        <v>0</v>
      </c>
    </row>
    <row r="324" spans="1:10" s="129" customFormat="1" ht="33" hidden="1">
      <c r="A324" s="395" t="s">
        <v>669</v>
      </c>
      <c r="B324" s="602">
        <v>904</v>
      </c>
      <c r="C324" s="588" t="s">
        <v>30</v>
      </c>
      <c r="D324" s="589" t="s">
        <v>32</v>
      </c>
      <c r="E324" s="589" t="s">
        <v>909</v>
      </c>
      <c r="F324" s="594"/>
      <c r="G324" s="242">
        <f>G325</f>
        <v>0</v>
      </c>
      <c r="H324" s="242">
        <f t="shared" si="35"/>
        <v>7000</v>
      </c>
      <c r="I324" s="242">
        <f t="shared" si="35"/>
        <v>9000</v>
      </c>
      <c r="J324" s="242">
        <f>J325</f>
        <v>0</v>
      </c>
    </row>
    <row r="325" spans="1:10" s="129" customFormat="1" ht="33" hidden="1">
      <c r="A325" s="283" t="s">
        <v>516</v>
      </c>
      <c r="B325" s="602">
        <v>904</v>
      </c>
      <c r="C325" s="588" t="s">
        <v>30</v>
      </c>
      <c r="D325" s="589" t="s">
        <v>32</v>
      </c>
      <c r="E325" s="589" t="s">
        <v>909</v>
      </c>
      <c r="F325" s="594">
        <v>240</v>
      </c>
      <c r="G325" s="242"/>
      <c r="H325" s="242">
        <f>4000+3000</f>
        <v>7000</v>
      </c>
      <c r="I325" s="242">
        <f>6000+3000</f>
        <v>9000</v>
      </c>
      <c r="J325" s="242"/>
    </row>
    <row r="326" spans="1:10" s="129" customFormat="1" ht="28.5" customHeight="1" hidden="1">
      <c r="A326" s="109" t="s">
        <v>545</v>
      </c>
      <c r="B326" s="585">
        <v>904</v>
      </c>
      <c r="C326" s="583" t="s">
        <v>30</v>
      </c>
      <c r="D326" s="584" t="s">
        <v>32</v>
      </c>
      <c r="E326" s="600" t="s">
        <v>756</v>
      </c>
      <c r="F326" s="594"/>
      <c r="G326" s="150">
        <f aca="true" t="shared" si="36" ref="G326:J328">G327</f>
        <v>0</v>
      </c>
      <c r="H326" s="150">
        <f t="shared" si="36"/>
        <v>4027000</v>
      </c>
      <c r="I326" s="150">
        <f t="shared" si="36"/>
        <v>4027000</v>
      </c>
      <c r="J326" s="150">
        <f t="shared" si="36"/>
        <v>0</v>
      </c>
    </row>
    <row r="327" spans="1:10" s="330" customFormat="1" ht="33" hidden="1">
      <c r="A327" s="356" t="s">
        <v>563</v>
      </c>
      <c r="B327" s="585">
        <v>904</v>
      </c>
      <c r="C327" s="583" t="s">
        <v>30</v>
      </c>
      <c r="D327" s="584" t="s">
        <v>32</v>
      </c>
      <c r="E327" s="584" t="s">
        <v>779</v>
      </c>
      <c r="F327" s="601"/>
      <c r="G327" s="150">
        <f t="shared" si="36"/>
        <v>0</v>
      </c>
      <c r="H327" s="150">
        <f t="shared" si="36"/>
        <v>4027000</v>
      </c>
      <c r="I327" s="150">
        <f t="shared" si="36"/>
        <v>4027000</v>
      </c>
      <c r="J327" s="150">
        <f t="shared" si="36"/>
        <v>0</v>
      </c>
    </row>
    <row r="328" spans="1:10" s="330" customFormat="1" ht="33" hidden="1">
      <c r="A328" s="103" t="s">
        <v>611</v>
      </c>
      <c r="B328" s="587">
        <v>904</v>
      </c>
      <c r="C328" s="588" t="s">
        <v>30</v>
      </c>
      <c r="D328" s="589" t="s">
        <v>32</v>
      </c>
      <c r="E328" s="589" t="s">
        <v>920</v>
      </c>
      <c r="F328" s="601"/>
      <c r="G328" s="242">
        <f t="shared" si="36"/>
        <v>0</v>
      </c>
      <c r="H328" s="242">
        <f t="shared" si="36"/>
        <v>4027000</v>
      </c>
      <c r="I328" s="242">
        <f t="shared" si="36"/>
        <v>4027000</v>
      </c>
      <c r="J328" s="242">
        <f t="shared" si="36"/>
        <v>0</v>
      </c>
    </row>
    <row r="329" spans="1:10" s="330" customFormat="1" ht="33" hidden="1">
      <c r="A329" s="103" t="s">
        <v>921</v>
      </c>
      <c r="B329" s="587">
        <v>904</v>
      </c>
      <c r="C329" s="588" t="s">
        <v>30</v>
      </c>
      <c r="D329" s="589" t="s">
        <v>32</v>
      </c>
      <c r="E329" s="589" t="s">
        <v>922</v>
      </c>
      <c r="F329" s="601"/>
      <c r="G329" s="242">
        <f>G330+G331</f>
        <v>0</v>
      </c>
      <c r="H329" s="242">
        <f>H330+H331</f>
        <v>4027000</v>
      </c>
      <c r="I329" s="242">
        <f>I330+I331</f>
        <v>4027000</v>
      </c>
      <c r="J329" s="242">
        <f>J330+J331</f>
        <v>0</v>
      </c>
    </row>
    <row r="330" spans="1:10" s="330" customFormat="1" ht="33" hidden="1">
      <c r="A330" s="106" t="s">
        <v>513</v>
      </c>
      <c r="B330" s="587">
        <v>904</v>
      </c>
      <c r="C330" s="588" t="s">
        <v>30</v>
      </c>
      <c r="D330" s="589" t="s">
        <v>32</v>
      </c>
      <c r="E330" s="589" t="s">
        <v>922</v>
      </c>
      <c r="F330" s="594">
        <v>120</v>
      </c>
      <c r="G330" s="455"/>
      <c r="H330" s="455">
        <v>3073830</v>
      </c>
      <c r="I330" s="455">
        <v>3073830</v>
      </c>
      <c r="J330" s="455"/>
    </row>
    <row r="331" spans="1:10" s="330" customFormat="1" ht="33" hidden="1">
      <c r="A331" s="106" t="s">
        <v>516</v>
      </c>
      <c r="B331" s="587">
        <v>904</v>
      </c>
      <c r="C331" s="588" t="s">
        <v>30</v>
      </c>
      <c r="D331" s="589" t="s">
        <v>32</v>
      </c>
      <c r="E331" s="589" t="s">
        <v>922</v>
      </c>
      <c r="F331" s="594">
        <v>240</v>
      </c>
      <c r="G331" s="455"/>
      <c r="H331" s="455">
        <v>953170</v>
      </c>
      <c r="I331" s="455">
        <v>953170</v>
      </c>
      <c r="J331" s="455"/>
    </row>
    <row r="332" spans="1:10" s="129" customFormat="1" ht="66" hidden="1">
      <c r="A332" s="356" t="s">
        <v>568</v>
      </c>
      <c r="B332" s="585">
        <v>904</v>
      </c>
      <c r="C332" s="583" t="s">
        <v>30</v>
      </c>
      <c r="D332" s="584" t="s">
        <v>32</v>
      </c>
      <c r="E332" s="586" t="s">
        <v>758</v>
      </c>
      <c r="F332" s="594"/>
      <c r="G332" s="150">
        <f aca="true" t="shared" si="37" ref="G332:J334">G333</f>
        <v>0</v>
      </c>
      <c r="H332" s="150">
        <f t="shared" si="37"/>
        <v>22000</v>
      </c>
      <c r="I332" s="150">
        <f t="shared" si="37"/>
        <v>22000</v>
      </c>
      <c r="J332" s="150">
        <f t="shared" si="37"/>
        <v>0</v>
      </c>
    </row>
    <row r="333" spans="1:10" s="129" customFormat="1" ht="16.5" hidden="1">
      <c r="A333" s="103" t="s">
        <v>951</v>
      </c>
      <c r="B333" s="587">
        <v>904</v>
      </c>
      <c r="C333" s="588" t="s">
        <v>30</v>
      </c>
      <c r="D333" s="589" t="s">
        <v>32</v>
      </c>
      <c r="E333" s="589" t="s">
        <v>952</v>
      </c>
      <c r="F333" s="594"/>
      <c r="G333" s="242">
        <f t="shared" si="37"/>
        <v>0</v>
      </c>
      <c r="H333" s="242">
        <f t="shared" si="37"/>
        <v>22000</v>
      </c>
      <c r="I333" s="242">
        <f t="shared" si="37"/>
        <v>22000</v>
      </c>
      <c r="J333" s="242">
        <f t="shared" si="37"/>
        <v>0</v>
      </c>
    </row>
    <row r="334" spans="1:10" s="129" customFormat="1" ht="33" hidden="1">
      <c r="A334" s="103" t="s">
        <v>569</v>
      </c>
      <c r="B334" s="587">
        <v>904</v>
      </c>
      <c r="C334" s="588" t="s">
        <v>30</v>
      </c>
      <c r="D334" s="589" t="s">
        <v>32</v>
      </c>
      <c r="E334" s="589" t="s">
        <v>953</v>
      </c>
      <c r="F334" s="594"/>
      <c r="G334" s="242">
        <f t="shared" si="37"/>
        <v>0</v>
      </c>
      <c r="H334" s="242">
        <f t="shared" si="37"/>
        <v>22000</v>
      </c>
      <c r="I334" s="242">
        <f t="shared" si="37"/>
        <v>22000</v>
      </c>
      <c r="J334" s="242">
        <f t="shared" si="37"/>
        <v>0</v>
      </c>
    </row>
    <row r="335" spans="1:10" s="129" customFormat="1" ht="33" hidden="1">
      <c r="A335" s="106" t="s">
        <v>516</v>
      </c>
      <c r="B335" s="587">
        <v>904</v>
      </c>
      <c r="C335" s="588" t="s">
        <v>30</v>
      </c>
      <c r="D335" s="589" t="s">
        <v>32</v>
      </c>
      <c r="E335" s="589" t="s">
        <v>953</v>
      </c>
      <c r="F335" s="594">
        <v>240</v>
      </c>
      <c r="G335" s="242"/>
      <c r="H335" s="242">
        <v>22000</v>
      </c>
      <c r="I335" s="242">
        <v>22000</v>
      </c>
      <c r="J335" s="242"/>
    </row>
    <row r="336" spans="1:10" s="129" customFormat="1" ht="49.5" hidden="1">
      <c r="A336" s="109" t="s">
        <v>530</v>
      </c>
      <c r="B336" s="585">
        <v>904</v>
      </c>
      <c r="C336" s="583" t="s">
        <v>30</v>
      </c>
      <c r="D336" s="584" t="s">
        <v>32</v>
      </c>
      <c r="E336" s="600" t="s">
        <v>700</v>
      </c>
      <c r="F336" s="594"/>
      <c r="G336" s="150">
        <f>G337+G341+G345</f>
        <v>0</v>
      </c>
      <c r="H336" s="150">
        <f>H337+H341+H345</f>
        <v>102000</v>
      </c>
      <c r="I336" s="150">
        <f>I337+I341+I345</f>
        <v>96000</v>
      </c>
      <c r="J336" s="150">
        <f>J337+J341+J345</f>
        <v>0</v>
      </c>
    </row>
    <row r="337" spans="1:10" s="330" customFormat="1" ht="33" hidden="1">
      <c r="A337" s="360" t="s">
        <v>532</v>
      </c>
      <c r="B337" s="582">
        <v>904</v>
      </c>
      <c r="C337" s="591" t="s">
        <v>30</v>
      </c>
      <c r="D337" s="591" t="s">
        <v>32</v>
      </c>
      <c r="E337" s="584" t="s">
        <v>706</v>
      </c>
      <c r="F337" s="601"/>
      <c r="G337" s="150">
        <f aca="true" t="shared" si="38" ref="G337:J339">G338</f>
        <v>0</v>
      </c>
      <c r="H337" s="150">
        <f t="shared" si="38"/>
        <v>5000</v>
      </c>
      <c r="I337" s="150">
        <f t="shared" si="38"/>
        <v>0</v>
      </c>
      <c r="J337" s="150">
        <f t="shared" si="38"/>
        <v>0</v>
      </c>
    </row>
    <row r="338" spans="1:10" s="129" customFormat="1" ht="15.75" customHeight="1" hidden="1">
      <c r="A338" s="361" t="s">
        <v>954</v>
      </c>
      <c r="B338" s="602">
        <v>904</v>
      </c>
      <c r="C338" s="588" t="s">
        <v>30</v>
      </c>
      <c r="D338" s="589" t="s">
        <v>32</v>
      </c>
      <c r="E338" s="589" t="s">
        <v>707</v>
      </c>
      <c r="F338" s="594"/>
      <c r="G338" s="242">
        <f t="shared" si="38"/>
        <v>0</v>
      </c>
      <c r="H338" s="242">
        <f t="shared" si="38"/>
        <v>5000</v>
      </c>
      <c r="I338" s="242">
        <f t="shared" si="38"/>
        <v>0</v>
      </c>
      <c r="J338" s="242">
        <f t="shared" si="38"/>
        <v>0</v>
      </c>
    </row>
    <row r="339" spans="1:10" s="129" customFormat="1" ht="33" hidden="1">
      <c r="A339" s="361" t="s">
        <v>955</v>
      </c>
      <c r="B339" s="602">
        <v>904</v>
      </c>
      <c r="C339" s="588" t="s">
        <v>30</v>
      </c>
      <c r="D339" s="589" t="s">
        <v>32</v>
      </c>
      <c r="E339" s="589" t="s">
        <v>956</v>
      </c>
      <c r="F339" s="594"/>
      <c r="G339" s="242">
        <f t="shared" si="38"/>
        <v>0</v>
      </c>
      <c r="H339" s="242">
        <f t="shared" si="38"/>
        <v>5000</v>
      </c>
      <c r="I339" s="242">
        <f t="shared" si="38"/>
        <v>0</v>
      </c>
      <c r="J339" s="242">
        <f t="shared" si="38"/>
        <v>0</v>
      </c>
    </row>
    <row r="340" spans="1:10" s="129" customFormat="1" ht="33" hidden="1">
      <c r="A340" s="106" t="s">
        <v>516</v>
      </c>
      <c r="B340" s="602">
        <v>904</v>
      </c>
      <c r="C340" s="588" t="s">
        <v>30</v>
      </c>
      <c r="D340" s="589" t="s">
        <v>32</v>
      </c>
      <c r="E340" s="589" t="s">
        <v>956</v>
      </c>
      <c r="F340" s="594">
        <v>240</v>
      </c>
      <c r="G340" s="242"/>
      <c r="H340" s="242">
        <v>5000</v>
      </c>
      <c r="I340" s="242">
        <v>0</v>
      </c>
      <c r="J340" s="242"/>
    </row>
    <row r="341" spans="1:10" s="330" customFormat="1" ht="19.5" customHeight="1" hidden="1">
      <c r="A341" s="109" t="s">
        <v>588</v>
      </c>
      <c r="B341" s="585">
        <v>904</v>
      </c>
      <c r="C341" s="583" t="s">
        <v>30</v>
      </c>
      <c r="D341" s="584" t="s">
        <v>32</v>
      </c>
      <c r="E341" s="584" t="s">
        <v>776</v>
      </c>
      <c r="F341" s="601"/>
      <c r="G341" s="150">
        <f aca="true" t="shared" si="39" ref="G341:J343">G342</f>
        <v>0</v>
      </c>
      <c r="H341" s="150">
        <f t="shared" si="39"/>
        <v>97000</v>
      </c>
      <c r="I341" s="150">
        <f t="shared" si="39"/>
        <v>96000</v>
      </c>
      <c r="J341" s="150">
        <f t="shared" si="39"/>
        <v>0</v>
      </c>
    </row>
    <row r="342" spans="1:10" s="129" customFormat="1" ht="16.5" hidden="1">
      <c r="A342" s="106" t="s">
        <v>957</v>
      </c>
      <c r="B342" s="587">
        <v>904</v>
      </c>
      <c r="C342" s="588" t="s">
        <v>30</v>
      </c>
      <c r="D342" s="589" t="s">
        <v>32</v>
      </c>
      <c r="E342" s="589" t="s">
        <v>958</v>
      </c>
      <c r="F342" s="594"/>
      <c r="G342" s="242">
        <f t="shared" si="39"/>
        <v>0</v>
      </c>
      <c r="H342" s="242">
        <f t="shared" si="39"/>
        <v>97000</v>
      </c>
      <c r="I342" s="242">
        <f t="shared" si="39"/>
        <v>96000</v>
      </c>
      <c r="J342" s="242">
        <f t="shared" si="39"/>
        <v>0</v>
      </c>
    </row>
    <row r="343" spans="1:10" s="129" customFormat="1" ht="16.5" hidden="1">
      <c r="A343" s="106" t="s">
        <v>959</v>
      </c>
      <c r="B343" s="587">
        <v>904</v>
      </c>
      <c r="C343" s="588" t="s">
        <v>30</v>
      </c>
      <c r="D343" s="589" t="s">
        <v>32</v>
      </c>
      <c r="E343" s="589" t="s">
        <v>960</v>
      </c>
      <c r="F343" s="594"/>
      <c r="G343" s="242">
        <f t="shared" si="39"/>
        <v>0</v>
      </c>
      <c r="H343" s="242">
        <f t="shared" si="39"/>
        <v>97000</v>
      </c>
      <c r="I343" s="242">
        <f t="shared" si="39"/>
        <v>96000</v>
      </c>
      <c r="J343" s="242">
        <f t="shared" si="39"/>
        <v>0</v>
      </c>
    </row>
    <row r="344" spans="1:10" s="129" customFormat="1" ht="33" hidden="1">
      <c r="A344" s="106" t="s">
        <v>516</v>
      </c>
      <c r="B344" s="587">
        <v>904</v>
      </c>
      <c r="C344" s="588" t="s">
        <v>30</v>
      </c>
      <c r="D344" s="589" t="s">
        <v>32</v>
      </c>
      <c r="E344" s="589" t="s">
        <v>960</v>
      </c>
      <c r="F344" s="594">
        <v>240</v>
      </c>
      <c r="G344" s="242"/>
      <c r="H344" s="242">
        <v>97000</v>
      </c>
      <c r="I344" s="242">
        <v>96000</v>
      </c>
      <c r="J344" s="242"/>
    </row>
    <row r="345" spans="1:10" s="330" customFormat="1" ht="33" hidden="1">
      <c r="A345" s="109" t="s">
        <v>537</v>
      </c>
      <c r="B345" s="585">
        <v>904</v>
      </c>
      <c r="C345" s="583" t="s">
        <v>30</v>
      </c>
      <c r="D345" s="584" t="s">
        <v>32</v>
      </c>
      <c r="E345" s="584" t="s">
        <v>701</v>
      </c>
      <c r="F345" s="601"/>
      <c r="G345" s="150">
        <f aca="true" t="shared" si="40" ref="G345:J347">G346</f>
        <v>0</v>
      </c>
      <c r="H345" s="150">
        <f t="shared" si="40"/>
        <v>0</v>
      </c>
      <c r="I345" s="150">
        <f t="shared" si="40"/>
        <v>0</v>
      </c>
      <c r="J345" s="150">
        <f t="shared" si="40"/>
        <v>0</v>
      </c>
    </row>
    <row r="346" spans="1:10" s="129" customFormat="1" ht="16.5" hidden="1">
      <c r="A346" s="106" t="s">
        <v>961</v>
      </c>
      <c r="B346" s="587">
        <v>904</v>
      </c>
      <c r="C346" s="588" t="s">
        <v>30</v>
      </c>
      <c r="D346" s="589" t="s">
        <v>32</v>
      </c>
      <c r="E346" s="589" t="s">
        <v>703</v>
      </c>
      <c r="F346" s="594"/>
      <c r="G346" s="242">
        <f t="shared" si="40"/>
        <v>0</v>
      </c>
      <c r="H346" s="242">
        <f t="shared" si="40"/>
        <v>0</v>
      </c>
      <c r="I346" s="242">
        <f t="shared" si="40"/>
        <v>0</v>
      </c>
      <c r="J346" s="242">
        <f t="shared" si="40"/>
        <v>0</v>
      </c>
    </row>
    <row r="347" spans="1:10" s="129" customFormat="1" ht="33" hidden="1">
      <c r="A347" s="106" t="s">
        <v>538</v>
      </c>
      <c r="B347" s="587">
        <v>904</v>
      </c>
      <c r="C347" s="588" t="s">
        <v>30</v>
      </c>
      <c r="D347" s="589" t="s">
        <v>32</v>
      </c>
      <c r="E347" s="589" t="s">
        <v>702</v>
      </c>
      <c r="F347" s="594"/>
      <c r="G347" s="242">
        <f t="shared" si="40"/>
        <v>0</v>
      </c>
      <c r="H347" s="242">
        <f t="shared" si="40"/>
        <v>0</v>
      </c>
      <c r="I347" s="242">
        <f t="shared" si="40"/>
        <v>0</v>
      </c>
      <c r="J347" s="242">
        <f t="shared" si="40"/>
        <v>0</v>
      </c>
    </row>
    <row r="348" spans="1:10" s="129" customFormat="1" ht="33" hidden="1">
      <c r="A348" s="106" t="s">
        <v>516</v>
      </c>
      <c r="B348" s="587">
        <v>904</v>
      </c>
      <c r="C348" s="588" t="s">
        <v>30</v>
      </c>
      <c r="D348" s="589" t="s">
        <v>32</v>
      </c>
      <c r="E348" s="589" t="s">
        <v>702</v>
      </c>
      <c r="F348" s="594">
        <v>240</v>
      </c>
      <c r="G348" s="242"/>
      <c r="H348" s="242"/>
      <c r="I348" s="242"/>
      <c r="J348" s="242"/>
    </row>
    <row r="349" spans="1:10" s="129" customFormat="1" ht="33" hidden="1">
      <c r="A349" s="362" t="s">
        <v>749</v>
      </c>
      <c r="B349" s="585">
        <v>904</v>
      </c>
      <c r="C349" s="583" t="s">
        <v>30</v>
      </c>
      <c r="D349" s="584" t="s">
        <v>32</v>
      </c>
      <c r="E349" s="586" t="s">
        <v>713</v>
      </c>
      <c r="F349" s="594"/>
      <c r="G349" s="150">
        <f aca="true" t="shared" si="41" ref="G349:J351">G350</f>
        <v>0</v>
      </c>
      <c r="H349" s="150">
        <f t="shared" si="41"/>
        <v>5000</v>
      </c>
      <c r="I349" s="150">
        <f t="shared" si="41"/>
        <v>6000</v>
      </c>
      <c r="J349" s="150">
        <f t="shared" si="41"/>
        <v>0</v>
      </c>
    </row>
    <row r="350" spans="1:10" s="129" customFormat="1" ht="16.5" hidden="1">
      <c r="A350" s="363" t="s">
        <v>874</v>
      </c>
      <c r="B350" s="587">
        <v>904</v>
      </c>
      <c r="C350" s="588" t="s">
        <v>30</v>
      </c>
      <c r="D350" s="589" t="s">
        <v>32</v>
      </c>
      <c r="E350" s="595" t="s">
        <v>875</v>
      </c>
      <c r="F350" s="594"/>
      <c r="G350" s="150">
        <f t="shared" si="41"/>
        <v>0</v>
      </c>
      <c r="H350" s="150">
        <f t="shared" si="41"/>
        <v>5000</v>
      </c>
      <c r="I350" s="150">
        <f t="shared" si="41"/>
        <v>6000</v>
      </c>
      <c r="J350" s="150">
        <f t="shared" si="41"/>
        <v>0</v>
      </c>
    </row>
    <row r="351" spans="1:10" s="129" customFormat="1" ht="18" customHeight="1" hidden="1">
      <c r="A351" s="363" t="s">
        <v>599</v>
      </c>
      <c r="B351" s="587">
        <v>904</v>
      </c>
      <c r="C351" s="588" t="s">
        <v>30</v>
      </c>
      <c r="D351" s="589" t="s">
        <v>32</v>
      </c>
      <c r="E351" s="595" t="s">
        <v>876</v>
      </c>
      <c r="F351" s="594"/>
      <c r="G351" s="150">
        <f t="shared" si="41"/>
        <v>0</v>
      </c>
      <c r="H351" s="150">
        <f t="shared" si="41"/>
        <v>5000</v>
      </c>
      <c r="I351" s="150">
        <f t="shared" si="41"/>
        <v>6000</v>
      </c>
      <c r="J351" s="150">
        <f t="shared" si="41"/>
        <v>0</v>
      </c>
    </row>
    <row r="352" spans="1:10" s="129" customFormat="1" ht="18" customHeight="1" hidden="1">
      <c r="A352" s="106" t="s">
        <v>554</v>
      </c>
      <c r="B352" s="587">
        <v>904</v>
      </c>
      <c r="C352" s="588" t="s">
        <v>30</v>
      </c>
      <c r="D352" s="589" t="s">
        <v>32</v>
      </c>
      <c r="E352" s="595" t="s">
        <v>876</v>
      </c>
      <c r="F352" s="594">
        <v>240</v>
      </c>
      <c r="G352" s="242"/>
      <c r="H352" s="242">
        <v>5000</v>
      </c>
      <c r="I352" s="242">
        <v>6000</v>
      </c>
      <c r="J352" s="242"/>
    </row>
    <row r="353" spans="1:10" ht="1.5" customHeight="1" hidden="1">
      <c r="A353" s="70" t="s">
        <v>93</v>
      </c>
      <c r="B353" s="629">
        <v>904</v>
      </c>
      <c r="C353" s="609" t="s">
        <v>38</v>
      </c>
      <c r="D353" s="551"/>
      <c r="E353" s="609"/>
      <c r="F353" s="551"/>
      <c r="G353" s="287">
        <f aca="true" t="shared" si="42" ref="G353:J354">G354</f>
        <v>0</v>
      </c>
      <c r="H353" s="287">
        <f t="shared" si="42"/>
        <v>45709000</v>
      </c>
      <c r="I353" s="287">
        <f t="shared" si="42"/>
        <v>45709000</v>
      </c>
      <c r="J353" s="287">
        <f t="shared" si="42"/>
        <v>0</v>
      </c>
    </row>
    <row r="354" spans="1:10" ht="16.5" hidden="1">
      <c r="A354" s="111" t="s">
        <v>173</v>
      </c>
      <c r="B354" s="642">
        <v>904</v>
      </c>
      <c r="C354" s="604" t="s">
        <v>38</v>
      </c>
      <c r="D354" s="604" t="s">
        <v>34</v>
      </c>
      <c r="E354" s="604"/>
      <c r="F354" s="604"/>
      <c r="G354" s="77">
        <f t="shared" si="42"/>
        <v>0</v>
      </c>
      <c r="H354" s="77">
        <f t="shared" si="42"/>
        <v>45709000</v>
      </c>
      <c r="I354" s="77">
        <f t="shared" si="42"/>
        <v>45709000</v>
      </c>
      <c r="J354" s="77">
        <f t="shared" si="42"/>
        <v>0</v>
      </c>
    </row>
    <row r="355" spans="1:10" s="129" customFormat="1" ht="33" hidden="1">
      <c r="A355" s="109" t="s">
        <v>545</v>
      </c>
      <c r="B355" s="642">
        <v>904</v>
      </c>
      <c r="C355" s="604" t="s">
        <v>38</v>
      </c>
      <c r="D355" s="604" t="s">
        <v>34</v>
      </c>
      <c r="E355" s="600" t="s">
        <v>756</v>
      </c>
      <c r="F355" s="594"/>
      <c r="G355" s="150">
        <f>G356+G363</f>
        <v>0</v>
      </c>
      <c r="H355" s="150">
        <f>H356+H363</f>
        <v>45709000</v>
      </c>
      <c r="I355" s="150">
        <f>I356+I363</f>
        <v>45709000</v>
      </c>
      <c r="J355" s="150">
        <f>J356+J363</f>
        <v>0</v>
      </c>
    </row>
    <row r="356" spans="1:10" s="330" customFormat="1" ht="13.5" customHeight="1" hidden="1">
      <c r="A356" s="356" t="s">
        <v>563</v>
      </c>
      <c r="B356" s="642">
        <v>904</v>
      </c>
      <c r="C356" s="604" t="s">
        <v>38</v>
      </c>
      <c r="D356" s="604" t="s">
        <v>34</v>
      </c>
      <c r="E356" s="584" t="s">
        <v>779</v>
      </c>
      <c r="F356" s="601"/>
      <c r="G356" s="150">
        <f>G357</f>
        <v>0</v>
      </c>
      <c r="H356" s="150">
        <f>H357</f>
        <v>36758000</v>
      </c>
      <c r="I356" s="150">
        <f>I357</f>
        <v>36758000</v>
      </c>
      <c r="J356" s="150">
        <f>J357</f>
        <v>0</v>
      </c>
    </row>
    <row r="357" spans="1:10" s="330" customFormat="1" ht="33" hidden="1">
      <c r="A357" s="392" t="s">
        <v>611</v>
      </c>
      <c r="B357" s="603">
        <v>904</v>
      </c>
      <c r="C357" s="634" t="s">
        <v>38</v>
      </c>
      <c r="D357" s="634" t="s">
        <v>34</v>
      </c>
      <c r="E357" s="589" t="s">
        <v>920</v>
      </c>
      <c r="F357" s="601"/>
      <c r="G357" s="150">
        <f>G358+G360</f>
        <v>0</v>
      </c>
      <c r="H357" s="150">
        <f>H358+H360</f>
        <v>36758000</v>
      </c>
      <c r="I357" s="150">
        <f>I358+I360</f>
        <v>36758000</v>
      </c>
      <c r="J357" s="150">
        <f>J358+J360</f>
        <v>0</v>
      </c>
    </row>
    <row r="358" spans="1:10" s="330" customFormat="1" ht="33" hidden="1">
      <c r="A358" s="160" t="s">
        <v>929</v>
      </c>
      <c r="B358" s="603">
        <v>904</v>
      </c>
      <c r="C358" s="634" t="s">
        <v>38</v>
      </c>
      <c r="D358" s="634" t="s">
        <v>34</v>
      </c>
      <c r="E358" s="589" t="s">
        <v>930</v>
      </c>
      <c r="F358" s="594"/>
      <c r="G358" s="242">
        <f>G359</f>
        <v>0</v>
      </c>
      <c r="H358" s="242">
        <f>H359</f>
        <v>10000</v>
      </c>
      <c r="I358" s="242">
        <f>I359</f>
        <v>10000</v>
      </c>
      <c r="J358" s="242">
        <f>J359</f>
        <v>0</v>
      </c>
    </row>
    <row r="359" spans="1:10" s="330" customFormat="1" ht="33" hidden="1">
      <c r="A359" s="283" t="s">
        <v>516</v>
      </c>
      <c r="B359" s="603">
        <v>904</v>
      </c>
      <c r="C359" s="634" t="s">
        <v>38</v>
      </c>
      <c r="D359" s="634" t="s">
        <v>34</v>
      </c>
      <c r="E359" s="589" t="s">
        <v>930</v>
      </c>
      <c r="F359" s="594">
        <v>240</v>
      </c>
      <c r="G359" s="242"/>
      <c r="H359" s="242">
        <v>10000</v>
      </c>
      <c r="I359" s="242">
        <v>10000</v>
      </c>
      <c r="J359" s="242"/>
    </row>
    <row r="360" spans="1:10" s="330" customFormat="1" ht="66" hidden="1">
      <c r="A360" s="106" t="s">
        <v>923</v>
      </c>
      <c r="B360" s="643">
        <v>904</v>
      </c>
      <c r="C360" s="634" t="s">
        <v>38</v>
      </c>
      <c r="D360" s="634" t="s">
        <v>34</v>
      </c>
      <c r="E360" s="589" t="s">
        <v>924</v>
      </c>
      <c r="F360" s="594"/>
      <c r="G360" s="242">
        <f>G361+G362</f>
        <v>0</v>
      </c>
      <c r="H360" s="242">
        <f>H361+H362</f>
        <v>36748000</v>
      </c>
      <c r="I360" s="242">
        <f>I361+I362</f>
        <v>36748000</v>
      </c>
      <c r="J360" s="242">
        <f>J361+J362</f>
        <v>0</v>
      </c>
    </row>
    <row r="361" spans="1:10" s="330" customFormat="1" ht="16.5" hidden="1">
      <c r="A361" s="103" t="s">
        <v>540</v>
      </c>
      <c r="B361" s="643">
        <v>904</v>
      </c>
      <c r="C361" s="634" t="s">
        <v>38</v>
      </c>
      <c r="D361" s="634" t="s">
        <v>34</v>
      </c>
      <c r="E361" s="589" t="s">
        <v>924</v>
      </c>
      <c r="F361" s="594">
        <v>310</v>
      </c>
      <c r="G361" s="448"/>
      <c r="H361" s="448">
        <v>23548000</v>
      </c>
      <c r="I361" s="354">
        <v>23548000</v>
      </c>
      <c r="J361" s="448"/>
    </row>
    <row r="362" spans="1:10" s="330" customFormat="1" ht="16.5" hidden="1">
      <c r="A362" s="106" t="s">
        <v>564</v>
      </c>
      <c r="B362" s="643">
        <v>904</v>
      </c>
      <c r="C362" s="634" t="s">
        <v>38</v>
      </c>
      <c r="D362" s="634" t="s">
        <v>34</v>
      </c>
      <c r="E362" s="589" t="s">
        <v>924</v>
      </c>
      <c r="F362" s="594">
        <v>360</v>
      </c>
      <c r="G362" s="448"/>
      <c r="H362" s="448">
        <v>13200000</v>
      </c>
      <c r="I362" s="354">
        <v>13200000</v>
      </c>
      <c r="J362" s="448"/>
    </row>
    <row r="363" spans="1:10" s="330" customFormat="1" ht="33" hidden="1">
      <c r="A363" s="356" t="s">
        <v>748</v>
      </c>
      <c r="B363" s="642">
        <v>904</v>
      </c>
      <c r="C363" s="604" t="s">
        <v>38</v>
      </c>
      <c r="D363" s="604" t="s">
        <v>34</v>
      </c>
      <c r="E363" s="584" t="s">
        <v>777</v>
      </c>
      <c r="F363" s="601"/>
      <c r="G363" s="150">
        <f aca="true" t="shared" si="43" ref="G363:J365">G364</f>
        <v>0</v>
      </c>
      <c r="H363" s="150">
        <f t="shared" si="43"/>
        <v>8951000</v>
      </c>
      <c r="I363" s="150">
        <f t="shared" si="43"/>
        <v>8951000</v>
      </c>
      <c r="J363" s="150">
        <f t="shared" si="43"/>
        <v>0</v>
      </c>
    </row>
    <row r="364" spans="1:10" s="129" customFormat="1" ht="33" hidden="1">
      <c r="A364" s="103" t="s">
        <v>943</v>
      </c>
      <c r="B364" s="643">
        <v>904</v>
      </c>
      <c r="C364" s="634" t="s">
        <v>38</v>
      </c>
      <c r="D364" s="634" t="s">
        <v>34</v>
      </c>
      <c r="E364" s="589" t="s">
        <v>944</v>
      </c>
      <c r="F364" s="594"/>
      <c r="G364" s="242">
        <f t="shared" si="43"/>
        <v>0</v>
      </c>
      <c r="H364" s="242">
        <f t="shared" si="43"/>
        <v>8951000</v>
      </c>
      <c r="I364" s="242">
        <f t="shared" si="43"/>
        <v>8951000</v>
      </c>
      <c r="J364" s="242">
        <f t="shared" si="43"/>
        <v>0</v>
      </c>
    </row>
    <row r="365" spans="1:10" s="129" customFormat="1" ht="81" customHeight="1" hidden="1">
      <c r="A365" s="103" t="s">
        <v>945</v>
      </c>
      <c r="B365" s="643">
        <v>904</v>
      </c>
      <c r="C365" s="634" t="s">
        <v>38</v>
      </c>
      <c r="D365" s="634" t="s">
        <v>34</v>
      </c>
      <c r="E365" s="589" t="s">
        <v>946</v>
      </c>
      <c r="F365" s="594"/>
      <c r="G365" s="242">
        <f t="shared" si="43"/>
        <v>0</v>
      </c>
      <c r="H365" s="242">
        <f t="shared" si="43"/>
        <v>8951000</v>
      </c>
      <c r="I365" s="242">
        <f t="shared" si="43"/>
        <v>8951000</v>
      </c>
      <c r="J365" s="242">
        <f t="shared" si="43"/>
        <v>0</v>
      </c>
    </row>
    <row r="366" spans="1:10" s="129" customFormat="1" ht="17.25" hidden="1" thickBot="1">
      <c r="A366" s="450" t="s">
        <v>540</v>
      </c>
      <c r="B366" s="644">
        <v>904</v>
      </c>
      <c r="C366" s="645" t="s">
        <v>38</v>
      </c>
      <c r="D366" s="645" t="s">
        <v>34</v>
      </c>
      <c r="E366" s="646" t="s">
        <v>946</v>
      </c>
      <c r="F366" s="647">
        <v>310</v>
      </c>
      <c r="G366" s="454"/>
      <c r="H366" s="454">
        <v>8951000</v>
      </c>
      <c r="I366" s="454">
        <v>8951000</v>
      </c>
      <c r="J366" s="454"/>
    </row>
    <row r="367" spans="1:10" ht="50.25" hidden="1" thickBot="1">
      <c r="A367" s="87" t="s">
        <v>394</v>
      </c>
      <c r="B367" s="636">
        <v>905</v>
      </c>
      <c r="C367" s="637"/>
      <c r="D367" s="637"/>
      <c r="E367" s="637"/>
      <c r="F367" s="637"/>
      <c r="G367" s="90">
        <f>G368+G430+G515+G529</f>
        <v>4383691</v>
      </c>
      <c r="H367" s="90" t="e">
        <f>H368+H430+H515+H529</f>
        <v>#REF!</v>
      </c>
      <c r="I367" s="90" t="e">
        <f>I368+I430+I515+I529</f>
        <v>#REF!</v>
      </c>
      <c r="J367" s="90">
        <f>J368+J430+J515+J529</f>
        <v>4383691</v>
      </c>
    </row>
    <row r="368" spans="1:10" ht="16.5" hidden="1">
      <c r="A368" s="60" t="s">
        <v>75</v>
      </c>
      <c r="B368" s="638">
        <v>905</v>
      </c>
      <c r="C368" s="581" t="s">
        <v>30</v>
      </c>
      <c r="D368" s="581"/>
      <c r="E368" s="581"/>
      <c r="F368" s="581"/>
      <c r="G368" s="121">
        <f>G369+G398+G403</f>
        <v>0</v>
      </c>
      <c r="H368" s="121">
        <f>H369+H398+H403</f>
        <v>27148700</v>
      </c>
      <c r="I368" s="121">
        <f>I369+I398+I403</f>
        <v>27543700</v>
      </c>
      <c r="J368" s="121">
        <f>J369+J398+J403</f>
        <v>0</v>
      </c>
    </row>
    <row r="369" spans="1:10" ht="16.5" hidden="1">
      <c r="A369" s="45" t="s">
        <v>4</v>
      </c>
      <c r="B369" s="585">
        <v>905</v>
      </c>
      <c r="C369" s="583" t="s">
        <v>30</v>
      </c>
      <c r="D369" s="583" t="s">
        <v>36</v>
      </c>
      <c r="E369" s="584"/>
      <c r="F369" s="584"/>
      <c r="G369" s="74">
        <f>G370+G381+G386+G393</f>
        <v>0</v>
      </c>
      <c r="H369" s="74">
        <f>H370+H381+H386+H393</f>
        <v>25894000</v>
      </c>
      <c r="I369" s="74">
        <f>I370+I381+I386+I393</f>
        <v>25973000</v>
      </c>
      <c r="J369" s="74">
        <f>J370+J381+J386+J393</f>
        <v>0</v>
      </c>
    </row>
    <row r="370" spans="1:10" s="129" customFormat="1" ht="33" hidden="1">
      <c r="A370" s="154" t="s">
        <v>552</v>
      </c>
      <c r="B370" s="585">
        <v>905</v>
      </c>
      <c r="C370" s="583" t="s">
        <v>30</v>
      </c>
      <c r="D370" s="583" t="s">
        <v>36</v>
      </c>
      <c r="E370" s="600" t="s">
        <v>754</v>
      </c>
      <c r="F370" s="639"/>
      <c r="G370" s="121">
        <f>G371+G377</f>
        <v>0</v>
      </c>
      <c r="H370" s="121">
        <f>H371+H377</f>
        <v>25651000</v>
      </c>
      <c r="I370" s="121">
        <f>I371+I377</f>
        <v>25729000</v>
      </c>
      <c r="J370" s="121">
        <f>J371+J377</f>
        <v>0</v>
      </c>
    </row>
    <row r="371" spans="1:10" s="330" customFormat="1" ht="36" customHeight="1" hidden="1">
      <c r="A371" s="109" t="s">
        <v>743</v>
      </c>
      <c r="B371" s="585">
        <v>905</v>
      </c>
      <c r="C371" s="583" t="s">
        <v>30</v>
      </c>
      <c r="D371" s="583" t="s">
        <v>36</v>
      </c>
      <c r="E371" s="584" t="s">
        <v>765</v>
      </c>
      <c r="F371" s="601"/>
      <c r="G371" s="150">
        <f>G372</f>
        <v>0</v>
      </c>
      <c r="H371" s="150">
        <f>H372</f>
        <v>25611000</v>
      </c>
      <c r="I371" s="150">
        <f>I372</f>
        <v>25611000</v>
      </c>
      <c r="J371" s="150">
        <f>J372</f>
        <v>0</v>
      </c>
    </row>
    <row r="372" spans="1:10" s="129" customFormat="1" ht="16.5" hidden="1">
      <c r="A372" s="106" t="s">
        <v>738</v>
      </c>
      <c r="B372" s="587">
        <v>905</v>
      </c>
      <c r="C372" s="588" t="s">
        <v>30</v>
      </c>
      <c r="D372" s="588" t="s">
        <v>36</v>
      </c>
      <c r="E372" s="589" t="s">
        <v>801</v>
      </c>
      <c r="F372" s="594"/>
      <c r="G372" s="242">
        <f>G373+G375</f>
        <v>0</v>
      </c>
      <c r="H372" s="242">
        <f>H373+H375</f>
        <v>25611000</v>
      </c>
      <c r="I372" s="242">
        <f>I373+I375</f>
        <v>25611000</v>
      </c>
      <c r="J372" s="242">
        <f>J373+J375</f>
        <v>0</v>
      </c>
    </row>
    <row r="373" spans="1:10" s="129" customFormat="1" ht="33" hidden="1">
      <c r="A373" s="106" t="s">
        <v>799</v>
      </c>
      <c r="B373" s="587">
        <v>905</v>
      </c>
      <c r="C373" s="588" t="s">
        <v>30</v>
      </c>
      <c r="D373" s="588" t="s">
        <v>36</v>
      </c>
      <c r="E373" s="589" t="s">
        <v>803</v>
      </c>
      <c r="F373" s="594"/>
      <c r="G373" s="242">
        <f>G374</f>
        <v>0</v>
      </c>
      <c r="H373" s="242">
        <f>H374</f>
        <v>9207500</v>
      </c>
      <c r="I373" s="242">
        <f>I374</f>
        <v>9207500</v>
      </c>
      <c r="J373" s="242">
        <f>J374</f>
        <v>0</v>
      </c>
    </row>
    <row r="374" spans="1:10" s="129" customFormat="1" ht="16.5" hidden="1">
      <c r="A374" s="106" t="s">
        <v>554</v>
      </c>
      <c r="B374" s="587">
        <v>905</v>
      </c>
      <c r="C374" s="588" t="s">
        <v>30</v>
      </c>
      <c r="D374" s="588" t="s">
        <v>36</v>
      </c>
      <c r="E374" s="589" t="s">
        <v>803</v>
      </c>
      <c r="F374" s="594">
        <v>610</v>
      </c>
      <c r="G374" s="242"/>
      <c r="H374" s="242">
        <f>8660300+547200</f>
        <v>9207500</v>
      </c>
      <c r="I374" s="242">
        <f>8660300+547200</f>
        <v>9207500</v>
      </c>
      <c r="J374" s="242"/>
    </row>
    <row r="375" spans="1:10" s="129" customFormat="1" ht="33" hidden="1">
      <c r="A375" s="106" t="s">
        <v>800</v>
      </c>
      <c r="B375" s="587">
        <v>905</v>
      </c>
      <c r="C375" s="588" t="s">
        <v>30</v>
      </c>
      <c r="D375" s="588" t="s">
        <v>36</v>
      </c>
      <c r="E375" s="589" t="s">
        <v>804</v>
      </c>
      <c r="F375" s="594"/>
      <c r="G375" s="242">
        <f>G376</f>
        <v>0</v>
      </c>
      <c r="H375" s="242">
        <f>H376</f>
        <v>16403500</v>
      </c>
      <c r="I375" s="242">
        <f>I376</f>
        <v>16403500</v>
      </c>
      <c r="J375" s="242">
        <f>J376</f>
        <v>0</v>
      </c>
    </row>
    <row r="376" spans="1:10" s="129" customFormat="1" ht="16.5" hidden="1">
      <c r="A376" s="106" t="s">
        <v>554</v>
      </c>
      <c r="B376" s="587">
        <v>905</v>
      </c>
      <c r="C376" s="588" t="s">
        <v>30</v>
      </c>
      <c r="D376" s="588" t="s">
        <v>36</v>
      </c>
      <c r="E376" s="589" t="s">
        <v>804</v>
      </c>
      <c r="F376" s="594">
        <v>610</v>
      </c>
      <c r="G376" s="242"/>
      <c r="H376" s="242">
        <f>15427100+976400</f>
        <v>16403500</v>
      </c>
      <c r="I376" s="242">
        <f>15427100+976400</f>
        <v>16403500</v>
      </c>
      <c r="J376" s="242"/>
    </row>
    <row r="377" spans="1:10" s="330" customFormat="1" ht="16.5" hidden="1">
      <c r="A377" s="109" t="s">
        <v>558</v>
      </c>
      <c r="B377" s="585">
        <v>905</v>
      </c>
      <c r="C377" s="583" t="s">
        <v>30</v>
      </c>
      <c r="D377" s="583" t="s">
        <v>36</v>
      </c>
      <c r="E377" s="584" t="s">
        <v>767</v>
      </c>
      <c r="F377" s="601"/>
      <c r="G377" s="150">
        <f aca="true" t="shared" si="44" ref="G377:J379">G378</f>
        <v>0</v>
      </c>
      <c r="H377" s="150">
        <f t="shared" si="44"/>
        <v>40000</v>
      </c>
      <c r="I377" s="150">
        <f t="shared" si="44"/>
        <v>118000</v>
      </c>
      <c r="J377" s="150">
        <f t="shared" si="44"/>
        <v>0</v>
      </c>
    </row>
    <row r="378" spans="1:10" s="330" customFormat="1" ht="33" hidden="1">
      <c r="A378" s="106" t="s">
        <v>811</v>
      </c>
      <c r="B378" s="587">
        <v>905</v>
      </c>
      <c r="C378" s="588" t="s">
        <v>30</v>
      </c>
      <c r="D378" s="588" t="s">
        <v>36</v>
      </c>
      <c r="E378" s="589" t="s">
        <v>812</v>
      </c>
      <c r="F378" s="601"/>
      <c r="G378" s="242">
        <f t="shared" si="44"/>
        <v>0</v>
      </c>
      <c r="H378" s="242">
        <f t="shared" si="44"/>
        <v>40000</v>
      </c>
      <c r="I378" s="242">
        <f t="shared" si="44"/>
        <v>118000</v>
      </c>
      <c r="J378" s="242">
        <f t="shared" si="44"/>
        <v>0</v>
      </c>
    </row>
    <row r="379" spans="1:10" s="330" customFormat="1" ht="33" hidden="1">
      <c r="A379" s="106" t="s">
        <v>559</v>
      </c>
      <c r="B379" s="587">
        <v>905</v>
      </c>
      <c r="C379" s="588" t="s">
        <v>30</v>
      </c>
      <c r="D379" s="588" t="s">
        <v>36</v>
      </c>
      <c r="E379" s="589" t="s">
        <v>813</v>
      </c>
      <c r="F379" s="601"/>
      <c r="G379" s="242">
        <f t="shared" si="44"/>
        <v>0</v>
      </c>
      <c r="H379" s="242">
        <f t="shared" si="44"/>
        <v>40000</v>
      </c>
      <c r="I379" s="242">
        <f t="shared" si="44"/>
        <v>118000</v>
      </c>
      <c r="J379" s="242">
        <f t="shared" si="44"/>
        <v>0</v>
      </c>
    </row>
    <row r="380" spans="1:10" s="330" customFormat="1" ht="15" customHeight="1" hidden="1">
      <c r="A380" s="106" t="s">
        <v>554</v>
      </c>
      <c r="B380" s="587">
        <v>905</v>
      </c>
      <c r="C380" s="588" t="s">
        <v>30</v>
      </c>
      <c r="D380" s="588" t="s">
        <v>36</v>
      </c>
      <c r="E380" s="589" t="s">
        <v>813</v>
      </c>
      <c r="F380" s="594">
        <v>610</v>
      </c>
      <c r="G380" s="242"/>
      <c r="H380" s="242">
        <v>40000</v>
      </c>
      <c r="I380" s="242">
        <v>118000</v>
      </c>
      <c r="J380" s="242"/>
    </row>
    <row r="381" spans="1:10" s="129" customFormat="1" ht="33" hidden="1">
      <c r="A381" s="109" t="s">
        <v>526</v>
      </c>
      <c r="B381" s="585">
        <v>905</v>
      </c>
      <c r="C381" s="583" t="s">
        <v>30</v>
      </c>
      <c r="D381" s="583" t="s">
        <v>36</v>
      </c>
      <c r="E381" s="600" t="s">
        <v>699</v>
      </c>
      <c r="F381" s="594"/>
      <c r="G381" s="150">
        <f aca="true" t="shared" si="45" ref="G381:J384">G382</f>
        <v>0</v>
      </c>
      <c r="H381" s="150">
        <f t="shared" si="45"/>
        <v>33000</v>
      </c>
      <c r="I381" s="150">
        <f t="shared" si="45"/>
        <v>34000</v>
      </c>
      <c r="J381" s="150">
        <f t="shared" si="45"/>
        <v>0</v>
      </c>
    </row>
    <row r="382" spans="1:10" s="330" customFormat="1" ht="16.5" hidden="1">
      <c r="A382" s="366" t="s">
        <v>747</v>
      </c>
      <c r="B382" s="585">
        <v>905</v>
      </c>
      <c r="C382" s="583" t="s">
        <v>30</v>
      </c>
      <c r="D382" s="583" t="s">
        <v>36</v>
      </c>
      <c r="E382" s="584" t="s">
        <v>769</v>
      </c>
      <c r="F382" s="601"/>
      <c r="G382" s="150">
        <f t="shared" si="45"/>
        <v>0</v>
      </c>
      <c r="H382" s="150">
        <f t="shared" si="45"/>
        <v>33000</v>
      </c>
      <c r="I382" s="150">
        <f t="shared" si="45"/>
        <v>34000</v>
      </c>
      <c r="J382" s="150">
        <f t="shared" si="45"/>
        <v>0</v>
      </c>
    </row>
    <row r="383" spans="1:10" s="129" customFormat="1" ht="16.5" hidden="1">
      <c r="A383" s="367" t="s">
        <v>902</v>
      </c>
      <c r="B383" s="587">
        <v>905</v>
      </c>
      <c r="C383" s="588" t="s">
        <v>30</v>
      </c>
      <c r="D383" s="588" t="s">
        <v>36</v>
      </c>
      <c r="E383" s="589" t="s">
        <v>903</v>
      </c>
      <c r="F383" s="594"/>
      <c r="G383" s="242">
        <f t="shared" si="45"/>
        <v>0</v>
      </c>
      <c r="H383" s="242">
        <f t="shared" si="45"/>
        <v>33000</v>
      </c>
      <c r="I383" s="242">
        <f t="shared" si="45"/>
        <v>34000</v>
      </c>
      <c r="J383" s="242">
        <f t="shared" si="45"/>
        <v>0</v>
      </c>
    </row>
    <row r="384" spans="1:10" s="129" customFormat="1" ht="21" customHeight="1" hidden="1">
      <c r="A384" s="367" t="s">
        <v>529</v>
      </c>
      <c r="B384" s="587">
        <v>905</v>
      </c>
      <c r="C384" s="588" t="s">
        <v>30</v>
      </c>
      <c r="D384" s="588" t="s">
        <v>36</v>
      </c>
      <c r="E384" s="589" t="s">
        <v>904</v>
      </c>
      <c r="F384" s="594"/>
      <c r="G384" s="242">
        <f t="shared" si="45"/>
        <v>0</v>
      </c>
      <c r="H384" s="242">
        <f t="shared" si="45"/>
        <v>33000</v>
      </c>
      <c r="I384" s="242">
        <f t="shared" si="45"/>
        <v>34000</v>
      </c>
      <c r="J384" s="242">
        <f t="shared" si="45"/>
        <v>0</v>
      </c>
    </row>
    <row r="385" spans="1:10" s="129" customFormat="1" ht="16.5" hidden="1">
      <c r="A385" s="106" t="s">
        <v>554</v>
      </c>
      <c r="B385" s="587">
        <v>905</v>
      </c>
      <c r="C385" s="588" t="s">
        <v>30</v>
      </c>
      <c r="D385" s="588" t="s">
        <v>36</v>
      </c>
      <c r="E385" s="589" t="s">
        <v>904</v>
      </c>
      <c r="F385" s="594">
        <v>610</v>
      </c>
      <c r="G385" s="242"/>
      <c r="H385" s="242">
        <v>33000</v>
      </c>
      <c r="I385" s="242">
        <v>34000</v>
      </c>
      <c r="J385" s="242"/>
    </row>
    <row r="386" spans="1:10" s="330" customFormat="1" ht="49.5" hidden="1">
      <c r="A386" s="109" t="s">
        <v>565</v>
      </c>
      <c r="B386" s="585">
        <v>905</v>
      </c>
      <c r="C386" s="583" t="s">
        <v>30</v>
      </c>
      <c r="D386" s="583" t="s">
        <v>36</v>
      </c>
      <c r="E386" s="586" t="s">
        <v>755</v>
      </c>
      <c r="F386" s="601"/>
      <c r="G386" s="150">
        <f>G387+G390</f>
        <v>0</v>
      </c>
      <c r="H386" s="150">
        <f>H387+H390</f>
        <v>210000</v>
      </c>
      <c r="I386" s="150">
        <f>I387+I390</f>
        <v>210000</v>
      </c>
      <c r="J386" s="150">
        <f>J387+J390</f>
        <v>0</v>
      </c>
    </row>
    <row r="387" spans="1:10" s="129" customFormat="1" ht="20.25" customHeight="1" hidden="1">
      <c r="A387" s="106" t="s">
        <v>913</v>
      </c>
      <c r="B387" s="587">
        <v>905</v>
      </c>
      <c r="C387" s="588" t="s">
        <v>30</v>
      </c>
      <c r="D387" s="588" t="s">
        <v>36</v>
      </c>
      <c r="E387" s="589" t="s">
        <v>914</v>
      </c>
      <c r="F387" s="594"/>
      <c r="G387" s="242">
        <f aca="true" t="shared" si="46" ref="G387:J388">G388</f>
        <v>0</v>
      </c>
      <c r="H387" s="242">
        <f t="shared" si="46"/>
        <v>160000</v>
      </c>
      <c r="I387" s="242">
        <f t="shared" si="46"/>
        <v>160000</v>
      </c>
      <c r="J387" s="242">
        <f t="shared" si="46"/>
        <v>0</v>
      </c>
    </row>
    <row r="388" spans="1:10" s="129" customFormat="1" ht="19.5" customHeight="1" hidden="1">
      <c r="A388" s="106" t="s">
        <v>572</v>
      </c>
      <c r="B388" s="587">
        <v>905</v>
      </c>
      <c r="C388" s="588" t="s">
        <v>30</v>
      </c>
      <c r="D388" s="588" t="s">
        <v>36</v>
      </c>
      <c r="E388" s="589" t="s">
        <v>915</v>
      </c>
      <c r="F388" s="594"/>
      <c r="G388" s="242">
        <f t="shared" si="46"/>
        <v>0</v>
      </c>
      <c r="H388" s="242">
        <f t="shared" si="46"/>
        <v>160000</v>
      </c>
      <c r="I388" s="242">
        <f t="shared" si="46"/>
        <v>160000</v>
      </c>
      <c r="J388" s="242">
        <f t="shared" si="46"/>
        <v>0</v>
      </c>
    </row>
    <row r="389" spans="1:10" s="129" customFormat="1" ht="16.5" hidden="1">
      <c r="A389" s="106" t="s">
        <v>554</v>
      </c>
      <c r="B389" s="587">
        <v>905</v>
      </c>
      <c r="C389" s="588" t="s">
        <v>30</v>
      </c>
      <c r="D389" s="588" t="s">
        <v>36</v>
      </c>
      <c r="E389" s="589" t="s">
        <v>915</v>
      </c>
      <c r="F389" s="594">
        <v>610</v>
      </c>
      <c r="G389" s="242"/>
      <c r="H389" s="242">
        <v>160000</v>
      </c>
      <c r="I389" s="242">
        <v>160000</v>
      </c>
      <c r="J389" s="242"/>
    </row>
    <row r="390" spans="1:10" s="129" customFormat="1" ht="18.75" customHeight="1" hidden="1">
      <c r="A390" s="106" t="s">
        <v>916</v>
      </c>
      <c r="B390" s="587">
        <v>905</v>
      </c>
      <c r="C390" s="588" t="s">
        <v>30</v>
      </c>
      <c r="D390" s="588" t="s">
        <v>36</v>
      </c>
      <c r="E390" s="589" t="s">
        <v>976</v>
      </c>
      <c r="F390" s="594"/>
      <c r="G390" s="242">
        <f aca="true" t="shared" si="47" ref="G390:J391">G391</f>
        <v>0</v>
      </c>
      <c r="H390" s="242">
        <f t="shared" si="47"/>
        <v>50000</v>
      </c>
      <c r="I390" s="242">
        <f t="shared" si="47"/>
        <v>50000</v>
      </c>
      <c r="J390" s="242">
        <f t="shared" si="47"/>
        <v>0</v>
      </c>
    </row>
    <row r="391" spans="1:10" s="129" customFormat="1" ht="19.5" customHeight="1" hidden="1">
      <c r="A391" s="106" t="s">
        <v>572</v>
      </c>
      <c r="B391" s="587">
        <v>905</v>
      </c>
      <c r="C391" s="588" t="s">
        <v>30</v>
      </c>
      <c r="D391" s="588" t="s">
        <v>36</v>
      </c>
      <c r="E391" s="589" t="s">
        <v>977</v>
      </c>
      <c r="F391" s="594"/>
      <c r="G391" s="242">
        <f t="shared" si="47"/>
        <v>0</v>
      </c>
      <c r="H391" s="242">
        <f t="shared" si="47"/>
        <v>50000</v>
      </c>
      <c r="I391" s="242">
        <f t="shared" si="47"/>
        <v>50000</v>
      </c>
      <c r="J391" s="242">
        <f t="shared" si="47"/>
        <v>0</v>
      </c>
    </row>
    <row r="392" spans="1:10" s="129" customFormat="1" ht="15" customHeight="1" hidden="1">
      <c r="A392" s="106" t="s">
        <v>554</v>
      </c>
      <c r="B392" s="587">
        <v>905</v>
      </c>
      <c r="C392" s="588" t="s">
        <v>30</v>
      </c>
      <c r="D392" s="588" t="s">
        <v>36</v>
      </c>
      <c r="E392" s="589" t="s">
        <v>977</v>
      </c>
      <c r="F392" s="594">
        <v>610</v>
      </c>
      <c r="G392" s="242"/>
      <c r="H392" s="242">
        <v>50000</v>
      </c>
      <c r="I392" s="242">
        <v>50000</v>
      </c>
      <c r="J392" s="242"/>
    </row>
    <row r="393" spans="1:10" s="129" customFormat="1" ht="49.5" hidden="1">
      <c r="A393" s="109" t="s">
        <v>530</v>
      </c>
      <c r="B393" s="585">
        <v>905</v>
      </c>
      <c r="C393" s="583" t="s">
        <v>30</v>
      </c>
      <c r="D393" s="583" t="s">
        <v>36</v>
      </c>
      <c r="E393" s="600" t="s">
        <v>700</v>
      </c>
      <c r="F393" s="594"/>
      <c r="G393" s="242">
        <f aca="true" t="shared" si="48" ref="G393:J396">G394</f>
        <v>0</v>
      </c>
      <c r="H393" s="242">
        <f t="shared" si="48"/>
        <v>0</v>
      </c>
      <c r="I393" s="242">
        <f t="shared" si="48"/>
        <v>0</v>
      </c>
      <c r="J393" s="242">
        <f t="shared" si="48"/>
        <v>0</v>
      </c>
    </row>
    <row r="394" spans="1:10" s="330" customFormat="1" ht="33" hidden="1">
      <c r="A394" s="109" t="s">
        <v>537</v>
      </c>
      <c r="B394" s="585">
        <v>905</v>
      </c>
      <c r="C394" s="583" t="s">
        <v>30</v>
      </c>
      <c r="D394" s="583" t="s">
        <v>36</v>
      </c>
      <c r="E394" s="584" t="s">
        <v>701</v>
      </c>
      <c r="F394" s="601"/>
      <c r="G394" s="242">
        <f t="shared" si="48"/>
        <v>0</v>
      </c>
      <c r="H394" s="242">
        <f t="shared" si="48"/>
        <v>0</v>
      </c>
      <c r="I394" s="242">
        <f t="shared" si="48"/>
        <v>0</v>
      </c>
      <c r="J394" s="242">
        <f t="shared" si="48"/>
        <v>0</v>
      </c>
    </row>
    <row r="395" spans="1:10" s="129" customFormat="1" ht="16.5" hidden="1">
      <c r="A395" s="106" t="s">
        <v>961</v>
      </c>
      <c r="B395" s="587">
        <v>905</v>
      </c>
      <c r="C395" s="588" t="s">
        <v>30</v>
      </c>
      <c r="D395" s="588" t="s">
        <v>36</v>
      </c>
      <c r="E395" s="589" t="s">
        <v>703</v>
      </c>
      <c r="F395" s="594"/>
      <c r="G395" s="242">
        <f t="shared" si="48"/>
        <v>0</v>
      </c>
      <c r="H395" s="242">
        <f t="shared" si="48"/>
        <v>0</v>
      </c>
      <c r="I395" s="242">
        <f t="shared" si="48"/>
        <v>0</v>
      </c>
      <c r="J395" s="242">
        <f t="shared" si="48"/>
        <v>0</v>
      </c>
    </row>
    <row r="396" spans="1:10" s="129" customFormat="1" ht="33" hidden="1">
      <c r="A396" s="106" t="s">
        <v>538</v>
      </c>
      <c r="B396" s="587">
        <v>905</v>
      </c>
      <c r="C396" s="588" t="s">
        <v>30</v>
      </c>
      <c r="D396" s="588" t="s">
        <v>36</v>
      </c>
      <c r="E396" s="589" t="s">
        <v>702</v>
      </c>
      <c r="F396" s="594"/>
      <c r="G396" s="242">
        <f t="shared" si="48"/>
        <v>0</v>
      </c>
      <c r="H396" s="242">
        <f t="shared" si="48"/>
        <v>0</v>
      </c>
      <c r="I396" s="242">
        <f t="shared" si="48"/>
        <v>0</v>
      </c>
      <c r="J396" s="242">
        <f t="shared" si="48"/>
        <v>0</v>
      </c>
    </row>
    <row r="397" spans="1:10" s="129" customFormat="1" ht="16.5" hidden="1">
      <c r="A397" s="106" t="s">
        <v>554</v>
      </c>
      <c r="B397" s="587">
        <v>905</v>
      </c>
      <c r="C397" s="588" t="s">
        <v>30</v>
      </c>
      <c r="D397" s="588" t="s">
        <v>36</v>
      </c>
      <c r="E397" s="589" t="s">
        <v>702</v>
      </c>
      <c r="F397" s="594">
        <v>610</v>
      </c>
      <c r="G397" s="242"/>
      <c r="H397" s="242"/>
      <c r="I397" s="242"/>
      <c r="J397" s="242"/>
    </row>
    <row r="398" spans="1:10" ht="33" hidden="1">
      <c r="A398" s="225" t="s">
        <v>470</v>
      </c>
      <c r="B398" s="585">
        <v>905</v>
      </c>
      <c r="C398" s="584" t="s">
        <v>30</v>
      </c>
      <c r="D398" s="584" t="s">
        <v>35</v>
      </c>
      <c r="E398" s="551"/>
      <c r="F398" s="551"/>
      <c r="G398" s="150">
        <f aca="true" t="shared" si="49" ref="G398:J401">G399</f>
        <v>0</v>
      </c>
      <c r="H398" s="150">
        <f t="shared" si="49"/>
        <v>400</v>
      </c>
      <c r="I398" s="150">
        <f t="shared" si="49"/>
        <v>400</v>
      </c>
      <c r="J398" s="150">
        <f t="shared" si="49"/>
        <v>0</v>
      </c>
    </row>
    <row r="399" spans="1:10" s="129" customFormat="1" ht="49.5" hidden="1">
      <c r="A399" s="378" t="s">
        <v>752</v>
      </c>
      <c r="B399" s="585">
        <v>905</v>
      </c>
      <c r="C399" s="584" t="s">
        <v>30</v>
      </c>
      <c r="D399" s="584" t="s">
        <v>35</v>
      </c>
      <c r="E399" s="626" t="s">
        <v>717</v>
      </c>
      <c r="F399" s="627"/>
      <c r="G399" s="150">
        <f t="shared" si="49"/>
        <v>0</v>
      </c>
      <c r="H399" s="150">
        <f t="shared" si="49"/>
        <v>400</v>
      </c>
      <c r="I399" s="150">
        <f t="shared" si="49"/>
        <v>400</v>
      </c>
      <c r="J399" s="150">
        <f t="shared" si="49"/>
        <v>0</v>
      </c>
    </row>
    <row r="400" spans="1:10" s="129" customFormat="1" ht="33" hidden="1">
      <c r="A400" s="282" t="s">
        <v>1000</v>
      </c>
      <c r="B400" s="587">
        <v>905</v>
      </c>
      <c r="C400" s="589" t="s">
        <v>30</v>
      </c>
      <c r="D400" s="589" t="s">
        <v>35</v>
      </c>
      <c r="E400" s="628" t="s">
        <v>1001</v>
      </c>
      <c r="F400" s="596"/>
      <c r="G400" s="242">
        <f t="shared" si="49"/>
        <v>0</v>
      </c>
      <c r="H400" s="242">
        <f t="shared" si="49"/>
        <v>400</v>
      </c>
      <c r="I400" s="242">
        <f t="shared" si="49"/>
        <v>400</v>
      </c>
      <c r="J400" s="242">
        <f t="shared" si="49"/>
        <v>0</v>
      </c>
    </row>
    <row r="401" spans="1:10" s="129" customFormat="1" ht="33" hidden="1">
      <c r="A401" s="282" t="s">
        <v>1025</v>
      </c>
      <c r="B401" s="587">
        <v>905</v>
      </c>
      <c r="C401" s="589" t="s">
        <v>30</v>
      </c>
      <c r="D401" s="589" t="s">
        <v>35</v>
      </c>
      <c r="E401" s="628" t="s">
        <v>1002</v>
      </c>
      <c r="F401" s="596"/>
      <c r="G401" s="242">
        <f t="shared" si="49"/>
        <v>0</v>
      </c>
      <c r="H401" s="242">
        <f t="shared" si="49"/>
        <v>400</v>
      </c>
      <c r="I401" s="242">
        <f t="shared" si="49"/>
        <v>400</v>
      </c>
      <c r="J401" s="242">
        <f t="shared" si="49"/>
        <v>0</v>
      </c>
    </row>
    <row r="402" spans="1:10" s="129" customFormat="1" ht="33" hidden="1">
      <c r="A402" s="368" t="s">
        <v>516</v>
      </c>
      <c r="B402" s="587">
        <v>905</v>
      </c>
      <c r="C402" s="589" t="s">
        <v>30</v>
      </c>
      <c r="D402" s="589" t="s">
        <v>35</v>
      </c>
      <c r="E402" s="628" t="s">
        <v>1002</v>
      </c>
      <c r="F402" s="596">
        <v>240</v>
      </c>
      <c r="G402" s="242"/>
      <c r="H402" s="242">
        <v>400</v>
      </c>
      <c r="I402" s="242">
        <v>400</v>
      </c>
      <c r="J402" s="242"/>
    </row>
    <row r="403" spans="1:10" ht="16.5" hidden="1">
      <c r="A403" s="45" t="s">
        <v>249</v>
      </c>
      <c r="B403" s="585">
        <v>905</v>
      </c>
      <c r="C403" s="583" t="s">
        <v>30</v>
      </c>
      <c r="D403" s="584" t="s">
        <v>30</v>
      </c>
      <c r="E403" s="584"/>
      <c r="F403" s="584"/>
      <c r="G403" s="150">
        <f>G404+G417+G421+G426</f>
        <v>0</v>
      </c>
      <c r="H403" s="150">
        <f>H404+H417+H421+H426</f>
        <v>1254300</v>
      </c>
      <c r="I403" s="150">
        <f>I404+I417+I421+I426</f>
        <v>1570300</v>
      </c>
      <c r="J403" s="150">
        <f>J404+J417+J421+J426</f>
        <v>0</v>
      </c>
    </row>
    <row r="404" spans="1:10" s="129" customFormat="1" ht="29.25" customHeight="1" hidden="1">
      <c r="A404" s="154" t="s">
        <v>552</v>
      </c>
      <c r="B404" s="585">
        <v>905</v>
      </c>
      <c r="C404" s="583" t="s">
        <v>30</v>
      </c>
      <c r="D404" s="583" t="s">
        <v>30</v>
      </c>
      <c r="E404" s="600" t="s">
        <v>754</v>
      </c>
      <c r="F404" s="639"/>
      <c r="G404" s="150">
        <f>G405+G413</f>
        <v>0</v>
      </c>
      <c r="H404" s="150">
        <f>H405+H413</f>
        <v>1251300</v>
      </c>
      <c r="I404" s="150">
        <f>I405+I413</f>
        <v>1567300</v>
      </c>
      <c r="J404" s="150">
        <f>J405+J413</f>
        <v>0</v>
      </c>
    </row>
    <row r="405" spans="1:10" s="330" customFormat="1" ht="22.5" customHeight="1" hidden="1">
      <c r="A405" s="109" t="s">
        <v>744</v>
      </c>
      <c r="B405" s="582">
        <v>905</v>
      </c>
      <c r="C405" s="583" t="s">
        <v>30</v>
      </c>
      <c r="D405" s="584" t="s">
        <v>30</v>
      </c>
      <c r="E405" s="584" t="s">
        <v>766</v>
      </c>
      <c r="F405" s="601"/>
      <c r="G405" s="150">
        <f>G406</f>
        <v>0</v>
      </c>
      <c r="H405" s="150">
        <f>H406</f>
        <v>1199300</v>
      </c>
      <c r="I405" s="150">
        <f>I406</f>
        <v>1404300</v>
      </c>
      <c r="J405" s="150">
        <f>J406</f>
        <v>0</v>
      </c>
    </row>
    <row r="406" spans="1:10" s="330" customFormat="1" ht="20.25" customHeight="1" hidden="1">
      <c r="A406" s="106" t="s">
        <v>807</v>
      </c>
      <c r="B406" s="602">
        <v>905</v>
      </c>
      <c r="C406" s="588" t="s">
        <v>30</v>
      </c>
      <c r="D406" s="589" t="s">
        <v>30</v>
      </c>
      <c r="E406" s="589" t="s">
        <v>808</v>
      </c>
      <c r="F406" s="601"/>
      <c r="G406" s="242">
        <f>G407+G411</f>
        <v>0</v>
      </c>
      <c r="H406" s="242">
        <f>H407+H411</f>
        <v>1199300</v>
      </c>
      <c r="I406" s="242">
        <f>I407+I411</f>
        <v>1404300</v>
      </c>
      <c r="J406" s="242">
        <f>J407+J411</f>
        <v>0</v>
      </c>
    </row>
    <row r="407" spans="1:10" s="129" customFormat="1" ht="35.25" customHeight="1" hidden="1">
      <c r="A407" s="160" t="s">
        <v>566</v>
      </c>
      <c r="B407" s="602">
        <v>905</v>
      </c>
      <c r="C407" s="588" t="s">
        <v>30</v>
      </c>
      <c r="D407" s="589" t="s">
        <v>30</v>
      </c>
      <c r="E407" s="589" t="s">
        <v>808</v>
      </c>
      <c r="F407" s="594"/>
      <c r="G407" s="242">
        <f>G408+G409+G410</f>
        <v>0</v>
      </c>
      <c r="H407" s="242">
        <f>H408+H409+H410</f>
        <v>1112300</v>
      </c>
      <c r="I407" s="242">
        <f>I408+I409+I410</f>
        <v>1112300</v>
      </c>
      <c r="J407" s="242">
        <f>J408+J409+J410</f>
        <v>0</v>
      </c>
    </row>
    <row r="408" spans="1:10" s="129" customFormat="1" ht="16.5" hidden="1">
      <c r="A408" s="234" t="s">
        <v>525</v>
      </c>
      <c r="B408" s="602">
        <v>905</v>
      </c>
      <c r="C408" s="588" t="s">
        <v>30</v>
      </c>
      <c r="D408" s="589" t="s">
        <v>30</v>
      </c>
      <c r="E408" s="589" t="s">
        <v>809</v>
      </c>
      <c r="F408" s="594">
        <v>110</v>
      </c>
      <c r="G408" s="242"/>
      <c r="H408" s="242">
        <f>728000+219800+2000+65200</f>
        <v>1015000</v>
      </c>
      <c r="I408" s="242">
        <f>728000+219800+2000+65200</f>
        <v>1015000</v>
      </c>
      <c r="J408" s="242"/>
    </row>
    <row r="409" spans="1:10" s="129" customFormat="1" ht="33" hidden="1">
      <c r="A409" s="106" t="s">
        <v>516</v>
      </c>
      <c r="B409" s="602">
        <v>905</v>
      </c>
      <c r="C409" s="588" t="s">
        <v>30</v>
      </c>
      <c r="D409" s="589" t="s">
        <v>30</v>
      </c>
      <c r="E409" s="589" t="s">
        <v>809</v>
      </c>
      <c r="F409" s="594">
        <v>240</v>
      </c>
      <c r="G409" s="69"/>
      <c r="H409" s="69">
        <v>84800</v>
      </c>
      <c r="I409" s="69">
        <v>84800</v>
      </c>
      <c r="J409" s="69"/>
    </row>
    <row r="410" spans="1:10" s="129" customFormat="1" ht="16.5" hidden="1">
      <c r="A410" s="368" t="s">
        <v>518</v>
      </c>
      <c r="B410" s="602">
        <v>905</v>
      </c>
      <c r="C410" s="588" t="s">
        <v>30</v>
      </c>
      <c r="D410" s="589" t="s">
        <v>30</v>
      </c>
      <c r="E410" s="589" t="s">
        <v>809</v>
      </c>
      <c r="F410" s="594">
        <v>850</v>
      </c>
      <c r="G410" s="69"/>
      <c r="H410" s="69">
        <v>12500</v>
      </c>
      <c r="I410" s="69">
        <v>12500</v>
      </c>
      <c r="J410" s="69"/>
    </row>
    <row r="411" spans="1:10" s="129" customFormat="1" ht="16.5" hidden="1">
      <c r="A411" s="106" t="s">
        <v>567</v>
      </c>
      <c r="B411" s="602">
        <v>905</v>
      </c>
      <c r="C411" s="588" t="s">
        <v>30</v>
      </c>
      <c r="D411" s="589" t="s">
        <v>30</v>
      </c>
      <c r="E411" s="589" t="s">
        <v>810</v>
      </c>
      <c r="F411" s="594"/>
      <c r="G411" s="242"/>
      <c r="H411" s="242">
        <f>H412</f>
        <v>87000</v>
      </c>
      <c r="I411" s="242">
        <f>I412</f>
        <v>292000</v>
      </c>
      <c r="J411" s="242"/>
    </row>
    <row r="412" spans="1:10" s="129" customFormat="1" ht="33" hidden="1">
      <c r="A412" s="106" t="s">
        <v>516</v>
      </c>
      <c r="B412" s="602">
        <v>905</v>
      </c>
      <c r="C412" s="588" t="s">
        <v>30</v>
      </c>
      <c r="D412" s="589" t="s">
        <v>30</v>
      </c>
      <c r="E412" s="589" t="s">
        <v>810</v>
      </c>
      <c r="F412" s="594">
        <v>240</v>
      </c>
      <c r="G412" s="242"/>
      <c r="H412" s="242">
        <v>87000</v>
      </c>
      <c r="I412" s="242">
        <v>292000</v>
      </c>
      <c r="J412" s="242"/>
    </row>
    <row r="413" spans="1:10" s="330" customFormat="1" ht="16.5" hidden="1">
      <c r="A413" s="109" t="s">
        <v>558</v>
      </c>
      <c r="B413" s="582">
        <v>905</v>
      </c>
      <c r="C413" s="583" t="s">
        <v>30</v>
      </c>
      <c r="D413" s="584" t="s">
        <v>30</v>
      </c>
      <c r="E413" s="584" t="s">
        <v>767</v>
      </c>
      <c r="F413" s="601"/>
      <c r="G413" s="150">
        <f aca="true" t="shared" si="50" ref="G413:J415">G414</f>
        <v>0</v>
      </c>
      <c r="H413" s="150">
        <f t="shared" si="50"/>
        <v>52000</v>
      </c>
      <c r="I413" s="150">
        <f t="shared" si="50"/>
        <v>163000</v>
      </c>
      <c r="J413" s="150">
        <f t="shared" si="50"/>
        <v>0</v>
      </c>
    </row>
    <row r="414" spans="1:10" s="330" customFormat="1" ht="33" hidden="1">
      <c r="A414" s="106" t="s">
        <v>811</v>
      </c>
      <c r="B414" s="602">
        <v>905</v>
      </c>
      <c r="C414" s="588" t="s">
        <v>30</v>
      </c>
      <c r="D414" s="589" t="s">
        <v>30</v>
      </c>
      <c r="E414" s="589" t="s">
        <v>812</v>
      </c>
      <c r="F414" s="601"/>
      <c r="G414" s="242">
        <f t="shared" si="50"/>
        <v>0</v>
      </c>
      <c r="H414" s="242">
        <f t="shared" si="50"/>
        <v>52000</v>
      </c>
      <c r="I414" s="242">
        <f t="shared" si="50"/>
        <v>163000</v>
      </c>
      <c r="J414" s="242">
        <f t="shared" si="50"/>
        <v>0</v>
      </c>
    </row>
    <row r="415" spans="1:10" s="330" customFormat="1" ht="33" hidden="1">
      <c r="A415" s="106" t="s">
        <v>559</v>
      </c>
      <c r="B415" s="602">
        <v>905</v>
      </c>
      <c r="C415" s="588" t="s">
        <v>30</v>
      </c>
      <c r="D415" s="589" t="s">
        <v>30</v>
      </c>
      <c r="E415" s="589" t="s">
        <v>813</v>
      </c>
      <c r="F415" s="601"/>
      <c r="G415" s="242">
        <f t="shared" si="50"/>
        <v>0</v>
      </c>
      <c r="H415" s="242">
        <f t="shared" si="50"/>
        <v>52000</v>
      </c>
      <c r="I415" s="242">
        <f t="shared" si="50"/>
        <v>163000</v>
      </c>
      <c r="J415" s="242">
        <f t="shared" si="50"/>
        <v>0</v>
      </c>
    </row>
    <row r="416" spans="1:10" s="330" customFormat="1" ht="31.5" customHeight="1" hidden="1">
      <c r="A416" s="106" t="s">
        <v>516</v>
      </c>
      <c r="B416" s="602">
        <v>905</v>
      </c>
      <c r="C416" s="588" t="s">
        <v>30</v>
      </c>
      <c r="D416" s="589" t="s">
        <v>30</v>
      </c>
      <c r="E416" s="589" t="s">
        <v>813</v>
      </c>
      <c r="F416" s="594">
        <v>240</v>
      </c>
      <c r="G416" s="242"/>
      <c r="H416" s="242">
        <v>52000</v>
      </c>
      <c r="I416" s="242">
        <v>163000</v>
      </c>
      <c r="J416" s="242"/>
    </row>
    <row r="417" spans="1:10" s="129" customFormat="1" ht="66" hidden="1">
      <c r="A417" s="356" t="s">
        <v>568</v>
      </c>
      <c r="B417" s="582">
        <v>905</v>
      </c>
      <c r="C417" s="583" t="s">
        <v>30</v>
      </c>
      <c r="D417" s="584" t="s">
        <v>30</v>
      </c>
      <c r="E417" s="586" t="s">
        <v>758</v>
      </c>
      <c r="F417" s="594"/>
      <c r="G417" s="150">
        <f aca="true" t="shared" si="51" ref="G417:J419">G418</f>
        <v>0</v>
      </c>
      <c r="H417" s="150">
        <f t="shared" si="51"/>
        <v>3000</v>
      </c>
      <c r="I417" s="150">
        <f t="shared" si="51"/>
        <v>3000</v>
      </c>
      <c r="J417" s="150">
        <f t="shared" si="51"/>
        <v>0</v>
      </c>
    </row>
    <row r="418" spans="1:10" s="129" customFormat="1" ht="16.5" hidden="1">
      <c r="A418" s="103" t="s">
        <v>951</v>
      </c>
      <c r="B418" s="602">
        <v>905</v>
      </c>
      <c r="C418" s="588" t="s">
        <v>30</v>
      </c>
      <c r="D418" s="589" t="s">
        <v>30</v>
      </c>
      <c r="E418" s="589" t="s">
        <v>952</v>
      </c>
      <c r="F418" s="594"/>
      <c r="G418" s="242">
        <f t="shared" si="51"/>
        <v>0</v>
      </c>
      <c r="H418" s="242">
        <f t="shared" si="51"/>
        <v>3000</v>
      </c>
      <c r="I418" s="242">
        <f t="shared" si="51"/>
        <v>3000</v>
      </c>
      <c r="J418" s="242">
        <f t="shared" si="51"/>
        <v>0</v>
      </c>
    </row>
    <row r="419" spans="1:10" s="129" customFormat="1" ht="33" hidden="1">
      <c r="A419" s="103" t="s">
        <v>569</v>
      </c>
      <c r="B419" s="602">
        <v>905</v>
      </c>
      <c r="C419" s="588" t="s">
        <v>30</v>
      </c>
      <c r="D419" s="589" t="s">
        <v>30</v>
      </c>
      <c r="E419" s="589" t="s">
        <v>953</v>
      </c>
      <c r="F419" s="594"/>
      <c r="G419" s="242">
        <f t="shared" si="51"/>
        <v>0</v>
      </c>
      <c r="H419" s="242">
        <f t="shared" si="51"/>
        <v>3000</v>
      </c>
      <c r="I419" s="242">
        <f t="shared" si="51"/>
        <v>3000</v>
      </c>
      <c r="J419" s="242">
        <f t="shared" si="51"/>
        <v>0</v>
      </c>
    </row>
    <row r="420" spans="1:10" s="129" customFormat="1" ht="33" hidden="1">
      <c r="A420" s="106" t="s">
        <v>516</v>
      </c>
      <c r="B420" s="602">
        <v>905</v>
      </c>
      <c r="C420" s="588" t="s">
        <v>30</v>
      </c>
      <c r="D420" s="589" t="s">
        <v>30</v>
      </c>
      <c r="E420" s="589" t="s">
        <v>953</v>
      </c>
      <c r="F420" s="594">
        <v>240</v>
      </c>
      <c r="G420" s="242"/>
      <c r="H420" s="242">
        <v>3000</v>
      </c>
      <c r="I420" s="242">
        <v>3000</v>
      </c>
      <c r="J420" s="242"/>
    </row>
    <row r="421" spans="1:10" s="129" customFormat="1" ht="49.5" hidden="1">
      <c r="A421" s="109" t="s">
        <v>530</v>
      </c>
      <c r="B421" s="582">
        <v>905</v>
      </c>
      <c r="C421" s="583" t="s">
        <v>30</v>
      </c>
      <c r="D421" s="584" t="s">
        <v>30</v>
      </c>
      <c r="E421" s="600" t="s">
        <v>700</v>
      </c>
      <c r="F421" s="594"/>
      <c r="G421" s="150">
        <f aca="true" t="shared" si="52" ref="G421:J424">G422</f>
        <v>0</v>
      </c>
      <c r="H421" s="150">
        <f t="shared" si="52"/>
        <v>0</v>
      </c>
      <c r="I421" s="150">
        <f t="shared" si="52"/>
        <v>0</v>
      </c>
      <c r="J421" s="150">
        <f t="shared" si="52"/>
        <v>0</v>
      </c>
    </row>
    <row r="422" spans="1:10" s="330" customFormat="1" ht="33" hidden="1">
      <c r="A422" s="109" t="s">
        <v>537</v>
      </c>
      <c r="B422" s="582">
        <v>905</v>
      </c>
      <c r="C422" s="583" t="s">
        <v>30</v>
      </c>
      <c r="D422" s="584" t="s">
        <v>30</v>
      </c>
      <c r="E422" s="584" t="s">
        <v>701</v>
      </c>
      <c r="F422" s="601"/>
      <c r="G422" s="150">
        <f t="shared" si="52"/>
        <v>0</v>
      </c>
      <c r="H422" s="150">
        <f t="shared" si="52"/>
        <v>0</v>
      </c>
      <c r="I422" s="150">
        <f t="shared" si="52"/>
        <v>0</v>
      </c>
      <c r="J422" s="150">
        <f t="shared" si="52"/>
        <v>0</v>
      </c>
    </row>
    <row r="423" spans="1:10" s="129" customFormat="1" ht="16.5" hidden="1">
      <c r="A423" s="106" t="s">
        <v>961</v>
      </c>
      <c r="B423" s="602">
        <v>905</v>
      </c>
      <c r="C423" s="588" t="s">
        <v>30</v>
      </c>
      <c r="D423" s="589" t="s">
        <v>30</v>
      </c>
      <c r="E423" s="589" t="s">
        <v>703</v>
      </c>
      <c r="F423" s="594"/>
      <c r="G423" s="242">
        <f t="shared" si="52"/>
        <v>0</v>
      </c>
      <c r="H423" s="242">
        <f t="shared" si="52"/>
        <v>0</v>
      </c>
      <c r="I423" s="242">
        <f t="shared" si="52"/>
        <v>0</v>
      </c>
      <c r="J423" s="242">
        <f t="shared" si="52"/>
        <v>0</v>
      </c>
    </row>
    <row r="424" spans="1:10" s="129" customFormat="1" ht="33" hidden="1">
      <c r="A424" s="106" t="s">
        <v>538</v>
      </c>
      <c r="B424" s="602">
        <v>905</v>
      </c>
      <c r="C424" s="588" t="s">
        <v>30</v>
      </c>
      <c r="D424" s="589" t="s">
        <v>30</v>
      </c>
      <c r="E424" s="589" t="s">
        <v>702</v>
      </c>
      <c r="F424" s="594"/>
      <c r="G424" s="242">
        <f t="shared" si="52"/>
        <v>0</v>
      </c>
      <c r="H424" s="242">
        <f t="shared" si="52"/>
        <v>0</v>
      </c>
      <c r="I424" s="242">
        <f t="shared" si="52"/>
        <v>0</v>
      </c>
      <c r="J424" s="242">
        <f t="shared" si="52"/>
        <v>0</v>
      </c>
    </row>
    <row r="425" spans="1:10" s="129" customFormat="1" ht="33" hidden="1">
      <c r="A425" s="106" t="s">
        <v>516</v>
      </c>
      <c r="B425" s="602">
        <v>905</v>
      </c>
      <c r="C425" s="588" t="s">
        <v>30</v>
      </c>
      <c r="D425" s="589" t="s">
        <v>30</v>
      </c>
      <c r="E425" s="589" t="s">
        <v>702</v>
      </c>
      <c r="F425" s="594">
        <v>240</v>
      </c>
      <c r="G425" s="242"/>
      <c r="H425" s="242"/>
      <c r="I425" s="242"/>
      <c r="J425" s="242"/>
    </row>
    <row r="426" spans="1:10" s="129" customFormat="1" ht="33" hidden="1">
      <c r="A426" s="362" t="s">
        <v>749</v>
      </c>
      <c r="B426" s="582">
        <v>905</v>
      </c>
      <c r="C426" s="583" t="s">
        <v>30</v>
      </c>
      <c r="D426" s="584" t="s">
        <v>30</v>
      </c>
      <c r="E426" s="586" t="s">
        <v>713</v>
      </c>
      <c r="F426" s="594"/>
      <c r="G426" s="150">
        <f aca="true" t="shared" si="53" ref="G426:J428">G427</f>
        <v>0</v>
      </c>
      <c r="H426" s="150">
        <f t="shared" si="53"/>
        <v>0</v>
      </c>
      <c r="I426" s="150">
        <f t="shared" si="53"/>
        <v>0</v>
      </c>
      <c r="J426" s="150">
        <f t="shared" si="53"/>
        <v>0</v>
      </c>
    </row>
    <row r="427" spans="1:10" s="129" customFormat="1" ht="16.5" hidden="1">
      <c r="A427" s="363" t="s">
        <v>874</v>
      </c>
      <c r="B427" s="602">
        <v>905</v>
      </c>
      <c r="C427" s="588" t="s">
        <v>30</v>
      </c>
      <c r="D427" s="589" t="s">
        <v>30</v>
      </c>
      <c r="E427" s="595" t="s">
        <v>875</v>
      </c>
      <c r="F427" s="594"/>
      <c r="G427" s="242">
        <f t="shared" si="53"/>
        <v>0</v>
      </c>
      <c r="H427" s="242">
        <f t="shared" si="53"/>
        <v>0</v>
      </c>
      <c r="I427" s="242">
        <f t="shared" si="53"/>
        <v>0</v>
      </c>
      <c r="J427" s="242">
        <f t="shared" si="53"/>
        <v>0</v>
      </c>
    </row>
    <row r="428" spans="1:10" s="129" customFormat="1" ht="18" customHeight="1" hidden="1">
      <c r="A428" s="363" t="s">
        <v>599</v>
      </c>
      <c r="B428" s="602">
        <v>905</v>
      </c>
      <c r="C428" s="588" t="s">
        <v>30</v>
      </c>
      <c r="D428" s="589" t="s">
        <v>30</v>
      </c>
      <c r="E428" s="595" t="s">
        <v>876</v>
      </c>
      <c r="F428" s="594"/>
      <c r="G428" s="242">
        <f t="shared" si="53"/>
        <v>0</v>
      </c>
      <c r="H428" s="242">
        <f t="shared" si="53"/>
        <v>0</v>
      </c>
      <c r="I428" s="242">
        <f t="shared" si="53"/>
        <v>0</v>
      </c>
      <c r="J428" s="242">
        <f t="shared" si="53"/>
        <v>0</v>
      </c>
    </row>
    <row r="429" spans="1:10" s="129" customFormat="1" ht="33" hidden="1">
      <c r="A429" s="106" t="s">
        <v>516</v>
      </c>
      <c r="B429" s="602">
        <v>905</v>
      </c>
      <c r="C429" s="588" t="s">
        <v>30</v>
      </c>
      <c r="D429" s="589" t="s">
        <v>30</v>
      </c>
      <c r="E429" s="595" t="s">
        <v>876</v>
      </c>
      <c r="F429" s="594">
        <v>240</v>
      </c>
      <c r="G429" s="242"/>
      <c r="H429" s="242"/>
      <c r="I429" s="242"/>
      <c r="J429" s="242"/>
    </row>
    <row r="430" spans="1:10" ht="16.5">
      <c r="A430" s="45" t="s">
        <v>466</v>
      </c>
      <c r="B430" s="585" t="s">
        <v>1090</v>
      </c>
      <c r="C430" s="584" t="s">
        <v>33</v>
      </c>
      <c r="D430" s="584"/>
      <c r="E430" s="584"/>
      <c r="F430" s="584"/>
      <c r="G430" s="150">
        <f>G431+G493</f>
        <v>4228691</v>
      </c>
      <c r="H430" s="150" t="e">
        <f>H431+H493</f>
        <v>#REF!</v>
      </c>
      <c r="I430" s="150" t="e">
        <f>I431+I493</f>
        <v>#REF!</v>
      </c>
      <c r="J430" s="150">
        <f>J431+J493</f>
        <v>4228691</v>
      </c>
    </row>
    <row r="431" spans="1:10" ht="15" customHeight="1">
      <c r="A431" s="60" t="s">
        <v>5</v>
      </c>
      <c r="B431" s="638" t="s">
        <v>1090</v>
      </c>
      <c r="C431" s="591" t="s">
        <v>33</v>
      </c>
      <c r="D431" s="591" t="s">
        <v>31</v>
      </c>
      <c r="E431" s="581"/>
      <c r="F431" s="581"/>
      <c r="G431" s="77">
        <f>G437</f>
        <v>2934364</v>
      </c>
      <c r="H431" s="77" t="e">
        <f>H432+H437+H472+H476+H485</f>
        <v>#REF!</v>
      </c>
      <c r="I431" s="77" t="e">
        <f>I432+I437+I472+I476+I485</f>
        <v>#REF!</v>
      </c>
      <c r="J431" s="77">
        <f>J437</f>
        <v>2934364</v>
      </c>
    </row>
    <row r="432" spans="1:10" s="129" customFormat="1" ht="33" hidden="1">
      <c r="A432" s="154" t="s">
        <v>552</v>
      </c>
      <c r="B432" s="638" t="s">
        <v>1090</v>
      </c>
      <c r="C432" s="591" t="s">
        <v>33</v>
      </c>
      <c r="D432" s="591" t="s">
        <v>31</v>
      </c>
      <c r="E432" s="600" t="s">
        <v>754</v>
      </c>
      <c r="F432" s="639"/>
      <c r="G432" s="121">
        <f aca="true" t="shared" si="54" ref="G432:J435">G433</f>
        <v>0</v>
      </c>
      <c r="H432" s="121">
        <f t="shared" si="54"/>
        <v>18000</v>
      </c>
      <c r="I432" s="121">
        <f t="shared" si="54"/>
        <v>28000</v>
      </c>
      <c r="J432" s="121">
        <f t="shared" si="54"/>
        <v>0</v>
      </c>
    </row>
    <row r="433" spans="1:10" s="330" customFormat="1" ht="16.5" hidden="1">
      <c r="A433" s="109" t="s">
        <v>558</v>
      </c>
      <c r="B433" s="638" t="s">
        <v>1090</v>
      </c>
      <c r="C433" s="591" t="s">
        <v>33</v>
      </c>
      <c r="D433" s="591" t="s">
        <v>31</v>
      </c>
      <c r="E433" s="584" t="s">
        <v>767</v>
      </c>
      <c r="F433" s="601"/>
      <c r="G433" s="150">
        <f t="shared" si="54"/>
        <v>0</v>
      </c>
      <c r="H433" s="150">
        <f t="shared" si="54"/>
        <v>18000</v>
      </c>
      <c r="I433" s="150">
        <f t="shared" si="54"/>
        <v>28000</v>
      </c>
      <c r="J433" s="150">
        <f t="shared" si="54"/>
        <v>0</v>
      </c>
    </row>
    <row r="434" spans="1:10" s="330" customFormat="1" ht="33" hidden="1">
      <c r="A434" s="283" t="s">
        <v>811</v>
      </c>
      <c r="B434" s="602" t="s">
        <v>1090</v>
      </c>
      <c r="C434" s="605" t="s">
        <v>33</v>
      </c>
      <c r="D434" s="605" t="s">
        <v>31</v>
      </c>
      <c r="E434" s="589" t="s">
        <v>812</v>
      </c>
      <c r="F434" s="601"/>
      <c r="G434" s="242">
        <f t="shared" si="54"/>
        <v>0</v>
      </c>
      <c r="H434" s="242">
        <f t="shared" si="54"/>
        <v>18000</v>
      </c>
      <c r="I434" s="242">
        <f t="shared" si="54"/>
        <v>28000</v>
      </c>
      <c r="J434" s="242">
        <f t="shared" si="54"/>
        <v>0</v>
      </c>
    </row>
    <row r="435" spans="1:10" s="330" customFormat="1" ht="33" hidden="1">
      <c r="A435" s="283" t="s">
        <v>559</v>
      </c>
      <c r="B435" s="602" t="s">
        <v>1090</v>
      </c>
      <c r="C435" s="605" t="s">
        <v>33</v>
      </c>
      <c r="D435" s="605" t="s">
        <v>31</v>
      </c>
      <c r="E435" s="589" t="s">
        <v>813</v>
      </c>
      <c r="F435" s="601"/>
      <c r="G435" s="242">
        <f t="shared" si="54"/>
        <v>0</v>
      </c>
      <c r="H435" s="242">
        <f t="shared" si="54"/>
        <v>18000</v>
      </c>
      <c r="I435" s="242">
        <f t="shared" si="54"/>
        <v>28000</v>
      </c>
      <c r="J435" s="242">
        <f t="shared" si="54"/>
        <v>0</v>
      </c>
    </row>
    <row r="436" spans="1:10" s="330" customFormat="1" ht="16.5" hidden="1">
      <c r="A436" s="283" t="s">
        <v>554</v>
      </c>
      <c r="B436" s="602" t="s">
        <v>1090</v>
      </c>
      <c r="C436" s="605" t="s">
        <v>33</v>
      </c>
      <c r="D436" s="605" t="s">
        <v>31</v>
      </c>
      <c r="E436" s="589" t="s">
        <v>813</v>
      </c>
      <c r="F436" s="594">
        <v>610</v>
      </c>
      <c r="G436" s="242"/>
      <c r="H436" s="242">
        <v>18000</v>
      </c>
      <c r="I436" s="242">
        <v>28000</v>
      </c>
      <c r="J436" s="242"/>
    </row>
    <row r="437" spans="1:10" s="129" customFormat="1" ht="33">
      <c r="A437" s="394" t="s">
        <v>1099</v>
      </c>
      <c r="B437" s="582" t="s">
        <v>1090</v>
      </c>
      <c r="C437" s="591" t="s">
        <v>33</v>
      </c>
      <c r="D437" s="591" t="s">
        <v>31</v>
      </c>
      <c r="E437" s="648" t="s">
        <v>1124</v>
      </c>
      <c r="F437" s="594"/>
      <c r="G437" s="150">
        <f>G438</f>
        <v>2934364</v>
      </c>
      <c r="H437" s="150">
        <f>H438+H444+H462</f>
        <v>26891300</v>
      </c>
      <c r="I437" s="150">
        <f>I438+I444+I462</f>
        <v>26991300</v>
      </c>
      <c r="J437" s="150">
        <f>J438</f>
        <v>2934364</v>
      </c>
    </row>
    <row r="438" spans="1:10" s="330" customFormat="1" ht="33">
      <c r="A438" s="369" t="s">
        <v>1100</v>
      </c>
      <c r="B438" s="582" t="s">
        <v>1090</v>
      </c>
      <c r="C438" s="591" t="s">
        <v>33</v>
      </c>
      <c r="D438" s="591" t="s">
        <v>31</v>
      </c>
      <c r="E438" s="551" t="s">
        <v>1195</v>
      </c>
      <c r="F438" s="601"/>
      <c r="G438" s="150">
        <f>G439+G490</f>
        <v>2934364</v>
      </c>
      <c r="H438" s="150">
        <f>H439</f>
        <v>10614100</v>
      </c>
      <c r="I438" s="150">
        <f>I439</f>
        <v>10614100</v>
      </c>
      <c r="J438" s="150">
        <f>J439+J490</f>
        <v>2934364</v>
      </c>
    </row>
    <row r="439" spans="1:10" s="129" customFormat="1" ht="17.25" customHeight="1">
      <c r="A439" s="565" t="s">
        <v>885</v>
      </c>
      <c r="B439" s="582" t="s">
        <v>1090</v>
      </c>
      <c r="C439" s="591" t="s">
        <v>33</v>
      </c>
      <c r="D439" s="591" t="s">
        <v>31</v>
      </c>
      <c r="E439" s="551" t="s">
        <v>1208</v>
      </c>
      <c r="F439" s="601"/>
      <c r="G439" s="150">
        <f>G440</f>
        <v>2884364</v>
      </c>
      <c r="H439" s="242">
        <f>H440+H442</f>
        <v>10614100</v>
      </c>
      <c r="I439" s="242">
        <f>I440+I442</f>
        <v>10614100</v>
      </c>
      <c r="J439" s="150">
        <f>J440</f>
        <v>2884364</v>
      </c>
    </row>
    <row r="440" spans="1:10" s="129" customFormat="1" ht="17.25" customHeight="1">
      <c r="A440" s="279" t="s">
        <v>571</v>
      </c>
      <c r="B440" s="602" t="s">
        <v>1090</v>
      </c>
      <c r="C440" s="605" t="s">
        <v>33</v>
      </c>
      <c r="D440" s="605" t="s">
        <v>31</v>
      </c>
      <c r="E440" s="593" t="s">
        <v>1196</v>
      </c>
      <c r="F440" s="594"/>
      <c r="G440" s="242">
        <f>G453</f>
        <v>2884364</v>
      </c>
      <c r="H440" s="242">
        <f>H441</f>
        <v>10269100</v>
      </c>
      <c r="I440" s="242">
        <f>I441</f>
        <v>10269100</v>
      </c>
      <c r="J440" s="242">
        <f>J453</f>
        <v>2884364</v>
      </c>
    </row>
    <row r="441" spans="1:10" s="129" customFormat="1" ht="16.5" hidden="1">
      <c r="A441" s="283" t="s">
        <v>554</v>
      </c>
      <c r="B441" s="602" t="s">
        <v>1090</v>
      </c>
      <c r="C441" s="588" t="s">
        <v>33</v>
      </c>
      <c r="D441" s="588" t="s">
        <v>31</v>
      </c>
      <c r="E441" s="593" t="s">
        <v>886</v>
      </c>
      <c r="F441" s="594">
        <v>610</v>
      </c>
      <c r="G441" s="242"/>
      <c r="H441" s="242">
        <f>9723500+545600</f>
        <v>10269100</v>
      </c>
      <c r="I441" s="242">
        <f>9723500+545600</f>
        <v>10269100</v>
      </c>
      <c r="J441" s="242"/>
    </row>
    <row r="442" spans="1:10" s="129" customFormat="1" ht="33" hidden="1">
      <c r="A442" s="395" t="s">
        <v>529</v>
      </c>
      <c r="B442" s="649" t="s">
        <v>1090</v>
      </c>
      <c r="C442" s="605" t="s">
        <v>33</v>
      </c>
      <c r="D442" s="605" t="s">
        <v>31</v>
      </c>
      <c r="E442" s="593" t="s">
        <v>887</v>
      </c>
      <c r="F442" s="594"/>
      <c r="G442" s="242">
        <f>G443</f>
        <v>340000</v>
      </c>
      <c r="H442" s="242">
        <f>H443</f>
        <v>345000</v>
      </c>
      <c r="I442" s="242">
        <f>I443</f>
        <v>345000</v>
      </c>
      <c r="J442" s="242">
        <f>J443</f>
        <v>340000</v>
      </c>
    </row>
    <row r="443" spans="1:10" s="129" customFormat="1" ht="16.5" hidden="1">
      <c r="A443" s="283" t="s">
        <v>554</v>
      </c>
      <c r="B443" s="649" t="s">
        <v>1090</v>
      </c>
      <c r="C443" s="605" t="s">
        <v>33</v>
      </c>
      <c r="D443" s="605" t="s">
        <v>31</v>
      </c>
      <c r="E443" s="593" t="s">
        <v>887</v>
      </c>
      <c r="F443" s="594">
        <v>610</v>
      </c>
      <c r="G443" s="242">
        <v>340000</v>
      </c>
      <c r="H443" s="242">
        <v>345000</v>
      </c>
      <c r="I443" s="242">
        <v>345000</v>
      </c>
      <c r="J443" s="242">
        <v>340000</v>
      </c>
    </row>
    <row r="444" spans="1:10" s="330" customFormat="1" ht="16.5" hidden="1">
      <c r="A444" s="412" t="s">
        <v>746</v>
      </c>
      <c r="B444" s="580" t="s">
        <v>1090</v>
      </c>
      <c r="C444" s="591" t="s">
        <v>33</v>
      </c>
      <c r="D444" s="591" t="s">
        <v>31</v>
      </c>
      <c r="E444" s="551" t="s">
        <v>768</v>
      </c>
      <c r="F444" s="601"/>
      <c r="G444" s="150">
        <f>G445+G452</f>
        <v>15498900</v>
      </c>
      <c r="H444" s="150">
        <f>H445+H452</f>
        <v>16152200</v>
      </c>
      <c r="I444" s="150">
        <f>I445+I452</f>
        <v>16249200</v>
      </c>
      <c r="J444" s="150">
        <f>J445+J452</f>
        <v>15498900</v>
      </c>
    </row>
    <row r="445" spans="1:10" s="129" customFormat="1" ht="16.5" hidden="1">
      <c r="A445" s="392" t="s">
        <v>888</v>
      </c>
      <c r="B445" s="649" t="s">
        <v>1090</v>
      </c>
      <c r="C445" s="605" t="s">
        <v>33</v>
      </c>
      <c r="D445" s="605" t="s">
        <v>31</v>
      </c>
      <c r="E445" s="593" t="s">
        <v>889</v>
      </c>
      <c r="F445" s="594"/>
      <c r="G445" s="242">
        <f>G446+G448+G450</f>
        <v>15498900</v>
      </c>
      <c r="H445" s="242">
        <f>H446+H448+H450</f>
        <v>15502900</v>
      </c>
      <c r="I445" s="242">
        <f>I446+I448+I450</f>
        <v>15502900</v>
      </c>
      <c r="J445" s="242">
        <f>J446+J448+J450</f>
        <v>15498900</v>
      </c>
    </row>
    <row r="446" spans="1:10" s="129" customFormat="1" ht="33" hidden="1">
      <c r="A446" s="392" t="s">
        <v>570</v>
      </c>
      <c r="B446" s="649" t="s">
        <v>1090</v>
      </c>
      <c r="C446" s="605" t="s">
        <v>33</v>
      </c>
      <c r="D446" s="605" t="s">
        <v>31</v>
      </c>
      <c r="E446" s="593" t="s">
        <v>890</v>
      </c>
      <c r="F446" s="594"/>
      <c r="G446" s="242">
        <f>G447</f>
        <v>15267900</v>
      </c>
      <c r="H446" s="242">
        <f>H447</f>
        <v>15267900</v>
      </c>
      <c r="I446" s="242">
        <f>I447</f>
        <v>15267900</v>
      </c>
      <c r="J446" s="242">
        <f>J447</f>
        <v>15267900</v>
      </c>
    </row>
    <row r="447" spans="1:10" s="129" customFormat="1" ht="16.5" hidden="1">
      <c r="A447" s="283" t="s">
        <v>554</v>
      </c>
      <c r="B447" s="649" t="s">
        <v>1090</v>
      </c>
      <c r="C447" s="605" t="s">
        <v>33</v>
      </c>
      <c r="D447" s="605" t="s">
        <v>31</v>
      </c>
      <c r="E447" s="593" t="s">
        <v>890</v>
      </c>
      <c r="F447" s="594">
        <v>610</v>
      </c>
      <c r="G447" s="242">
        <f>14375100+892800</f>
        <v>15267900</v>
      </c>
      <c r="H447" s="242">
        <f>14375100+892800</f>
        <v>15267900</v>
      </c>
      <c r="I447" s="242">
        <f>14375100+892800</f>
        <v>15267900</v>
      </c>
      <c r="J447" s="242">
        <f>14375100+892800</f>
        <v>15267900</v>
      </c>
    </row>
    <row r="448" spans="1:10" s="129" customFormat="1" ht="33" hidden="1">
      <c r="A448" s="392" t="s">
        <v>529</v>
      </c>
      <c r="B448" s="649" t="s">
        <v>1090</v>
      </c>
      <c r="C448" s="605" t="s">
        <v>33</v>
      </c>
      <c r="D448" s="605" t="s">
        <v>31</v>
      </c>
      <c r="E448" s="593" t="s">
        <v>891</v>
      </c>
      <c r="F448" s="594"/>
      <c r="G448" s="242">
        <f>G449</f>
        <v>231000</v>
      </c>
      <c r="H448" s="242">
        <f>H449</f>
        <v>235000</v>
      </c>
      <c r="I448" s="242">
        <f>I449</f>
        <v>235000</v>
      </c>
      <c r="J448" s="242">
        <f>J449</f>
        <v>231000</v>
      </c>
    </row>
    <row r="449" spans="1:10" s="129" customFormat="1" ht="16.5" hidden="1">
      <c r="A449" s="283" t="s">
        <v>554</v>
      </c>
      <c r="B449" s="649" t="s">
        <v>1090</v>
      </c>
      <c r="C449" s="605" t="s">
        <v>33</v>
      </c>
      <c r="D449" s="605" t="s">
        <v>31</v>
      </c>
      <c r="E449" s="593" t="s">
        <v>891</v>
      </c>
      <c r="F449" s="594">
        <v>610</v>
      </c>
      <c r="G449" s="242">
        <v>231000</v>
      </c>
      <c r="H449" s="242">
        <v>235000</v>
      </c>
      <c r="I449" s="242">
        <v>235000</v>
      </c>
      <c r="J449" s="242">
        <v>231000</v>
      </c>
    </row>
    <row r="450" spans="1:10" s="129" customFormat="1" ht="4.5" customHeight="1" hidden="1">
      <c r="A450" s="392" t="s">
        <v>893</v>
      </c>
      <c r="B450" s="649" t="s">
        <v>1090</v>
      </c>
      <c r="C450" s="605" t="s">
        <v>33</v>
      </c>
      <c r="D450" s="605" t="s">
        <v>31</v>
      </c>
      <c r="E450" s="593" t="s">
        <v>894</v>
      </c>
      <c r="F450" s="594"/>
      <c r="G450" s="242">
        <f>G451</f>
        <v>0</v>
      </c>
      <c r="H450" s="242">
        <f>H451</f>
        <v>0</v>
      </c>
      <c r="I450" s="242">
        <f>I451</f>
        <v>0</v>
      </c>
      <c r="J450" s="242">
        <f>J451</f>
        <v>0</v>
      </c>
    </row>
    <row r="451" spans="1:10" s="129" customFormat="1" ht="20.25" customHeight="1" hidden="1">
      <c r="A451" s="283" t="s">
        <v>554</v>
      </c>
      <c r="B451" s="649" t="s">
        <v>1090</v>
      </c>
      <c r="C451" s="605" t="s">
        <v>33</v>
      </c>
      <c r="D451" s="605" t="s">
        <v>31</v>
      </c>
      <c r="E451" s="593" t="s">
        <v>894</v>
      </c>
      <c r="F451" s="594">
        <v>610</v>
      </c>
      <c r="G451" s="242"/>
      <c r="H451" s="242">
        <v>0</v>
      </c>
      <c r="I451" s="242">
        <v>0</v>
      </c>
      <c r="J451" s="242"/>
    </row>
    <row r="452" spans="1:10" s="129" customFormat="1" ht="16.5" hidden="1">
      <c r="A452" s="392" t="s">
        <v>895</v>
      </c>
      <c r="B452" s="649" t="s">
        <v>1090</v>
      </c>
      <c r="C452" s="605" t="s">
        <v>33</v>
      </c>
      <c r="D452" s="605" t="s">
        <v>31</v>
      </c>
      <c r="E452" s="593" t="s">
        <v>896</v>
      </c>
      <c r="F452" s="594"/>
      <c r="G452" s="242"/>
      <c r="H452" s="242">
        <f>H453+H457+H460</f>
        <v>649300</v>
      </c>
      <c r="I452" s="242">
        <f>I453+I457+I460</f>
        <v>746300</v>
      </c>
      <c r="J452" s="242"/>
    </row>
    <row r="453" spans="1:10" s="129" customFormat="1" ht="49.5">
      <c r="A453" s="392" t="s">
        <v>1101</v>
      </c>
      <c r="B453" s="649" t="s">
        <v>1090</v>
      </c>
      <c r="C453" s="605" t="s">
        <v>33</v>
      </c>
      <c r="D453" s="605" t="s">
        <v>31</v>
      </c>
      <c r="E453" s="593" t="s">
        <v>1196</v>
      </c>
      <c r="F453" s="594"/>
      <c r="G453" s="242">
        <f>G454+G455+G456</f>
        <v>2884364</v>
      </c>
      <c r="H453" s="242">
        <f>H454+H455+H456</f>
        <v>411300</v>
      </c>
      <c r="I453" s="242">
        <f>I454+I455+I456</f>
        <v>411300</v>
      </c>
      <c r="J453" s="242">
        <f>J454+J455+J456</f>
        <v>2884364</v>
      </c>
    </row>
    <row r="454" spans="1:10" s="129" customFormat="1" ht="18.75" customHeight="1">
      <c r="A454" s="279" t="s">
        <v>525</v>
      </c>
      <c r="B454" s="649" t="s">
        <v>1090</v>
      </c>
      <c r="C454" s="605" t="s">
        <v>33</v>
      </c>
      <c r="D454" s="605" t="s">
        <v>31</v>
      </c>
      <c r="E454" s="593" t="s">
        <v>1196</v>
      </c>
      <c r="F454" s="594">
        <v>110</v>
      </c>
      <c r="G454" s="242">
        <v>2270364</v>
      </c>
      <c r="H454" s="242">
        <f>201600+60900+18000</f>
        <v>280500</v>
      </c>
      <c r="I454" s="242">
        <f>201600+60900+18000</f>
        <v>280500</v>
      </c>
      <c r="J454" s="242">
        <v>2270364</v>
      </c>
    </row>
    <row r="455" spans="1:10" s="129" customFormat="1" ht="36.75" customHeight="1">
      <c r="A455" s="283" t="s">
        <v>516</v>
      </c>
      <c r="B455" s="649" t="s">
        <v>1090</v>
      </c>
      <c r="C455" s="605" t="s">
        <v>33</v>
      </c>
      <c r="D455" s="605" t="s">
        <v>31</v>
      </c>
      <c r="E455" s="593" t="s">
        <v>1196</v>
      </c>
      <c r="F455" s="594">
        <v>240</v>
      </c>
      <c r="G455" s="242">
        <v>612000</v>
      </c>
      <c r="H455" s="242">
        <v>123700</v>
      </c>
      <c r="I455" s="242">
        <v>123700</v>
      </c>
      <c r="J455" s="242">
        <v>612000</v>
      </c>
    </row>
    <row r="456" spans="1:10" s="129" customFormat="1" ht="18.75" customHeight="1">
      <c r="A456" s="283" t="s">
        <v>518</v>
      </c>
      <c r="B456" s="649" t="s">
        <v>1090</v>
      </c>
      <c r="C456" s="605" t="s">
        <v>33</v>
      </c>
      <c r="D456" s="605" t="s">
        <v>31</v>
      </c>
      <c r="E456" s="593" t="s">
        <v>1196</v>
      </c>
      <c r="F456" s="594">
        <v>850</v>
      </c>
      <c r="G456" s="242">
        <v>2000</v>
      </c>
      <c r="H456" s="242">
        <v>7100</v>
      </c>
      <c r="I456" s="242">
        <v>7100</v>
      </c>
      <c r="J456" s="242">
        <v>2000</v>
      </c>
    </row>
    <row r="457" spans="1:10" s="129" customFormat="1" ht="33" hidden="1">
      <c r="A457" s="392" t="s">
        <v>529</v>
      </c>
      <c r="B457" s="649" t="s">
        <v>1090</v>
      </c>
      <c r="C457" s="605" t="s">
        <v>33</v>
      </c>
      <c r="D457" s="605" t="s">
        <v>31</v>
      </c>
      <c r="E457" s="593" t="s">
        <v>1017</v>
      </c>
      <c r="F457" s="594"/>
      <c r="G457" s="242">
        <f>G458+G459</f>
        <v>170000</v>
      </c>
      <c r="H457" s="242">
        <f>H458+H459</f>
        <v>175000</v>
      </c>
      <c r="I457" s="242">
        <f>I458+I459</f>
        <v>175000</v>
      </c>
      <c r="J457" s="242">
        <f>J458+J459</f>
        <v>170000</v>
      </c>
    </row>
    <row r="458" spans="1:10" s="129" customFormat="1" ht="27.75" customHeight="1" hidden="1">
      <c r="A458" s="283" t="s">
        <v>516</v>
      </c>
      <c r="B458" s="649" t="s">
        <v>1090</v>
      </c>
      <c r="C458" s="605" t="s">
        <v>33</v>
      </c>
      <c r="D458" s="605" t="s">
        <v>31</v>
      </c>
      <c r="E458" s="593" t="s">
        <v>1017</v>
      </c>
      <c r="F458" s="594">
        <v>240</v>
      </c>
      <c r="G458" s="242">
        <v>170000</v>
      </c>
      <c r="H458" s="242">
        <v>175000</v>
      </c>
      <c r="I458" s="242">
        <v>175000</v>
      </c>
      <c r="J458" s="242">
        <v>170000</v>
      </c>
    </row>
    <row r="459" spans="1:10" s="129" customFormat="1" ht="16.5" hidden="1">
      <c r="A459" s="283" t="s">
        <v>554</v>
      </c>
      <c r="B459" s="649" t="s">
        <v>1090</v>
      </c>
      <c r="C459" s="605" t="s">
        <v>33</v>
      </c>
      <c r="D459" s="605" t="s">
        <v>31</v>
      </c>
      <c r="E459" s="593" t="s">
        <v>1017</v>
      </c>
      <c r="F459" s="594">
        <v>610</v>
      </c>
      <c r="G459" s="242"/>
      <c r="H459" s="242"/>
      <c r="I459" s="242"/>
      <c r="J459" s="242"/>
    </row>
    <row r="460" spans="1:10" s="129" customFormat="1" ht="16.5" hidden="1">
      <c r="A460" s="413" t="s">
        <v>897</v>
      </c>
      <c r="B460" s="649" t="s">
        <v>1090</v>
      </c>
      <c r="C460" s="605" t="s">
        <v>33</v>
      </c>
      <c r="D460" s="605" t="s">
        <v>31</v>
      </c>
      <c r="E460" s="593" t="s">
        <v>973</v>
      </c>
      <c r="F460" s="594"/>
      <c r="G460" s="242">
        <f>G461</f>
        <v>0</v>
      </c>
      <c r="H460" s="242">
        <f>H461</f>
        <v>63000</v>
      </c>
      <c r="I460" s="242">
        <f>I461</f>
        <v>160000</v>
      </c>
      <c r="J460" s="242">
        <f>J461</f>
        <v>0</v>
      </c>
    </row>
    <row r="461" spans="1:10" s="129" customFormat="1" ht="16.5" hidden="1">
      <c r="A461" s="392" t="s">
        <v>550</v>
      </c>
      <c r="B461" s="649" t="s">
        <v>1090</v>
      </c>
      <c r="C461" s="605" t="s">
        <v>33</v>
      </c>
      <c r="D461" s="605" t="s">
        <v>31</v>
      </c>
      <c r="E461" s="593" t="s">
        <v>973</v>
      </c>
      <c r="F461" s="594">
        <v>620</v>
      </c>
      <c r="G461" s="242"/>
      <c r="H461" s="242">
        <v>63000</v>
      </c>
      <c r="I461" s="242">
        <v>160000</v>
      </c>
      <c r="J461" s="242"/>
    </row>
    <row r="462" spans="1:10" s="330" customFormat="1" ht="16.5" hidden="1">
      <c r="A462" s="414" t="s">
        <v>747</v>
      </c>
      <c r="B462" s="582" t="s">
        <v>1090</v>
      </c>
      <c r="C462" s="583" t="s">
        <v>33</v>
      </c>
      <c r="D462" s="583" t="s">
        <v>31</v>
      </c>
      <c r="E462" s="551" t="s">
        <v>769</v>
      </c>
      <c r="F462" s="601"/>
      <c r="G462" s="150">
        <f>G463+G468</f>
        <v>0</v>
      </c>
      <c r="H462" s="150">
        <f>H463+H468</f>
        <v>125000</v>
      </c>
      <c r="I462" s="150">
        <f>I463+I468</f>
        <v>128000</v>
      </c>
      <c r="J462" s="150">
        <f>J463+J468</f>
        <v>0</v>
      </c>
    </row>
    <row r="463" spans="1:10" s="330" customFormat="1" ht="16.5" hidden="1">
      <c r="A463" s="415" t="s">
        <v>905</v>
      </c>
      <c r="B463" s="649" t="s">
        <v>1090</v>
      </c>
      <c r="C463" s="605" t="s">
        <v>33</v>
      </c>
      <c r="D463" s="605" t="s">
        <v>31</v>
      </c>
      <c r="E463" s="593" t="s">
        <v>906</v>
      </c>
      <c r="F463" s="601"/>
      <c r="G463" s="242">
        <f>G464+G466</f>
        <v>0</v>
      </c>
      <c r="H463" s="242">
        <f>H464+H466</f>
        <v>115000</v>
      </c>
      <c r="I463" s="242">
        <f>I464+I466</f>
        <v>115000</v>
      </c>
      <c r="J463" s="242">
        <f>J464+J466</f>
        <v>0</v>
      </c>
    </row>
    <row r="464" spans="1:10" s="330" customFormat="1" ht="33" hidden="1">
      <c r="A464" s="327" t="s">
        <v>529</v>
      </c>
      <c r="B464" s="640" t="s">
        <v>1090</v>
      </c>
      <c r="C464" s="605" t="s">
        <v>33</v>
      </c>
      <c r="D464" s="605" t="s">
        <v>31</v>
      </c>
      <c r="E464" s="593" t="s">
        <v>907</v>
      </c>
      <c r="F464" s="601"/>
      <c r="G464" s="242">
        <f>G465</f>
        <v>0</v>
      </c>
      <c r="H464" s="242">
        <f>H465</f>
        <v>110000</v>
      </c>
      <c r="I464" s="242">
        <f>I465</f>
        <v>109000</v>
      </c>
      <c r="J464" s="242">
        <f>J465</f>
        <v>0</v>
      </c>
    </row>
    <row r="465" spans="1:10" s="330" customFormat="1" ht="16.5" hidden="1">
      <c r="A465" s="55" t="s">
        <v>554</v>
      </c>
      <c r="B465" s="640" t="s">
        <v>1090</v>
      </c>
      <c r="C465" s="605" t="s">
        <v>33</v>
      </c>
      <c r="D465" s="605" t="s">
        <v>31</v>
      </c>
      <c r="E465" s="593" t="s">
        <v>907</v>
      </c>
      <c r="F465" s="594">
        <v>610</v>
      </c>
      <c r="G465" s="242"/>
      <c r="H465" s="242">
        <v>110000</v>
      </c>
      <c r="I465" s="242">
        <v>109000</v>
      </c>
      <c r="J465" s="242"/>
    </row>
    <row r="466" spans="1:10" s="330" customFormat="1" ht="16.5" hidden="1">
      <c r="A466" s="323" t="s">
        <v>1019</v>
      </c>
      <c r="B466" s="640">
        <v>905</v>
      </c>
      <c r="C466" s="605" t="s">
        <v>33</v>
      </c>
      <c r="D466" s="605" t="s">
        <v>31</v>
      </c>
      <c r="E466" s="593" t="s">
        <v>1020</v>
      </c>
      <c r="F466" s="601"/>
      <c r="G466" s="242">
        <f>G467</f>
        <v>0</v>
      </c>
      <c r="H466" s="242">
        <f>H467</f>
        <v>5000</v>
      </c>
      <c r="I466" s="242">
        <f>I467</f>
        <v>6000</v>
      </c>
      <c r="J466" s="242">
        <f>J467</f>
        <v>0</v>
      </c>
    </row>
    <row r="467" spans="1:10" s="330" customFormat="1" ht="16.5" hidden="1">
      <c r="A467" s="283" t="s">
        <v>554</v>
      </c>
      <c r="B467" s="602">
        <v>905</v>
      </c>
      <c r="C467" s="605" t="s">
        <v>33</v>
      </c>
      <c r="D467" s="605" t="s">
        <v>31</v>
      </c>
      <c r="E467" s="593" t="s">
        <v>1020</v>
      </c>
      <c r="F467" s="594">
        <v>610</v>
      </c>
      <c r="G467" s="242"/>
      <c r="H467" s="242">
        <v>5000</v>
      </c>
      <c r="I467" s="242">
        <v>6000</v>
      </c>
      <c r="J467" s="242"/>
    </row>
    <row r="468" spans="1:10" s="129" customFormat="1" ht="33" hidden="1">
      <c r="A468" s="411" t="s">
        <v>1018</v>
      </c>
      <c r="B468" s="649">
        <v>905</v>
      </c>
      <c r="C468" s="605" t="s">
        <v>33</v>
      </c>
      <c r="D468" s="605" t="s">
        <v>31</v>
      </c>
      <c r="E468" s="593" t="s">
        <v>908</v>
      </c>
      <c r="F468" s="594"/>
      <c r="G468" s="242">
        <f>G469</f>
        <v>0</v>
      </c>
      <c r="H468" s="242">
        <f>H469</f>
        <v>10000</v>
      </c>
      <c r="I468" s="242">
        <f>I469</f>
        <v>13000</v>
      </c>
      <c r="J468" s="242">
        <f>J469</f>
        <v>0</v>
      </c>
    </row>
    <row r="469" spans="1:10" s="129" customFormat="1" ht="33" hidden="1">
      <c r="A469" s="395" t="s">
        <v>669</v>
      </c>
      <c r="B469" s="649">
        <v>905</v>
      </c>
      <c r="C469" s="605" t="s">
        <v>33</v>
      </c>
      <c r="D469" s="605" t="s">
        <v>31</v>
      </c>
      <c r="E469" s="593" t="s">
        <v>909</v>
      </c>
      <c r="F469" s="594"/>
      <c r="G469" s="242">
        <f>G470+G471</f>
        <v>0</v>
      </c>
      <c r="H469" s="242">
        <f>H470+H471</f>
        <v>10000</v>
      </c>
      <c r="I469" s="242">
        <f>I470+I471</f>
        <v>13000</v>
      </c>
      <c r="J469" s="242">
        <f>J470+J471</f>
        <v>0</v>
      </c>
    </row>
    <row r="470" spans="1:10" s="129" customFormat="1" ht="16.5" hidden="1">
      <c r="A470" s="283" t="s">
        <v>554</v>
      </c>
      <c r="B470" s="649">
        <v>905</v>
      </c>
      <c r="C470" s="605" t="s">
        <v>33</v>
      </c>
      <c r="D470" s="605" t="s">
        <v>31</v>
      </c>
      <c r="E470" s="593" t="s">
        <v>909</v>
      </c>
      <c r="F470" s="594">
        <v>610</v>
      </c>
      <c r="G470" s="242"/>
      <c r="H470" s="242">
        <f>5000+5000</f>
        <v>10000</v>
      </c>
      <c r="I470" s="242">
        <f>6000+4500</f>
        <v>10500</v>
      </c>
      <c r="J470" s="242"/>
    </row>
    <row r="471" spans="1:10" s="129" customFormat="1" ht="16.5" hidden="1">
      <c r="A471" s="392" t="s">
        <v>550</v>
      </c>
      <c r="B471" s="649">
        <v>905</v>
      </c>
      <c r="C471" s="605" t="s">
        <v>33</v>
      </c>
      <c r="D471" s="605" t="s">
        <v>31</v>
      </c>
      <c r="E471" s="593" t="s">
        <v>909</v>
      </c>
      <c r="F471" s="594">
        <v>620</v>
      </c>
      <c r="G471" s="242">
        <v>0</v>
      </c>
      <c r="H471" s="242">
        <v>0</v>
      </c>
      <c r="I471" s="242">
        <v>2500</v>
      </c>
      <c r="J471" s="242">
        <v>0</v>
      </c>
    </row>
    <row r="472" spans="1:10" s="129" customFormat="1" ht="66" hidden="1">
      <c r="A472" s="356" t="s">
        <v>568</v>
      </c>
      <c r="B472" s="638">
        <v>905</v>
      </c>
      <c r="C472" s="591" t="s">
        <v>33</v>
      </c>
      <c r="D472" s="591" t="s">
        <v>31</v>
      </c>
      <c r="E472" s="598" t="s">
        <v>758</v>
      </c>
      <c r="F472" s="594"/>
      <c r="G472" s="150">
        <f aca="true" t="shared" si="55" ref="G472:J474">G473</f>
        <v>0</v>
      </c>
      <c r="H472" s="150">
        <f t="shared" si="55"/>
        <v>3000</v>
      </c>
      <c r="I472" s="150">
        <f t="shared" si="55"/>
        <v>3000</v>
      </c>
      <c r="J472" s="150">
        <f t="shared" si="55"/>
        <v>0</v>
      </c>
    </row>
    <row r="473" spans="1:10" s="129" customFormat="1" ht="16.5" hidden="1">
      <c r="A473" s="103" t="s">
        <v>951</v>
      </c>
      <c r="B473" s="640">
        <v>905</v>
      </c>
      <c r="C473" s="605" t="s">
        <v>33</v>
      </c>
      <c r="D473" s="605" t="s">
        <v>31</v>
      </c>
      <c r="E473" s="593" t="s">
        <v>952</v>
      </c>
      <c r="F473" s="594"/>
      <c r="G473" s="242">
        <f t="shared" si="55"/>
        <v>0</v>
      </c>
      <c r="H473" s="242">
        <f t="shared" si="55"/>
        <v>3000</v>
      </c>
      <c r="I473" s="242">
        <f t="shared" si="55"/>
        <v>3000</v>
      </c>
      <c r="J473" s="242">
        <f t="shared" si="55"/>
        <v>0</v>
      </c>
    </row>
    <row r="474" spans="1:10" s="129" customFormat="1" ht="30" customHeight="1" hidden="1">
      <c r="A474" s="103" t="s">
        <v>569</v>
      </c>
      <c r="B474" s="640">
        <v>905</v>
      </c>
      <c r="C474" s="605" t="s">
        <v>33</v>
      </c>
      <c r="D474" s="605" t="s">
        <v>31</v>
      </c>
      <c r="E474" s="593" t="s">
        <v>953</v>
      </c>
      <c r="F474" s="594"/>
      <c r="G474" s="242">
        <f t="shared" si="55"/>
        <v>0</v>
      </c>
      <c r="H474" s="242">
        <f t="shared" si="55"/>
        <v>3000</v>
      </c>
      <c r="I474" s="242">
        <f t="shared" si="55"/>
        <v>3000</v>
      </c>
      <c r="J474" s="242">
        <f t="shared" si="55"/>
        <v>0</v>
      </c>
    </row>
    <row r="475" spans="1:10" s="129" customFormat="1" ht="16.5" hidden="1">
      <c r="A475" s="106" t="s">
        <v>554</v>
      </c>
      <c r="B475" s="640">
        <v>905</v>
      </c>
      <c r="C475" s="605" t="s">
        <v>33</v>
      </c>
      <c r="D475" s="605" t="s">
        <v>31</v>
      </c>
      <c r="E475" s="593" t="s">
        <v>953</v>
      </c>
      <c r="F475" s="594">
        <v>610</v>
      </c>
      <c r="G475" s="242"/>
      <c r="H475" s="242">
        <v>3000</v>
      </c>
      <c r="I475" s="242">
        <v>3000</v>
      </c>
      <c r="J475" s="242"/>
    </row>
    <row r="476" spans="1:10" s="129" customFormat="1" ht="49.5" hidden="1">
      <c r="A476" s="109" t="s">
        <v>530</v>
      </c>
      <c r="B476" s="638">
        <v>905</v>
      </c>
      <c r="C476" s="591" t="s">
        <v>33</v>
      </c>
      <c r="D476" s="591" t="s">
        <v>31</v>
      </c>
      <c r="E476" s="648" t="s">
        <v>700</v>
      </c>
      <c r="F476" s="594"/>
      <c r="G476" s="150">
        <f>G477+G481</f>
        <v>0</v>
      </c>
      <c r="H476" s="150">
        <f>H477+H481</f>
        <v>30000</v>
      </c>
      <c r="I476" s="150">
        <f>I477+I481</f>
        <v>10000</v>
      </c>
      <c r="J476" s="150">
        <f>J477+J481</f>
        <v>0</v>
      </c>
    </row>
    <row r="477" spans="1:10" s="330" customFormat="1" ht="33" hidden="1">
      <c r="A477" s="360" t="s">
        <v>532</v>
      </c>
      <c r="B477" s="638">
        <v>905</v>
      </c>
      <c r="C477" s="591" t="s">
        <v>33</v>
      </c>
      <c r="D477" s="591" t="s">
        <v>31</v>
      </c>
      <c r="E477" s="551" t="s">
        <v>706</v>
      </c>
      <c r="F477" s="601"/>
      <c r="G477" s="150">
        <f aca="true" t="shared" si="56" ref="G477:J479">G478</f>
        <v>0</v>
      </c>
      <c r="H477" s="150">
        <f t="shared" si="56"/>
        <v>0</v>
      </c>
      <c r="I477" s="150">
        <f t="shared" si="56"/>
        <v>10000</v>
      </c>
      <c r="J477" s="150">
        <f t="shared" si="56"/>
        <v>0</v>
      </c>
    </row>
    <row r="478" spans="1:10" s="129" customFormat="1" ht="16.5" hidden="1">
      <c r="A478" s="361" t="s">
        <v>954</v>
      </c>
      <c r="B478" s="640">
        <v>905</v>
      </c>
      <c r="C478" s="605" t="s">
        <v>33</v>
      </c>
      <c r="D478" s="605" t="s">
        <v>31</v>
      </c>
      <c r="E478" s="593" t="s">
        <v>707</v>
      </c>
      <c r="F478" s="594"/>
      <c r="G478" s="242">
        <f t="shared" si="56"/>
        <v>0</v>
      </c>
      <c r="H478" s="242">
        <f t="shared" si="56"/>
        <v>0</v>
      </c>
      <c r="I478" s="242">
        <f t="shared" si="56"/>
        <v>10000</v>
      </c>
      <c r="J478" s="242">
        <f t="shared" si="56"/>
        <v>0</v>
      </c>
    </row>
    <row r="479" spans="1:10" s="129" customFormat="1" ht="33" hidden="1">
      <c r="A479" s="361" t="s">
        <v>955</v>
      </c>
      <c r="B479" s="640">
        <v>905</v>
      </c>
      <c r="C479" s="605" t="s">
        <v>33</v>
      </c>
      <c r="D479" s="605" t="s">
        <v>31</v>
      </c>
      <c r="E479" s="593" t="s">
        <v>956</v>
      </c>
      <c r="F479" s="594"/>
      <c r="G479" s="242">
        <f t="shared" si="56"/>
        <v>0</v>
      </c>
      <c r="H479" s="242">
        <f t="shared" si="56"/>
        <v>0</v>
      </c>
      <c r="I479" s="242">
        <f t="shared" si="56"/>
        <v>10000</v>
      </c>
      <c r="J479" s="242">
        <f t="shared" si="56"/>
        <v>0</v>
      </c>
    </row>
    <row r="480" spans="1:10" s="129" customFormat="1" ht="16.5" hidden="1">
      <c r="A480" s="106" t="s">
        <v>554</v>
      </c>
      <c r="B480" s="640">
        <v>905</v>
      </c>
      <c r="C480" s="605" t="s">
        <v>33</v>
      </c>
      <c r="D480" s="605" t="s">
        <v>31</v>
      </c>
      <c r="E480" s="593" t="s">
        <v>956</v>
      </c>
      <c r="F480" s="594">
        <v>610</v>
      </c>
      <c r="G480" s="242">
        <v>0</v>
      </c>
      <c r="H480" s="242">
        <v>0</v>
      </c>
      <c r="I480" s="242">
        <v>10000</v>
      </c>
      <c r="J480" s="242">
        <v>0</v>
      </c>
    </row>
    <row r="481" spans="1:10" s="330" customFormat="1" ht="33" hidden="1">
      <c r="A481" s="109" t="s">
        <v>537</v>
      </c>
      <c r="B481" s="638">
        <v>905</v>
      </c>
      <c r="C481" s="591" t="s">
        <v>33</v>
      </c>
      <c r="D481" s="591" t="s">
        <v>31</v>
      </c>
      <c r="E481" s="551" t="s">
        <v>701</v>
      </c>
      <c r="F481" s="601"/>
      <c r="G481" s="150">
        <f aca="true" t="shared" si="57" ref="G481:J483">G482</f>
        <v>0</v>
      </c>
      <c r="H481" s="150">
        <f t="shared" si="57"/>
        <v>30000</v>
      </c>
      <c r="I481" s="150">
        <f t="shared" si="57"/>
        <v>0</v>
      </c>
      <c r="J481" s="150">
        <f t="shared" si="57"/>
        <v>0</v>
      </c>
    </row>
    <row r="482" spans="1:10" s="129" customFormat="1" ht="16.5" hidden="1">
      <c r="A482" s="106" t="s">
        <v>961</v>
      </c>
      <c r="B482" s="640">
        <v>905</v>
      </c>
      <c r="C482" s="605" t="s">
        <v>33</v>
      </c>
      <c r="D482" s="605" t="s">
        <v>31</v>
      </c>
      <c r="E482" s="593" t="s">
        <v>703</v>
      </c>
      <c r="F482" s="594"/>
      <c r="G482" s="242">
        <f t="shared" si="57"/>
        <v>0</v>
      </c>
      <c r="H482" s="242">
        <f t="shared" si="57"/>
        <v>30000</v>
      </c>
      <c r="I482" s="242">
        <f t="shared" si="57"/>
        <v>0</v>
      </c>
      <c r="J482" s="242">
        <f t="shared" si="57"/>
        <v>0</v>
      </c>
    </row>
    <row r="483" spans="1:10" s="129" customFormat="1" ht="33" hidden="1">
      <c r="A483" s="106" t="s">
        <v>538</v>
      </c>
      <c r="B483" s="640">
        <v>905</v>
      </c>
      <c r="C483" s="605" t="s">
        <v>33</v>
      </c>
      <c r="D483" s="605" t="s">
        <v>31</v>
      </c>
      <c r="E483" s="593" t="s">
        <v>702</v>
      </c>
      <c r="F483" s="594"/>
      <c r="G483" s="242">
        <f t="shared" si="57"/>
        <v>0</v>
      </c>
      <c r="H483" s="242">
        <f t="shared" si="57"/>
        <v>30000</v>
      </c>
      <c r="I483" s="242">
        <f t="shared" si="57"/>
        <v>0</v>
      </c>
      <c r="J483" s="242">
        <f t="shared" si="57"/>
        <v>0</v>
      </c>
    </row>
    <row r="484" spans="1:10" s="129" customFormat="1" ht="12.75" customHeight="1" hidden="1">
      <c r="A484" s="106" t="s">
        <v>554</v>
      </c>
      <c r="B484" s="640">
        <v>905</v>
      </c>
      <c r="C484" s="605" t="s">
        <v>33</v>
      </c>
      <c r="D484" s="605" t="s">
        <v>31</v>
      </c>
      <c r="E484" s="593" t="s">
        <v>702</v>
      </c>
      <c r="F484" s="594">
        <v>610</v>
      </c>
      <c r="G484" s="242"/>
      <c r="H484" s="242">
        <v>30000</v>
      </c>
      <c r="I484" s="242">
        <v>0</v>
      </c>
      <c r="J484" s="242"/>
    </row>
    <row r="485" spans="1:10" s="129" customFormat="1" ht="33" hidden="1">
      <c r="A485" s="356" t="s">
        <v>615</v>
      </c>
      <c r="B485" s="638">
        <v>905</v>
      </c>
      <c r="C485" s="591" t="s">
        <v>33</v>
      </c>
      <c r="D485" s="591" t="s">
        <v>31</v>
      </c>
      <c r="E485" s="598" t="s">
        <v>759</v>
      </c>
      <c r="F485" s="594"/>
      <c r="G485" s="150" t="e">
        <f>G486+G489+G490</f>
        <v>#REF!</v>
      </c>
      <c r="H485" s="150" t="e">
        <f>H486+H489+H490</f>
        <v>#REF!</v>
      </c>
      <c r="I485" s="150" t="e">
        <f>I486+I489+I490</f>
        <v>#REF!</v>
      </c>
      <c r="J485" s="150" t="e">
        <f>J486+J489+J490</f>
        <v>#REF!</v>
      </c>
    </row>
    <row r="486" spans="1:10" s="129" customFormat="1" ht="16.5" hidden="1">
      <c r="A486" s="371" t="s">
        <v>963</v>
      </c>
      <c r="B486" s="640">
        <v>905</v>
      </c>
      <c r="C486" s="605" t="s">
        <v>33</v>
      </c>
      <c r="D486" s="605" t="s">
        <v>31</v>
      </c>
      <c r="E486" s="634" t="s">
        <v>964</v>
      </c>
      <c r="F486" s="650"/>
      <c r="G486" s="120">
        <f aca="true" t="shared" si="58" ref="G486:J487">G487</f>
        <v>0</v>
      </c>
      <c r="H486" s="120">
        <f t="shared" si="58"/>
        <v>1036700</v>
      </c>
      <c r="I486" s="120">
        <f t="shared" si="58"/>
        <v>1036700</v>
      </c>
      <c r="J486" s="120">
        <f t="shared" si="58"/>
        <v>0</v>
      </c>
    </row>
    <row r="487" spans="1:10" s="129" customFormat="1" ht="33" hidden="1">
      <c r="A487" s="371" t="s">
        <v>965</v>
      </c>
      <c r="B487" s="640">
        <v>905</v>
      </c>
      <c r="C487" s="605" t="s">
        <v>33</v>
      </c>
      <c r="D487" s="605" t="s">
        <v>31</v>
      </c>
      <c r="E487" s="634" t="s">
        <v>966</v>
      </c>
      <c r="F487" s="650"/>
      <c r="G487" s="120">
        <f t="shared" si="58"/>
        <v>0</v>
      </c>
      <c r="H487" s="120">
        <f t="shared" si="58"/>
        <v>1036700</v>
      </c>
      <c r="I487" s="120">
        <f t="shared" si="58"/>
        <v>1036700</v>
      </c>
      <c r="J487" s="120">
        <f t="shared" si="58"/>
        <v>0</v>
      </c>
    </row>
    <row r="488" spans="1:10" s="129" customFormat="1" ht="16.5" hidden="1">
      <c r="A488" s="103" t="s">
        <v>550</v>
      </c>
      <c r="B488" s="640">
        <v>905</v>
      </c>
      <c r="C488" s="605" t="s">
        <v>33</v>
      </c>
      <c r="D488" s="605" t="s">
        <v>31</v>
      </c>
      <c r="E488" s="634" t="s">
        <v>966</v>
      </c>
      <c r="F488" s="650">
        <v>620</v>
      </c>
      <c r="G488" s="120"/>
      <c r="H488" s="120">
        <f>977700+59000</f>
        <v>1036700</v>
      </c>
      <c r="I488" s="120">
        <f>977700+59000</f>
        <v>1036700</v>
      </c>
      <c r="J488" s="120"/>
    </row>
    <row r="489" spans="1:10" s="129" customFormat="1" ht="33" hidden="1">
      <c r="A489" s="371" t="s">
        <v>967</v>
      </c>
      <c r="B489" s="640">
        <v>905</v>
      </c>
      <c r="C489" s="605" t="s">
        <v>33</v>
      </c>
      <c r="D489" s="605" t="s">
        <v>31</v>
      </c>
      <c r="E489" s="634" t="s">
        <v>968</v>
      </c>
      <c r="F489" s="650"/>
      <c r="G489" s="120" t="e">
        <f>#REF!</f>
        <v>#REF!</v>
      </c>
      <c r="H489" s="120" t="e">
        <f>#REF!</f>
        <v>#REF!</v>
      </c>
      <c r="I489" s="120" t="e">
        <f>#REF!</f>
        <v>#REF!</v>
      </c>
      <c r="J489" s="120" t="e">
        <f>#REF!</f>
        <v>#REF!</v>
      </c>
    </row>
    <row r="490" spans="1:10" s="129" customFormat="1" ht="33.75" customHeight="1">
      <c r="A490" s="564" t="s">
        <v>811</v>
      </c>
      <c r="B490" s="638" t="s">
        <v>1090</v>
      </c>
      <c r="C490" s="591" t="s">
        <v>33</v>
      </c>
      <c r="D490" s="591" t="s">
        <v>31</v>
      </c>
      <c r="E490" s="604" t="s">
        <v>1197</v>
      </c>
      <c r="F490" s="651"/>
      <c r="G490" s="121">
        <f aca="true" t="shared" si="59" ref="G490:J491">G491</f>
        <v>50000</v>
      </c>
      <c r="H490" s="120">
        <f t="shared" si="59"/>
        <v>65000</v>
      </c>
      <c r="I490" s="120">
        <f t="shared" si="59"/>
        <v>60000</v>
      </c>
      <c r="J490" s="121">
        <f t="shared" si="59"/>
        <v>50000</v>
      </c>
    </row>
    <row r="491" spans="1:10" s="129" customFormat="1" ht="23.25" customHeight="1">
      <c r="A491" s="371" t="s">
        <v>559</v>
      </c>
      <c r="B491" s="640" t="s">
        <v>1090</v>
      </c>
      <c r="C491" s="605" t="s">
        <v>33</v>
      </c>
      <c r="D491" s="605" t="s">
        <v>31</v>
      </c>
      <c r="E491" s="634" t="s">
        <v>1197</v>
      </c>
      <c r="F491" s="650"/>
      <c r="G491" s="120">
        <f t="shared" si="59"/>
        <v>50000</v>
      </c>
      <c r="H491" s="120">
        <f t="shared" si="59"/>
        <v>65000</v>
      </c>
      <c r="I491" s="120">
        <f t="shared" si="59"/>
        <v>60000</v>
      </c>
      <c r="J491" s="120">
        <f t="shared" si="59"/>
        <v>50000</v>
      </c>
    </row>
    <row r="492" spans="1:10" s="129" customFormat="1" ht="33.75" customHeight="1">
      <c r="A492" s="103" t="s">
        <v>516</v>
      </c>
      <c r="B492" s="640" t="s">
        <v>1090</v>
      </c>
      <c r="C492" s="605" t="s">
        <v>33</v>
      </c>
      <c r="D492" s="605" t="s">
        <v>31</v>
      </c>
      <c r="E492" s="634" t="s">
        <v>1197</v>
      </c>
      <c r="F492" s="650">
        <v>240</v>
      </c>
      <c r="G492" s="120">
        <v>50000</v>
      </c>
      <c r="H492" s="120">
        <v>65000</v>
      </c>
      <c r="I492" s="120">
        <v>60000</v>
      </c>
      <c r="J492" s="120">
        <v>50000</v>
      </c>
    </row>
    <row r="493" spans="1:10" ht="16.5">
      <c r="A493" s="45" t="s">
        <v>329</v>
      </c>
      <c r="B493" s="652" t="s">
        <v>1090</v>
      </c>
      <c r="C493" s="584" t="s">
        <v>33</v>
      </c>
      <c r="D493" s="584" t="s">
        <v>34</v>
      </c>
      <c r="E493" s="551"/>
      <c r="F493" s="584"/>
      <c r="G493" s="150">
        <f>G494+G504</f>
        <v>1294327</v>
      </c>
      <c r="H493" s="150">
        <f>H494+H504</f>
        <v>11617100</v>
      </c>
      <c r="I493" s="150">
        <f>I494+I504</f>
        <v>12077100</v>
      </c>
      <c r="J493" s="150">
        <f>J494+J504</f>
        <v>1294327</v>
      </c>
    </row>
    <row r="494" spans="1:10" s="129" customFormat="1" ht="33" hidden="1">
      <c r="A494" s="154" t="s">
        <v>552</v>
      </c>
      <c r="B494" s="585" t="s">
        <v>1090</v>
      </c>
      <c r="C494" s="583" t="s">
        <v>33</v>
      </c>
      <c r="D494" s="583" t="s">
        <v>34</v>
      </c>
      <c r="E494" s="653" t="s">
        <v>754</v>
      </c>
      <c r="F494" s="639"/>
      <c r="G494" s="121">
        <f>G495+G499</f>
        <v>0</v>
      </c>
      <c r="H494" s="121">
        <f>H495+H499</f>
        <v>106000</v>
      </c>
      <c r="I494" s="121">
        <f>I495+I499</f>
        <v>566000</v>
      </c>
      <c r="J494" s="121">
        <f>J495+J499</f>
        <v>0</v>
      </c>
    </row>
    <row r="495" spans="1:10" s="330" customFormat="1" ht="22.5" customHeight="1" hidden="1">
      <c r="A495" s="109" t="s">
        <v>744</v>
      </c>
      <c r="B495" s="582" t="s">
        <v>1090</v>
      </c>
      <c r="C495" s="583" t="s">
        <v>33</v>
      </c>
      <c r="D495" s="583" t="s">
        <v>34</v>
      </c>
      <c r="E495" s="654" t="s">
        <v>766</v>
      </c>
      <c r="F495" s="601"/>
      <c r="G495" s="150">
        <f>G497</f>
        <v>0</v>
      </c>
      <c r="H495" s="150">
        <f>H497</f>
        <v>98000</v>
      </c>
      <c r="I495" s="150">
        <f>I497</f>
        <v>507000</v>
      </c>
      <c r="J495" s="150">
        <f>J497</f>
        <v>0</v>
      </c>
    </row>
    <row r="496" spans="1:10" s="330" customFormat="1" ht="19.5" customHeight="1" hidden="1">
      <c r="A496" s="55" t="s">
        <v>807</v>
      </c>
      <c r="B496" s="602" t="s">
        <v>1090</v>
      </c>
      <c r="C496" s="588" t="s">
        <v>33</v>
      </c>
      <c r="D496" s="588" t="s">
        <v>34</v>
      </c>
      <c r="E496" s="655" t="s">
        <v>808</v>
      </c>
      <c r="F496" s="601"/>
      <c r="G496" s="242">
        <f aca="true" t="shared" si="60" ref="G496:J497">G497</f>
        <v>0</v>
      </c>
      <c r="H496" s="242">
        <f t="shared" si="60"/>
        <v>98000</v>
      </c>
      <c r="I496" s="242">
        <f t="shared" si="60"/>
        <v>507000</v>
      </c>
      <c r="J496" s="242">
        <f t="shared" si="60"/>
        <v>0</v>
      </c>
    </row>
    <row r="497" spans="1:10" s="129" customFormat="1" ht="21" customHeight="1" hidden="1">
      <c r="A497" s="106" t="s">
        <v>567</v>
      </c>
      <c r="B497" s="602" t="s">
        <v>1090</v>
      </c>
      <c r="C497" s="588" t="s">
        <v>33</v>
      </c>
      <c r="D497" s="588" t="s">
        <v>34</v>
      </c>
      <c r="E497" s="655" t="s">
        <v>810</v>
      </c>
      <c r="F497" s="594"/>
      <c r="G497" s="242">
        <f t="shared" si="60"/>
        <v>0</v>
      </c>
      <c r="H497" s="242">
        <f t="shared" si="60"/>
        <v>98000</v>
      </c>
      <c r="I497" s="242">
        <f t="shared" si="60"/>
        <v>507000</v>
      </c>
      <c r="J497" s="242">
        <f t="shared" si="60"/>
        <v>0</v>
      </c>
    </row>
    <row r="498" spans="1:10" s="129" customFormat="1" ht="33" hidden="1">
      <c r="A498" s="106" t="s">
        <v>516</v>
      </c>
      <c r="B498" s="602" t="s">
        <v>1090</v>
      </c>
      <c r="C498" s="588" t="s">
        <v>33</v>
      </c>
      <c r="D498" s="588" t="s">
        <v>34</v>
      </c>
      <c r="E498" s="655" t="s">
        <v>810</v>
      </c>
      <c r="F498" s="594">
        <v>240</v>
      </c>
      <c r="G498" s="242"/>
      <c r="H498" s="242">
        <v>98000</v>
      </c>
      <c r="I498" s="242">
        <v>507000</v>
      </c>
      <c r="J498" s="242"/>
    </row>
    <row r="499" spans="1:10" s="330" customFormat="1" ht="16.5" hidden="1">
      <c r="A499" s="109" t="s">
        <v>558</v>
      </c>
      <c r="B499" s="585" t="s">
        <v>1090</v>
      </c>
      <c r="C499" s="583" t="s">
        <v>33</v>
      </c>
      <c r="D499" s="583" t="s">
        <v>34</v>
      </c>
      <c r="E499" s="654" t="s">
        <v>767</v>
      </c>
      <c r="F499" s="601"/>
      <c r="G499" s="150">
        <f aca="true" t="shared" si="61" ref="G499:J500">G500</f>
        <v>0</v>
      </c>
      <c r="H499" s="150">
        <f t="shared" si="61"/>
        <v>8000</v>
      </c>
      <c r="I499" s="150">
        <f t="shared" si="61"/>
        <v>59000</v>
      </c>
      <c r="J499" s="150">
        <f t="shared" si="61"/>
        <v>0</v>
      </c>
    </row>
    <row r="500" spans="1:10" s="330" customFormat="1" ht="33" hidden="1">
      <c r="A500" s="106" t="s">
        <v>811</v>
      </c>
      <c r="B500" s="587" t="s">
        <v>1090</v>
      </c>
      <c r="C500" s="588" t="s">
        <v>33</v>
      </c>
      <c r="D500" s="588" t="s">
        <v>34</v>
      </c>
      <c r="E500" s="655" t="s">
        <v>812</v>
      </c>
      <c r="F500" s="601"/>
      <c r="G500" s="242">
        <f t="shared" si="61"/>
        <v>0</v>
      </c>
      <c r="H500" s="242">
        <f t="shared" si="61"/>
        <v>8000</v>
      </c>
      <c r="I500" s="242">
        <f t="shared" si="61"/>
        <v>59000</v>
      </c>
      <c r="J500" s="242">
        <f t="shared" si="61"/>
        <v>0</v>
      </c>
    </row>
    <row r="501" spans="1:10" s="330" customFormat="1" ht="33" hidden="1">
      <c r="A501" s="106" t="s">
        <v>559</v>
      </c>
      <c r="B501" s="587" t="s">
        <v>1090</v>
      </c>
      <c r="C501" s="588" t="s">
        <v>33</v>
      </c>
      <c r="D501" s="588" t="s">
        <v>34</v>
      </c>
      <c r="E501" s="655" t="s">
        <v>813</v>
      </c>
      <c r="F501" s="601"/>
      <c r="G501" s="242">
        <f>G502+G503</f>
        <v>0</v>
      </c>
      <c r="H501" s="242">
        <f>H502+H503</f>
        <v>8000</v>
      </c>
      <c r="I501" s="242">
        <f>I502+I503</f>
        <v>59000</v>
      </c>
      <c r="J501" s="242">
        <f>J502+J503</f>
        <v>0</v>
      </c>
    </row>
    <row r="502" spans="1:10" s="330" customFormat="1" ht="33" hidden="1">
      <c r="A502" s="106" t="s">
        <v>516</v>
      </c>
      <c r="B502" s="587" t="s">
        <v>1090</v>
      </c>
      <c r="C502" s="588" t="s">
        <v>33</v>
      </c>
      <c r="D502" s="588" t="s">
        <v>34</v>
      </c>
      <c r="E502" s="655" t="s">
        <v>813</v>
      </c>
      <c r="F502" s="594">
        <v>240</v>
      </c>
      <c r="G502" s="242">
        <v>0</v>
      </c>
      <c r="H502" s="242">
        <v>0</v>
      </c>
      <c r="I502" s="242">
        <v>38000</v>
      </c>
      <c r="J502" s="242">
        <v>0</v>
      </c>
    </row>
    <row r="503" spans="1:10" s="330" customFormat="1" ht="33" hidden="1">
      <c r="A503" s="106" t="s">
        <v>535</v>
      </c>
      <c r="B503" s="587" t="s">
        <v>1090</v>
      </c>
      <c r="C503" s="588" t="s">
        <v>33</v>
      </c>
      <c r="D503" s="588" t="s">
        <v>34</v>
      </c>
      <c r="E503" s="655" t="s">
        <v>813</v>
      </c>
      <c r="F503" s="594">
        <v>630</v>
      </c>
      <c r="G503" s="242"/>
      <c r="H503" s="242">
        <v>8000</v>
      </c>
      <c r="I503" s="242">
        <v>21000</v>
      </c>
      <c r="J503" s="242"/>
    </row>
    <row r="504" spans="1:10" s="129" customFormat="1" ht="33">
      <c r="A504" s="394" t="s">
        <v>1232</v>
      </c>
      <c r="B504" s="582" t="s">
        <v>1090</v>
      </c>
      <c r="C504" s="591" t="s">
        <v>33</v>
      </c>
      <c r="D504" s="591" t="s">
        <v>34</v>
      </c>
      <c r="E504" s="648" t="s">
        <v>1124</v>
      </c>
      <c r="F504" s="594"/>
      <c r="G504" s="150">
        <f aca="true" t="shared" si="62" ref="G504:J505">G505</f>
        <v>1294327</v>
      </c>
      <c r="H504" s="150">
        <f t="shared" si="62"/>
        <v>11511100</v>
      </c>
      <c r="I504" s="150">
        <f t="shared" si="62"/>
        <v>11511100</v>
      </c>
      <c r="J504" s="150">
        <f t="shared" si="62"/>
        <v>1294327</v>
      </c>
    </row>
    <row r="505" spans="1:10" s="330" customFormat="1" ht="39" customHeight="1">
      <c r="A505" s="370" t="s">
        <v>1100</v>
      </c>
      <c r="B505" s="580" t="s">
        <v>1090</v>
      </c>
      <c r="C505" s="591" t="s">
        <v>33</v>
      </c>
      <c r="D505" s="591" t="s">
        <v>34</v>
      </c>
      <c r="E505" s="551" t="s">
        <v>1195</v>
      </c>
      <c r="F505" s="601"/>
      <c r="G505" s="150">
        <f t="shared" si="62"/>
        <v>1294327</v>
      </c>
      <c r="H505" s="150">
        <f t="shared" si="62"/>
        <v>11511100</v>
      </c>
      <c r="I505" s="150">
        <f t="shared" si="62"/>
        <v>11511100</v>
      </c>
      <c r="J505" s="150">
        <f t="shared" si="62"/>
        <v>1294327</v>
      </c>
    </row>
    <row r="506" spans="1:10" s="331" customFormat="1" ht="21.75" customHeight="1">
      <c r="A506" s="565" t="s">
        <v>911</v>
      </c>
      <c r="B506" s="580" t="s">
        <v>1090</v>
      </c>
      <c r="C506" s="583" t="s">
        <v>33</v>
      </c>
      <c r="D506" s="583" t="s">
        <v>34</v>
      </c>
      <c r="E506" s="551" t="s">
        <v>1198</v>
      </c>
      <c r="F506" s="601"/>
      <c r="G506" s="150">
        <f>G507+G511</f>
        <v>1294327</v>
      </c>
      <c r="H506" s="242">
        <f>H507+H511</f>
        <v>11511100</v>
      </c>
      <c r="I506" s="242">
        <f>I507+I511</f>
        <v>11511100</v>
      </c>
      <c r="J506" s="150">
        <f>J507+J511</f>
        <v>1294327</v>
      </c>
    </row>
    <row r="507" spans="1:10" s="331" customFormat="1" ht="18" customHeight="1" hidden="1">
      <c r="A507" s="395" t="s">
        <v>515</v>
      </c>
      <c r="B507" s="649" t="s">
        <v>1090</v>
      </c>
      <c r="C507" s="588" t="s">
        <v>33</v>
      </c>
      <c r="D507" s="588" t="s">
        <v>34</v>
      </c>
      <c r="E507" s="593" t="s">
        <v>912</v>
      </c>
      <c r="F507" s="594"/>
      <c r="G507" s="242">
        <f>G508+G509+G510</f>
        <v>0</v>
      </c>
      <c r="H507" s="242">
        <f>H508+H509+H510</f>
        <v>2880200</v>
      </c>
      <c r="I507" s="242">
        <f>I508+I509+I510</f>
        <v>2880200</v>
      </c>
      <c r="J507" s="242">
        <f>J508+J509+J510</f>
        <v>0</v>
      </c>
    </row>
    <row r="508" spans="1:10" s="129" customFormat="1" ht="33" hidden="1">
      <c r="A508" s="283" t="s">
        <v>513</v>
      </c>
      <c r="B508" s="649" t="s">
        <v>1090</v>
      </c>
      <c r="C508" s="588" t="s">
        <v>33</v>
      </c>
      <c r="D508" s="588" t="s">
        <v>34</v>
      </c>
      <c r="E508" s="593" t="s">
        <v>912</v>
      </c>
      <c r="F508" s="594">
        <v>120</v>
      </c>
      <c r="G508" s="242"/>
      <c r="H508" s="242">
        <f>1796800+542700+15000+160900</f>
        <v>2515400</v>
      </c>
      <c r="I508" s="242">
        <f>1796800+542700+15000+160900</f>
        <v>2515400</v>
      </c>
      <c r="J508" s="242"/>
    </row>
    <row r="509" spans="1:10" s="129" customFormat="1" ht="33" hidden="1">
      <c r="A509" s="283" t="s">
        <v>516</v>
      </c>
      <c r="B509" s="649" t="s">
        <v>1090</v>
      </c>
      <c r="C509" s="588" t="s">
        <v>33</v>
      </c>
      <c r="D509" s="588" t="s">
        <v>34</v>
      </c>
      <c r="E509" s="593" t="s">
        <v>912</v>
      </c>
      <c r="F509" s="594">
        <v>240</v>
      </c>
      <c r="G509" s="242"/>
      <c r="H509" s="242">
        <v>343100</v>
      </c>
      <c r="I509" s="242">
        <v>343100</v>
      </c>
      <c r="J509" s="242"/>
    </row>
    <row r="510" spans="1:10" s="129" customFormat="1" ht="16.5" hidden="1">
      <c r="A510" s="283" t="s">
        <v>518</v>
      </c>
      <c r="B510" s="649" t="s">
        <v>1090</v>
      </c>
      <c r="C510" s="588" t="s">
        <v>33</v>
      </c>
      <c r="D510" s="588" t="s">
        <v>34</v>
      </c>
      <c r="E510" s="593" t="s">
        <v>912</v>
      </c>
      <c r="F510" s="594">
        <v>850</v>
      </c>
      <c r="G510" s="242"/>
      <c r="H510" s="242">
        <v>21700</v>
      </c>
      <c r="I510" s="242">
        <v>21700</v>
      </c>
      <c r="J510" s="242"/>
    </row>
    <row r="511" spans="1:10" s="331" customFormat="1" ht="51" customHeight="1">
      <c r="A511" s="395" t="s">
        <v>562</v>
      </c>
      <c r="B511" s="649" t="s">
        <v>1090</v>
      </c>
      <c r="C511" s="588" t="s">
        <v>33</v>
      </c>
      <c r="D511" s="588" t="s">
        <v>34</v>
      </c>
      <c r="E511" s="593" t="s">
        <v>1198</v>
      </c>
      <c r="F511" s="594"/>
      <c r="G511" s="242">
        <f>G512+G513+G514</f>
        <v>1294327</v>
      </c>
      <c r="H511" s="242">
        <f>H512+H513+H514</f>
        <v>8630900</v>
      </c>
      <c r="I511" s="242">
        <f>I512+I513+I514</f>
        <v>8630900</v>
      </c>
      <c r="J511" s="242">
        <f>J512+J513+J514</f>
        <v>1294327</v>
      </c>
    </row>
    <row r="512" spans="1:10" s="129" customFormat="1" ht="33">
      <c r="A512" s="106" t="s">
        <v>513</v>
      </c>
      <c r="B512" s="640" t="s">
        <v>1090</v>
      </c>
      <c r="C512" s="588" t="s">
        <v>33</v>
      </c>
      <c r="D512" s="588" t="s">
        <v>34</v>
      </c>
      <c r="E512" s="593" t="s">
        <v>1198</v>
      </c>
      <c r="F512" s="594">
        <v>120</v>
      </c>
      <c r="G512" s="242">
        <v>1162384</v>
      </c>
      <c r="H512" s="242">
        <f>6036100+1822900+540500</f>
        <v>8399500</v>
      </c>
      <c r="I512" s="242">
        <f>6036100+1822900+540500</f>
        <v>8399500</v>
      </c>
      <c r="J512" s="242">
        <v>1162384</v>
      </c>
    </row>
    <row r="513" spans="1:10" s="129" customFormat="1" ht="33">
      <c r="A513" s="106" t="s">
        <v>516</v>
      </c>
      <c r="B513" s="640" t="s">
        <v>1090</v>
      </c>
      <c r="C513" s="588" t="s">
        <v>33</v>
      </c>
      <c r="D513" s="588" t="s">
        <v>34</v>
      </c>
      <c r="E513" s="593" t="s">
        <v>1198</v>
      </c>
      <c r="F513" s="594">
        <v>240</v>
      </c>
      <c r="G513" s="242">
        <v>129943</v>
      </c>
      <c r="H513" s="242">
        <v>226400</v>
      </c>
      <c r="I513" s="242">
        <v>226400</v>
      </c>
      <c r="J513" s="242">
        <v>129943</v>
      </c>
    </row>
    <row r="514" spans="1:10" s="129" customFormat="1" ht="16.5">
      <c r="A514" s="106" t="s">
        <v>518</v>
      </c>
      <c r="B514" s="640" t="s">
        <v>1090</v>
      </c>
      <c r="C514" s="605" t="s">
        <v>33</v>
      </c>
      <c r="D514" s="605" t="s">
        <v>34</v>
      </c>
      <c r="E514" s="593" t="s">
        <v>1198</v>
      </c>
      <c r="F514" s="594">
        <v>850</v>
      </c>
      <c r="G514" s="242">
        <v>2000</v>
      </c>
      <c r="H514" s="242">
        <v>5000</v>
      </c>
      <c r="I514" s="242">
        <v>5000</v>
      </c>
      <c r="J514" s="242">
        <v>2000</v>
      </c>
    </row>
    <row r="515" spans="1:10" ht="16.5">
      <c r="A515" s="45" t="s">
        <v>93</v>
      </c>
      <c r="B515" s="585" t="s">
        <v>1090</v>
      </c>
      <c r="C515" s="583" t="s">
        <v>38</v>
      </c>
      <c r="D515" s="584"/>
      <c r="E515" s="551"/>
      <c r="F515" s="551"/>
      <c r="G515" s="243">
        <f>G516+G521</f>
        <v>120000</v>
      </c>
      <c r="H515" s="243" t="e">
        <f>H521</f>
        <v>#REF!</v>
      </c>
      <c r="I515" s="243" t="e">
        <f>I521</f>
        <v>#REF!</v>
      </c>
      <c r="J515" s="243">
        <f>J516+J521</f>
        <v>120000</v>
      </c>
    </row>
    <row r="516" spans="1:10" ht="16.5">
      <c r="A516" s="45" t="s">
        <v>176</v>
      </c>
      <c r="B516" s="585">
        <v>902</v>
      </c>
      <c r="C516" s="583" t="s">
        <v>38</v>
      </c>
      <c r="D516" s="584" t="s">
        <v>31</v>
      </c>
      <c r="E516" s="551"/>
      <c r="F516" s="551"/>
      <c r="G516" s="243">
        <f>G517</f>
        <v>90000</v>
      </c>
      <c r="H516" s="243"/>
      <c r="I516" s="243"/>
      <c r="J516" s="243">
        <f>J517</f>
        <v>90000</v>
      </c>
    </row>
    <row r="517" spans="1:10" ht="48.75" customHeight="1">
      <c r="A517" s="45" t="s">
        <v>1125</v>
      </c>
      <c r="B517" s="585">
        <v>902</v>
      </c>
      <c r="C517" s="583" t="s">
        <v>38</v>
      </c>
      <c r="D517" s="584" t="s">
        <v>31</v>
      </c>
      <c r="E517" s="551" t="s">
        <v>1128</v>
      </c>
      <c r="F517" s="551"/>
      <c r="G517" s="243">
        <f>G518</f>
        <v>90000</v>
      </c>
      <c r="H517" s="243"/>
      <c r="I517" s="243"/>
      <c r="J517" s="243">
        <f>J518</f>
        <v>90000</v>
      </c>
    </row>
    <row r="518" spans="1:10" ht="33">
      <c r="A518" s="41" t="s">
        <v>937</v>
      </c>
      <c r="B518" s="587">
        <v>902</v>
      </c>
      <c r="C518" s="588" t="s">
        <v>38</v>
      </c>
      <c r="D518" s="589" t="s">
        <v>31</v>
      </c>
      <c r="E518" s="593" t="s">
        <v>1207</v>
      </c>
      <c r="F518" s="593"/>
      <c r="G518" s="243">
        <f>G519</f>
        <v>90000</v>
      </c>
      <c r="H518" s="243"/>
      <c r="I518" s="243"/>
      <c r="J518" s="243">
        <f>J519</f>
        <v>90000</v>
      </c>
    </row>
    <row r="519" spans="1:10" ht="16.5">
      <c r="A519" s="41" t="s">
        <v>939</v>
      </c>
      <c r="B519" s="587">
        <v>902</v>
      </c>
      <c r="C519" s="588" t="s">
        <v>38</v>
      </c>
      <c r="D519" s="589" t="s">
        <v>31</v>
      </c>
      <c r="E519" s="593" t="s">
        <v>1199</v>
      </c>
      <c r="F519" s="593"/>
      <c r="G519" s="243">
        <f>G520</f>
        <v>90000</v>
      </c>
      <c r="H519" s="243"/>
      <c r="I519" s="243"/>
      <c r="J519" s="243">
        <f>J520</f>
        <v>90000</v>
      </c>
    </row>
    <row r="520" spans="1:10" ht="16.5">
      <c r="A520" s="41" t="s">
        <v>540</v>
      </c>
      <c r="B520" s="587">
        <v>902</v>
      </c>
      <c r="C520" s="588" t="s">
        <v>38</v>
      </c>
      <c r="D520" s="589" t="s">
        <v>31</v>
      </c>
      <c r="E520" s="593" t="s">
        <v>1199</v>
      </c>
      <c r="F520" s="593">
        <v>310</v>
      </c>
      <c r="G520" s="243">
        <v>90000</v>
      </c>
      <c r="H520" s="243"/>
      <c r="I520" s="243"/>
      <c r="J520" s="243">
        <v>90000</v>
      </c>
    </row>
    <row r="521" spans="1:10" ht="16.5">
      <c r="A521" s="45" t="s">
        <v>322</v>
      </c>
      <c r="B521" s="582" t="s">
        <v>1090</v>
      </c>
      <c r="C521" s="584" t="s">
        <v>38</v>
      </c>
      <c r="D521" s="584" t="s">
        <v>40</v>
      </c>
      <c r="E521" s="551"/>
      <c r="F521" s="551"/>
      <c r="G521" s="150">
        <f aca="true" t="shared" si="63" ref="G521:J524">G522</f>
        <v>30000</v>
      </c>
      <c r="H521" s="150" t="e">
        <f t="shared" si="63"/>
        <v>#REF!</v>
      </c>
      <c r="I521" s="150" t="e">
        <f t="shared" si="63"/>
        <v>#REF!</v>
      </c>
      <c r="J521" s="150">
        <f t="shared" si="63"/>
        <v>30000</v>
      </c>
    </row>
    <row r="522" spans="1:10" s="129" customFormat="1" ht="49.5" customHeight="1">
      <c r="A522" s="109" t="s">
        <v>1125</v>
      </c>
      <c r="B522" s="582" t="s">
        <v>1090</v>
      </c>
      <c r="C522" s="584" t="s">
        <v>38</v>
      </c>
      <c r="D522" s="584" t="s">
        <v>40</v>
      </c>
      <c r="E522" s="600" t="s">
        <v>1128</v>
      </c>
      <c r="F522" s="594"/>
      <c r="G522" s="150">
        <f>G523</f>
        <v>30000</v>
      </c>
      <c r="H522" s="150" t="e">
        <f>#REF!</f>
        <v>#REF!</v>
      </c>
      <c r="I522" s="150" t="e">
        <f>#REF!</f>
        <v>#REF!</v>
      </c>
      <c r="J522" s="150">
        <f>J523</f>
        <v>30000</v>
      </c>
    </row>
    <row r="523" spans="1:10" s="129" customFormat="1" ht="33">
      <c r="A523" s="103" t="s">
        <v>937</v>
      </c>
      <c r="B523" s="602" t="s">
        <v>1090</v>
      </c>
      <c r="C523" s="589" t="s">
        <v>38</v>
      </c>
      <c r="D523" s="589" t="s">
        <v>40</v>
      </c>
      <c r="E523" s="589" t="s">
        <v>1207</v>
      </c>
      <c r="F523" s="594"/>
      <c r="G523" s="242">
        <f>G524+G527</f>
        <v>30000</v>
      </c>
      <c r="H523" s="242">
        <f t="shared" si="63"/>
        <v>95000</v>
      </c>
      <c r="I523" s="242">
        <f t="shared" si="63"/>
        <v>95000</v>
      </c>
      <c r="J523" s="242">
        <f>J524+J527</f>
        <v>30000</v>
      </c>
    </row>
    <row r="524" spans="1:10" s="129" customFormat="1" ht="33">
      <c r="A524" s="103" t="s">
        <v>942</v>
      </c>
      <c r="B524" s="602" t="s">
        <v>1090</v>
      </c>
      <c r="C524" s="589" t="s">
        <v>38</v>
      </c>
      <c r="D524" s="589" t="s">
        <v>40</v>
      </c>
      <c r="E524" s="589" t="s">
        <v>1200</v>
      </c>
      <c r="F524" s="594"/>
      <c r="G524" s="242">
        <f t="shared" si="63"/>
        <v>20000</v>
      </c>
      <c r="H524" s="242">
        <f t="shared" si="63"/>
        <v>95000</v>
      </c>
      <c r="I524" s="242">
        <f t="shared" si="63"/>
        <v>95000</v>
      </c>
      <c r="J524" s="242">
        <f t="shared" si="63"/>
        <v>20000</v>
      </c>
    </row>
    <row r="525" spans="1:10" s="129" customFormat="1" ht="15" customHeight="1">
      <c r="A525" s="103" t="s">
        <v>540</v>
      </c>
      <c r="B525" s="602" t="s">
        <v>1090</v>
      </c>
      <c r="C525" s="589" t="s">
        <v>38</v>
      </c>
      <c r="D525" s="589" t="s">
        <v>40</v>
      </c>
      <c r="E525" s="589" t="s">
        <v>1200</v>
      </c>
      <c r="F525" s="594">
        <v>310</v>
      </c>
      <c r="G525" s="242">
        <v>20000</v>
      </c>
      <c r="H525" s="242">
        <v>95000</v>
      </c>
      <c r="I525" s="242">
        <v>95000</v>
      </c>
      <c r="J525" s="242">
        <v>20000</v>
      </c>
    </row>
    <row r="526" spans="1:10" s="129" customFormat="1" ht="0.75" customHeight="1" hidden="1">
      <c r="A526" s="516" t="s">
        <v>937</v>
      </c>
      <c r="B526" s="587">
        <v>902</v>
      </c>
      <c r="C526" s="589" t="s">
        <v>38</v>
      </c>
      <c r="D526" s="589" t="s">
        <v>40</v>
      </c>
      <c r="E526" s="589" t="s">
        <v>1127</v>
      </c>
      <c r="F526" s="594"/>
      <c r="G526" s="242"/>
      <c r="H526" s="242"/>
      <c r="I526" s="242"/>
      <c r="J526" s="242"/>
    </row>
    <row r="527" spans="1:10" s="129" customFormat="1" ht="33">
      <c r="A527" s="516" t="s">
        <v>544</v>
      </c>
      <c r="B527" s="587">
        <v>902</v>
      </c>
      <c r="C527" s="589" t="s">
        <v>38</v>
      </c>
      <c r="D527" s="589" t="s">
        <v>40</v>
      </c>
      <c r="E527" s="589" t="s">
        <v>1201</v>
      </c>
      <c r="F527" s="594"/>
      <c r="G527" s="242">
        <f>G528</f>
        <v>10000</v>
      </c>
      <c r="H527" s="242"/>
      <c r="I527" s="242"/>
      <c r="J527" s="242">
        <f>J528</f>
        <v>10000</v>
      </c>
    </row>
    <row r="528" spans="1:10" s="129" customFormat="1" ht="16.5">
      <c r="A528" s="516" t="s">
        <v>540</v>
      </c>
      <c r="B528" s="587">
        <v>902</v>
      </c>
      <c r="C528" s="589" t="s">
        <v>38</v>
      </c>
      <c r="D528" s="589" t="s">
        <v>40</v>
      </c>
      <c r="E528" s="589" t="s">
        <v>1201</v>
      </c>
      <c r="F528" s="594">
        <v>310</v>
      </c>
      <c r="G528" s="242">
        <v>10000</v>
      </c>
      <c r="H528" s="242"/>
      <c r="I528" s="242"/>
      <c r="J528" s="242">
        <v>10000</v>
      </c>
    </row>
    <row r="529" spans="1:10" ht="16.5">
      <c r="A529" s="108" t="s">
        <v>62</v>
      </c>
      <c r="B529" s="585" t="s">
        <v>1090</v>
      </c>
      <c r="C529" s="584" t="s">
        <v>39</v>
      </c>
      <c r="D529" s="584"/>
      <c r="E529" s="584"/>
      <c r="F529" s="551"/>
      <c r="G529" s="150">
        <f>G530</f>
        <v>35000</v>
      </c>
      <c r="H529" s="150">
        <f>H530</f>
        <v>130000</v>
      </c>
      <c r="I529" s="150">
        <f>I530</f>
        <v>130000</v>
      </c>
      <c r="J529" s="150">
        <f>J530</f>
        <v>35000</v>
      </c>
    </row>
    <row r="530" spans="1:10" ht="16.5">
      <c r="A530" s="109" t="s">
        <v>334</v>
      </c>
      <c r="B530" s="656" t="s">
        <v>1090</v>
      </c>
      <c r="C530" s="584" t="s">
        <v>39</v>
      </c>
      <c r="D530" s="583" t="s">
        <v>31</v>
      </c>
      <c r="E530" s="584"/>
      <c r="F530" s="551"/>
      <c r="G530" s="74">
        <f>G531+G538</f>
        <v>35000</v>
      </c>
      <c r="H530" s="74">
        <f>H531+H538</f>
        <v>130000</v>
      </c>
      <c r="I530" s="74">
        <f>I531+I538</f>
        <v>130000</v>
      </c>
      <c r="J530" s="74">
        <f>J531+J538</f>
        <v>35000</v>
      </c>
    </row>
    <row r="531" spans="1:10" s="330" customFormat="1" ht="49.5">
      <c r="A531" s="109" t="s">
        <v>1233</v>
      </c>
      <c r="B531" s="656" t="s">
        <v>1090</v>
      </c>
      <c r="C531" s="584" t="s">
        <v>39</v>
      </c>
      <c r="D531" s="583" t="s">
        <v>31</v>
      </c>
      <c r="E531" s="586" t="s">
        <v>1126</v>
      </c>
      <c r="F531" s="601"/>
      <c r="G531" s="150">
        <f>G532+G535</f>
        <v>35000</v>
      </c>
      <c r="H531" s="150">
        <f>H532+H535</f>
        <v>130000</v>
      </c>
      <c r="I531" s="150">
        <f>I532+I535</f>
        <v>130000</v>
      </c>
      <c r="J531" s="150">
        <f>J532+J535</f>
        <v>35000</v>
      </c>
    </row>
    <row r="532" spans="1:10" s="129" customFormat="1" ht="20.25" customHeight="1">
      <c r="A532" s="106" t="s">
        <v>913</v>
      </c>
      <c r="B532" s="657" t="s">
        <v>1090</v>
      </c>
      <c r="C532" s="589" t="s">
        <v>39</v>
      </c>
      <c r="D532" s="588" t="s">
        <v>31</v>
      </c>
      <c r="E532" s="589" t="s">
        <v>1127</v>
      </c>
      <c r="F532" s="594"/>
      <c r="G532" s="242">
        <f aca="true" t="shared" si="64" ref="G532:J533">G533</f>
        <v>35000</v>
      </c>
      <c r="H532" s="242">
        <f t="shared" si="64"/>
        <v>80000</v>
      </c>
      <c r="I532" s="242">
        <f t="shared" si="64"/>
        <v>80000</v>
      </c>
      <c r="J532" s="242">
        <f t="shared" si="64"/>
        <v>35000</v>
      </c>
    </row>
    <row r="533" spans="1:10" s="129" customFormat="1" ht="19.5" customHeight="1">
      <c r="A533" s="106" t="s">
        <v>572</v>
      </c>
      <c r="B533" s="657" t="s">
        <v>1090</v>
      </c>
      <c r="C533" s="589" t="s">
        <v>39</v>
      </c>
      <c r="D533" s="588" t="s">
        <v>31</v>
      </c>
      <c r="E533" s="589" t="s">
        <v>1202</v>
      </c>
      <c r="F533" s="594"/>
      <c r="G533" s="242">
        <f t="shared" si="64"/>
        <v>35000</v>
      </c>
      <c r="H533" s="242">
        <f t="shared" si="64"/>
        <v>80000</v>
      </c>
      <c r="I533" s="242">
        <f t="shared" si="64"/>
        <v>80000</v>
      </c>
      <c r="J533" s="242">
        <f t="shared" si="64"/>
        <v>35000</v>
      </c>
    </row>
    <row r="534" spans="1:10" s="129" customFormat="1" ht="34.5" customHeight="1">
      <c r="A534" s="106" t="s">
        <v>516</v>
      </c>
      <c r="B534" s="657" t="s">
        <v>1090</v>
      </c>
      <c r="C534" s="589" t="s">
        <v>39</v>
      </c>
      <c r="D534" s="588" t="s">
        <v>31</v>
      </c>
      <c r="E534" s="589" t="s">
        <v>1202</v>
      </c>
      <c r="F534" s="594">
        <v>240</v>
      </c>
      <c r="G534" s="242">
        <v>35000</v>
      </c>
      <c r="H534" s="242">
        <v>80000</v>
      </c>
      <c r="I534" s="242">
        <v>80000</v>
      </c>
      <c r="J534" s="242">
        <v>35000</v>
      </c>
    </row>
    <row r="535" spans="1:10" s="129" customFormat="1" ht="18.75" customHeight="1" hidden="1">
      <c r="A535" s="106" t="s">
        <v>916</v>
      </c>
      <c r="B535" s="657" t="s">
        <v>1090</v>
      </c>
      <c r="C535" s="589" t="s">
        <v>39</v>
      </c>
      <c r="D535" s="588" t="s">
        <v>31</v>
      </c>
      <c r="E535" s="589" t="s">
        <v>976</v>
      </c>
      <c r="F535" s="594"/>
      <c r="G535" s="242">
        <f aca="true" t="shared" si="65" ref="G535:J536">G536</f>
        <v>0</v>
      </c>
      <c r="H535" s="242">
        <f t="shared" si="65"/>
        <v>50000</v>
      </c>
      <c r="I535" s="242">
        <f t="shared" si="65"/>
        <v>50000</v>
      </c>
      <c r="J535" s="242">
        <f t="shared" si="65"/>
        <v>0</v>
      </c>
    </row>
    <row r="536" spans="1:10" s="129" customFormat="1" ht="19.5" customHeight="1" hidden="1">
      <c r="A536" s="106" t="s">
        <v>572</v>
      </c>
      <c r="B536" s="657" t="s">
        <v>1090</v>
      </c>
      <c r="C536" s="589" t="s">
        <v>39</v>
      </c>
      <c r="D536" s="588" t="s">
        <v>31</v>
      </c>
      <c r="E536" s="589" t="s">
        <v>977</v>
      </c>
      <c r="F536" s="594"/>
      <c r="G536" s="242">
        <f t="shared" si="65"/>
        <v>0</v>
      </c>
      <c r="H536" s="242">
        <f t="shared" si="65"/>
        <v>50000</v>
      </c>
      <c r="I536" s="242">
        <f t="shared" si="65"/>
        <v>50000</v>
      </c>
      <c r="J536" s="242">
        <f t="shared" si="65"/>
        <v>0</v>
      </c>
    </row>
    <row r="537" spans="1:10" s="129" customFormat="1" ht="15" customHeight="1" hidden="1">
      <c r="A537" s="106" t="s">
        <v>554</v>
      </c>
      <c r="B537" s="657" t="s">
        <v>1090</v>
      </c>
      <c r="C537" s="589" t="s">
        <v>39</v>
      </c>
      <c r="D537" s="588" t="s">
        <v>31</v>
      </c>
      <c r="E537" s="589" t="s">
        <v>977</v>
      </c>
      <c r="F537" s="594">
        <v>240</v>
      </c>
      <c r="G537" s="242"/>
      <c r="H537" s="242">
        <v>50000</v>
      </c>
      <c r="I537" s="242">
        <v>50000</v>
      </c>
      <c r="J537" s="242"/>
    </row>
    <row r="538" spans="1:10" s="129" customFormat="1" ht="49.5" hidden="1">
      <c r="A538" s="109" t="s">
        <v>530</v>
      </c>
      <c r="B538" s="656" t="s">
        <v>1090</v>
      </c>
      <c r="C538" s="584" t="s">
        <v>39</v>
      </c>
      <c r="D538" s="583" t="s">
        <v>31</v>
      </c>
      <c r="E538" s="600" t="s">
        <v>700</v>
      </c>
      <c r="F538" s="594"/>
      <c r="G538" s="150">
        <f aca="true" t="shared" si="66" ref="G538:J541">G539</f>
        <v>0</v>
      </c>
      <c r="H538" s="150">
        <f t="shared" si="66"/>
        <v>0</v>
      </c>
      <c r="I538" s="150">
        <f t="shared" si="66"/>
        <v>0</v>
      </c>
      <c r="J538" s="150">
        <f t="shared" si="66"/>
        <v>0</v>
      </c>
    </row>
    <row r="539" spans="1:10" s="330" customFormat="1" ht="33" hidden="1">
      <c r="A539" s="360" t="s">
        <v>532</v>
      </c>
      <c r="B539" s="656" t="s">
        <v>1090</v>
      </c>
      <c r="C539" s="584" t="s">
        <v>39</v>
      </c>
      <c r="D539" s="583" t="s">
        <v>31</v>
      </c>
      <c r="E539" s="584" t="s">
        <v>706</v>
      </c>
      <c r="F539" s="601"/>
      <c r="G539" s="150">
        <f t="shared" si="66"/>
        <v>0</v>
      </c>
      <c r="H539" s="150">
        <f t="shared" si="66"/>
        <v>0</v>
      </c>
      <c r="I539" s="150">
        <f t="shared" si="66"/>
        <v>0</v>
      </c>
      <c r="J539" s="150">
        <f t="shared" si="66"/>
        <v>0</v>
      </c>
    </row>
    <row r="540" spans="1:10" s="129" customFormat="1" ht="16.5" hidden="1">
      <c r="A540" s="361" t="s">
        <v>954</v>
      </c>
      <c r="B540" s="657" t="s">
        <v>1090</v>
      </c>
      <c r="C540" s="589" t="s">
        <v>39</v>
      </c>
      <c r="D540" s="588" t="s">
        <v>31</v>
      </c>
      <c r="E540" s="589" t="s">
        <v>707</v>
      </c>
      <c r="F540" s="594"/>
      <c r="G540" s="242">
        <f t="shared" si="66"/>
        <v>0</v>
      </c>
      <c r="H540" s="242">
        <f t="shared" si="66"/>
        <v>0</v>
      </c>
      <c r="I540" s="242">
        <f t="shared" si="66"/>
        <v>0</v>
      </c>
      <c r="J540" s="242">
        <f t="shared" si="66"/>
        <v>0</v>
      </c>
    </row>
    <row r="541" spans="1:10" s="129" customFormat="1" ht="33" hidden="1">
      <c r="A541" s="361" t="s">
        <v>955</v>
      </c>
      <c r="B541" s="657" t="s">
        <v>1090</v>
      </c>
      <c r="C541" s="589" t="s">
        <v>39</v>
      </c>
      <c r="D541" s="588" t="s">
        <v>31</v>
      </c>
      <c r="E541" s="589" t="s">
        <v>956</v>
      </c>
      <c r="F541" s="594"/>
      <c r="G541" s="242">
        <f t="shared" si="66"/>
        <v>0</v>
      </c>
      <c r="H541" s="242">
        <f t="shared" si="66"/>
        <v>0</v>
      </c>
      <c r="I541" s="242">
        <f t="shared" si="66"/>
        <v>0</v>
      </c>
      <c r="J541" s="242">
        <f t="shared" si="66"/>
        <v>0</v>
      </c>
    </row>
    <row r="542" spans="1:10" s="129" customFormat="1" ht="33" hidden="1">
      <c r="A542" s="106" t="s">
        <v>516</v>
      </c>
      <c r="B542" s="657" t="s">
        <v>1090</v>
      </c>
      <c r="C542" s="589" t="s">
        <v>39</v>
      </c>
      <c r="D542" s="588" t="s">
        <v>31</v>
      </c>
      <c r="E542" s="589" t="s">
        <v>956</v>
      </c>
      <c r="F542" s="594">
        <v>240</v>
      </c>
      <c r="G542" s="242"/>
      <c r="H542" s="242"/>
      <c r="I542" s="242"/>
      <c r="J542" s="242"/>
    </row>
    <row r="543" spans="1:10" ht="33" hidden="1">
      <c r="A543" s="49" t="s">
        <v>598</v>
      </c>
      <c r="B543" s="658" t="s">
        <v>1090</v>
      </c>
      <c r="C543" s="589" t="s">
        <v>39</v>
      </c>
      <c r="D543" s="588" t="s">
        <v>31</v>
      </c>
      <c r="E543" s="593" t="s">
        <v>539</v>
      </c>
      <c r="F543" s="593"/>
      <c r="G543" s="69">
        <f aca="true" t="shared" si="67" ref="G543:J544">G544</f>
        <v>0</v>
      </c>
      <c r="H543" s="69">
        <f t="shared" si="67"/>
        <v>0</v>
      </c>
      <c r="I543" s="69">
        <f t="shared" si="67"/>
        <v>0</v>
      </c>
      <c r="J543" s="69">
        <f t="shared" si="67"/>
        <v>0</v>
      </c>
    </row>
    <row r="544" spans="1:10" ht="33" hidden="1">
      <c r="A544" s="68" t="s">
        <v>599</v>
      </c>
      <c r="B544" s="658" t="s">
        <v>1090</v>
      </c>
      <c r="C544" s="589" t="s">
        <v>39</v>
      </c>
      <c r="D544" s="588" t="s">
        <v>31</v>
      </c>
      <c r="E544" s="593" t="s">
        <v>600</v>
      </c>
      <c r="F544" s="593"/>
      <c r="G544" s="64">
        <f t="shared" si="67"/>
        <v>0</v>
      </c>
      <c r="H544" s="64">
        <f t="shared" si="67"/>
        <v>0</v>
      </c>
      <c r="I544" s="64">
        <f t="shared" si="67"/>
        <v>0</v>
      </c>
      <c r="J544" s="64">
        <f t="shared" si="67"/>
        <v>0</v>
      </c>
    </row>
    <row r="545" spans="1:10" ht="33" hidden="1">
      <c r="A545" s="233" t="s">
        <v>516</v>
      </c>
      <c r="B545" s="658" t="s">
        <v>1090</v>
      </c>
      <c r="C545" s="589" t="s">
        <v>39</v>
      </c>
      <c r="D545" s="588" t="s">
        <v>31</v>
      </c>
      <c r="E545" s="593" t="s">
        <v>600</v>
      </c>
      <c r="F545" s="593" t="s">
        <v>517</v>
      </c>
      <c r="G545" s="69">
        <f>9000-9000</f>
        <v>0</v>
      </c>
      <c r="H545" s="69">
        <f>9000-9000</f>
        <v>0</v>
      </c>
      <c r="I545" s="69">
        <f>9000-9000</f>
        <v>0</v>
      </c>
      <c r="J545" s="69">
        <f>9000-9000</f>
        <v>0</v>
      </c>
    </row>
    <row r="546" spans="1:10" ht="0.75" customHeight="1" hidden="1">
      <c r="A546" s="114" t="s">
        <v>630</v>
      </c>
      <c r="B546" s="659" t="s">
        <v>1090</v>
      </c>
      <c r="C546" s="660"/>
      <c r="D546" s="637"/>
      <c r="E546" s="637"/>
      <c r="F546" s="637"/>
      <c r="G546" s="90">
        <f>G547+G559+G566+G584+G594</f>
        <v>0</v>
      </c>
      <c r="H546" s="90">
        <f>H547+H559+H566+H584+H594</f>
        <v>11250000</v>
      </c>
      <c r="I546" s="90">
        <f>I547+I559+I566+I584+I594</f>
        <v>10494000</v>
      </c>
      <c r="J546" s="90">
        <f>J547+J559+J566+J584+J594</f>
        <v>0</v>
      </c>
    </row>
    <row r="547" spans="1:10" s="9" customFormat="1" ht="16.5" hidden="1">
      <c r="A547" s="60" t="s">
        <v>205</v>
      </c>
      <c r="B547" s="638" t="s">
        <v>1090</v>
      </c>
      <c r="C547" s="581" t="s">
        <v>31</v>
      </c>
      <c r="D547" s="661"/>
      <c r="E547" s="661"/>
      <c r="F547" s="661"/>
      <c r="G547" s="121">
        <f>G548</f>
        <v>0</v>
      </c>
      <c r="H547" s="121">
        <f>H548</f>
        <v>5690200</v>
      </c>
      <c r="I547" s="121">
        <f>I548</f>
        <v>5690200</v>
      </c>
      <c r="J547" s="121">
        <f>J548</f>
        <v>0</v>
      </c>
    </row>
    <row r="548" spans="1:10" ht="16.5" hidden="1">
      <c r="A548" s="45" t="s">
        <v>206</v>
      </c>
      <c r="B548" s="638" t="s">
        <v>1090</v>
      </c>
      <c r="C548" s="583" t="s">
        <v>31</v>
      </c>
      <c r="D548" s="583" t="s">
        <v>41</v>
      </c>
      <c r="E548" s="584"/>
      <c r="F548" s="584"/>
      <c r="G548" s="74">
        <f>G549+G556</f>
        <v>0</v>
      </c>
      <c r="H548" s="74">
        <f>H549+H556</f>
        <v>5690200</v>
      </c>
      <c r="I548" s="74">
        <f>I549+I556</f>
        <v>5690200</v>
      </c>
      <c r="J548" s="74">
        <f>J549+J556</f>
        <v>0</v>
      </c>
    </row>
    <row r="549" spans="1:10" s="129" customFormat="1" ht="51" customHeight="1" hidden="1">
      <c r="A549" s="109" t="s">
        <v>583</v>
      </c>
      <c r="B549" s="582" t="s">
        <v>1090</v>
      </c>
      <c r="C549" s="583" t="s">
        <v>31</v>
      </c>
      <c r="D549" s="583" t="s">
        <v>41</v>
      </c>
      <c r="E549" s="586" t="s">
        <v>715</v>
      </c>
      <c r="F549" s="594"/>
      <c r="G549" s="150">
        <f aca="true" t="shared" si="68" ref="G549:J551">G550</f>
        <v>0</v>
      </c>
      <c r="H549" s="150">
        <f t="shared" si="68"/>
        <v>5417500</v>
      </c>
      <c r="I549" s="150">
        <f t="shared" si="68"/>
        <v>5417500</v>
      </c>
      <c r="J549" s="150">
        <f t="shared" si="68"/>
        <v>0</v>
      </c>
    </row>
    <row r="550" spans="1:10" s="330" customFormat="1" ht="18" customHeight="1" hidden="1">
      <c r="A550" s="375" t="s">
        <v>823</v>
      </c>
      <c r="B550" s="582" t="s">
        <v>1090</v>
      </c>
      <c r="C550" s="583" t="s">
        <v>31</v>
      </c>
      <c r="D550" s="583" t="s">
        <v>41</v>
      </c>
      <c r="E550" s="584" t="s">
        <v>824</v>
      </c>
      <c r="F550" s="601"/>
      <c r="G550" s="150">
        <f t="shared" si="68"/>
        <v>0</v>
      </c>
      <c r="H550" s="150">
        <f t="shared" si="68"/>
        <v>5417500</v>
      </c>
      <c r="I550" s="150">
        <f t="shared" si="68"/>
        <v>5417500</v>
      </c>
      <c r="J550" s="150">
        <f t="shared" si="68"/>
        <v>0</v>
      </c>
    </row>
    <row r="551" spans="1:10" s="129" customFormat="1" ht="18" customHeight="1" hidden="1">
      <c r="A551" s="363" t="s">
        <v>596</v>
      </c>
      <c r="B551" s="640" t="s">
        <v>1090</v>
      </c>
      <c r="C551" s="588" t="s">
        <v>31</v>
      </c>
      <c r="D551" s="588" t="s">
        <v>41</v>
      </c>
      <c r="E551" s="589" t="s">
        <v>825</v>
      </c>
      <c r="F551" s="594"/>
      <c r="G551" s="242">
        <f t="shared" si="68"/>
        <v>0</v>
      </c>
      <c r="H551" s="242">
        <f t="shared" si="68"/>
        <v>5417500</v>
      </c>
      <c r="I551" s="242">
        <f t="shared" si="68"/>
        <v>5417500</v>
      </c>
      <c r="J551" s="242">
        <f t="shared" si="68"/>
        <v>0</v>
      </c>
    </row>
    <row r="552" spans="1:10" s="129" customFormat="1" ht="18" customHeight="1" hidden="1">
      <c r="A552" s="363" t="s">
        <v>515</v>
      </c>
      <c r="B552" s="640" t="s">
        <v>1090</v>
      </c>
      <c r="C552" s="588" t="s">
        <v>31</v>
      </c>
      <c r="D552" s="588" t="s">
        <v>41</v>
      </c>
      <c r="E552" s="589" t="s">
        <v>826</v>
      </c>
      <c r="F552" s="594"/>
      <c r="G552" s="242">
        <f>G553+G554+G555</f>
        <v>0</v>
      </c>
      <c r="H552" s="242">
        <f>H553+H554+H555</f>
        <v>5417500</v>
      </c>
      <c r="I552" s="242">
        <f>I553+I554+I555</f>
        <v>5417500</v>
      </c>
      <c r="J552" s="242">
        <f>J553+J554+J555</f>
        <v>0</v>
      </c>
    </row>
    <row r="553" spans="1:10" s="129" customFormat="1" ht="33" hidden="1">
      <c r="A553" s="106" t="s">
        <v>513</v>
      </c>
      <c r="B553" s="640" t="s">
        <v>1090</v>
      </c>
      <c r="C553" s="588" t="s">
        <v>31</v>
      </c>
      <c r="D553" s="588" t="s">
        <v>41</v>
      </c>
      <c r="E553" s="589" t="s">
        <v>826</v>
      </c>
      <c r="F553" s="594">
        <v>120</v>
      </c>
      <c r="G553" s="242"/>
      <c r="H553" s="242">
        <f>3078000+929600+19500+275600</f>
        <v>4302700</v>
      </c>
      <c r="I553" s="242">
        <f>3078000+929600+19500+275600</f>
        <v>4302700</v>
      </c>
      <c r="J553" s="242"/>
    </row>
    <row r="554" spans="1:10" s="129" customFormat="1" ht="33" hidden="1">
      <c r="A554" s="106" t="s">
        <v>516</v>
      </c>
      <c r="B554" s="640" t="s">
        <v>1090</v>
      </c>
      <c r="C554" s="588" t="s">
        <v>31</v>
      </c>
      <c r="D554" s="588" t="s">
        <v>41</v>
      </c>
      <c r="E554" s="589" t="s">
        <v>826</v>
      </c>
      <c r="F554" s="594">
        <v>240</v>
      </c>
      <c r="G554" s="242"/>
      <c r="H554" s="242">
        <v>1094800</v>
      </c>
      <c r="I554" s="242">
        <v>1094800</v>
      </c>
      <c r="J554" s="242"/>
    </row>
    <row r="555" spans="1:10" s="129" customFormat="1" ht="16.5" hidden="1">
      <c r="A555" s="106" t="s">
        <v>518</v>
      </c>
      <c r="B555" s="640" t="s">
        <v>1090</v>
      </c>
      <c r="C555" s="588" t="s">
        <v>31</v>
      </c>
      <c r="D555" s="588" t="s">
        <v>41</v>
      </c>
      <c r="E555" s="589" t="s">
        <v>826</v>
      </c>
      <c r="F555" s="594">
        <v>850</v>
      </c>
      <c r="G555" s="242"/>
      <c r="H555" s="242">
        <v>20000</v>
      </c>
      <c r="I555" s="242">
        <v>20000</v>
      </c>
      <c r="J555" s="242"/>
    </row>
    <row r="556" spans="1:10" s="1" customFormat="1" ht="6" customHeight="1" hidden="1">
      <c r="A556" s="45" t="s">
        <v>636</v>
      </c>
      <c r="B556" s="585" t="s">
        <v>1090</v>
      </c>
      <c r="C556" s="583" t="s">
        <v>31</v>
      </c>
      <c r="D556" s="583" t="s">
        <v>41</v>
      </c>
      <c r="E556" s="586" t="s">
        <v>688</v>
      </c>
      <c r="F556" s="584"/>
      <c r="G556" s="74">
        <f aca="true" t="shared" si="69" ref="G556:J557">G557</f>
        <v>0</v>
      </c>
      <c r="H556" s="74">
        <f t="shared" si="69"/>
        <v>272700</v>
      </c>
      <c r="I556" s="74">
        <f t="shared" si="69"/>
        <v>272700</v>
      </c>
      <c r="J556" s="74">
        <f t="shared" si="69"/>
        <v>0</v>
      </c>
    </row>
    <row r="557" spans="1:10" ht="15.75" customHeight="1" hidden="1">
      <c r="A557" s="234" t="s">
        <v>602</v>
      </c>
      <c r="B557" s="602" t="s">
        <v>1090</v>
      </c>
      <c r="C557" s="589" t="s">
        <v>31</v>
      </c>
      <c r="D557" s="589" t="s">
        <v>41</v>
      </c>
      <c r="E557" s="589" t="s">
        <v>705</v>
      </c>
      <c r="F557" s="589"/>
      <c r="G557" s="69">
        <f t="shared" si="69"/>
        <v>0</v>
      </c>
      <c r="H557" s="69">
        <f t="shared" si="69"/>
        <v>272700</v>
      </c>
      <c r="I557" s="69">
        <f t="shared" si="69"/>
        <v>272700</v>
      </c>
      <c r="J557" s="69">
        <f t="shared" si="69"/>
        <v>0</v>
      </c>
    </row>
    <row r="558" spans="1:10" ht="16.5" hidden="1">
      <c r="A558" s="234" t="s">
        <v>622</v>
      </c>
      <c r="B558" s="602" t="s">
        <v>1090</v>
      </c>
      <c r="C558" s="589" t="s">
        <v>31</v>
      </c>
      <c r="D558" s="589" t="s">
        <v>41</v>
      </c>
      <c r="E558" s="589" t="s">
        <v>705</v>
      </c>
      <c r="F558" s="589" t="s">
        <v>621</v>
      </c>
      <c r="G558" s="69"/>
      <c r="H558" s="69">
        <v>272700</v>
      </c>
      <c r="I558" s="69">
        <v>272700</v>
      </c>
      <c r="J558" s="69"/>
    </row>
    <row r="559" spans="1:10" ht="16.5" hidden="1">
      <c r="A559" s="45" t="s">
        <v>207</v>
      </c>
      <c r="B559" s="585" t="s">
        <v>1090</v>
      </c>
      <c r="C559" s="584" t="s">
        <v>34</v>
      </c>
      <c r="D559" s="584"/>
      <c r="E559" s="584"/>
      <c r="F559" s="584"/>
      <c r="G559" s="150">
        <f aca="true" t="shared" si="70" ref="G559:J564">G560</f>
        <v>0</v>
      </c>
      <c r="H559" s="150">
        <f t="shared" si="70"/>
        <v>2144400</v>
      </c>
      <c r="I559" s="150">
        <f t="shared" si="70"/>
        <v>2144400</v>
      </c>
      <c r="J559" s="150">
        <f t="shared" si="70"/>
        <v>0</v>
      </c>
    </row>
    <row r="560" spans="1:10" ht="16.5" hidden="1">
      <c r="A560" s="45" t="s">
        <v>24</v>
      </c>
      <c r="B560" s="585" t="s">
        <v>1090</v>
      </c>
      <c r="C560" s="584" t="s">
        <v>34</v>
      </c>
      <c r="D560" s="584" t="s">
        <v>33</v>
      </c>
      <c r="E560" s="584"/>
      <c r="F560" s="584"/>
      <c r="G560" s="150">
        <f t="shared" si="70"/>
        <v>0</v>
      </c>
      <c r="H560" s="150">
        <f t="shared" si="70"/>
        <v>2144400</v>
      </c>
      <c r="I560" s="150">
        <f t="shared" si="70"/>
        <v>2144400</v>
      </c>
      <c r="J560" s="150">
        <f t="shared" si="70"/>
        <v>0</v>
      </c>
    </row>
    <row r="561" spans="1:10" s="129" customFormat="1" ht="33" hidden="1">
      <c r="A561" s="109" t="s">
        <v>533</v>
      </c>
      <c r="B561" s="585" t="s">
        <v>1090</v>
      </c>
      <c r="C561" s="584" t="s">
        <v>34</v>
      </c>
      <c r="D561" s="584" t="s">
        <v>33</v>
      </c>
      <c r="E561" s="586" t="s">
        <v>712</v>
      </c>
      <c r="F561" s="594"/>
      <c r="G561" s="150">
        <f t="shared" si="70"/>
        <v>0</v>
      </c>
      <c r="H561" s="150">
        <f t="shared" si="70"/>
        <v>2144400</v>
      </c>
      <c r="I561" s="150">
        <f t="shared" si="70"/>
        <v>2144400</v>
      </c>
      <c r="J561" s="150">
        <f t="shared" si="70"/>
        <v>0</v>
      </c>
    </row>
    <row r="562" spans="1:10" s="330" customFormat="1" ht="16.5" hidden="1">
      <c r="A562" s="109" t="s">
        <v>534</v>
      </c>
      <c r="B562" s="585" t="s">
        <v>1090</v>
      </c>
      <c r="C562" s="584" t="s">
        <v>34</v>
      </c>
      <c r="D562" s="584" t="s">
        <v>33</v>
      </c>
      <c r="E562" s="584" t="s">
        <v>774</v>
      </c>
      <c r="F562" s="601"/>
      <c r="G562" s="150">
        <f t="shared" si="70"/>
        <v>0</v>
      </c>
      <c r="H562" s="150">
        <f t="shared" si="70"/>
        <v>2144400</v>
      </c>
      <c r="I562" s="150">
        <f t="shared" si="70"/>
        <v>2144400</v>
      </c>
      <c r="J562" s="150">
        <f t="shared" si="70"/>
        <v>0</v>
      </c>
    </row>
    <row r="563" spans="1:10" s="129" customFormat="1" ht="33" hidden="1">
      <c r="A563" s="372" t="s">
        <v>877</v>
      </c>
      <c r="B563" s="587" t="s">
        <v>1090</v>
      </c>
      <c r="C563" s="589" t="s">
        <v>34</v>
      </c>
      <c r="D563" s="589" t="s">
        <v>33</v>
      </c>
      <c r="E563" s="589" t="s">
        <v>879</v>
      </c>
      <c r="F563" s="594"/>
      <c r="G563" s="242">
        <f t="shared" si="70"/>
        <v>0</v>
      </c>
      <c r="H563" s="242">
        <f t="shared" si="70"/>
        <v>2144400</v>
      </c>
      <c r="I563" s="242">
        <f t="shared" si="70"/>
        <v>2144400</v>
      </c>
      <c r="J563" s="242">
        <f t="shared" si="70"/>
        <v>0</v>
      </c>
    </row>
    <row r="564" spans="1:10" s="129" customFormat="1" ht="52.5" customHeight="1" hidden="1">
      <c r="A564" s="372" t="s">
        <v>878</v>
      </c>
      <c r="B564" s="587" t="s">
        <v>1090</v>
      </c>
      <c r="C564" s="589" t="s">
        <v>34</v>
      </c>
      <c r="D564" s="589" t="s">
        <v>33</v>
      </c>
      <c r="E564" s="589" t="s">
        <v>880</v>
      </c>
      <c r="F564" s="594"/>
      <c r="G564" s="242">
        <f t="shared" si="70"/>
        <v>0</v>
      </c>
      <c r="H564" s="242">
        <f t="shared" si="70"/>
        <v>2144400</v>
      </c>
      <c r="I564" s="242">
        <f t="shared" si="70"/>
        <v>2144400</v>
      </c>
      <c r="J564" s="242">
        <f t="shared" si="70"/>
        <v>0</v>
      </c>
    </row>
    <row r="565" spans="1:10" s="129" customFormat="1" ht="49.5" hidden="1">
      <c r="A565" s="68" t="s">
        <v>733</v>
      </c>
      <c r="B565" s="587" t="s">
        <v>1090</v>
      </c>
      <c r="C565" s="589" t="s">
        <v>34</v>
      </c>
      <c r="D565" s="589" t="s">
        <v>33</v>
      </c>
      <c r="E565" s="589" t="s">
        <v>880</v>
      </c>
      <c r="F565" s="594">
        <v>810</v>
      </c>
      <c r="G565" s="242"/>
      <c r="H565" s="242">
        <v>2144400</v>
      </c>
      <c r="I565" s="242">
        <v>2144400</v>
      </c>
      <c r="J565" s="242"/>
    </row>
    <row r="566" spans="1:10" ht="16.5" hidden="1">
      <c r="A566" s="45" t="s">
        <v>601</v>
      </c>
      <c r="B566" s="585" t="s">
        <v>1090</v>
      </c>
      <c r="C566" s="584" t="s">
        <v>30</v>
      </c>
      <c r="D566" s="584"/>
      <c r="E566" s="584"/>
      <c r="F566" s="584"/>
      <c r="G566" s="150">
        <f>G567+G573+G579</f>
        <v>0</v>
      </c>
      <c r="H566" s="150">
        <f>H567+H573+H579</f>
        <v>3315400</v>
      </c>
      <c r="I566" s="150">
        <f>I567+I573+I579</f>
        <v>2549400</v>
      </c>
      <c r="J566" s="150">
        <f>J567+J573+J579</f>
        <v>0</v>
      </c>
    </row>
    <row r="567" spans="1:10" ht="16.5" hidden="1">
      <c r="A567" s="244" t="s">
        <v>28</v>
      </c>
      <c r="B567" s="662" t="s">
        <v>1090</v>
      </c>
      <c r="C567" s="663" t="s">
        <v>30</v>
      </c>
      <c r="D567" s="581" t="s">
        <v>31</v>
      </c>
      <c r="E567" s="581"/>
      <c r="F567" s="584"/>
      <c r="G567" s="150">
        <f aca="true" t="shared" si="71" ref="G567:J571">G568</f>
        <v>0</v>
      </c>
      <c r="H567" s="150">
        <f t="shared" si="71"/>
        <v>625000</v>
      </c>
      <c r="I567" s="150">
        <f t="shared" si="71"/>
        <v>900000</v>
      </c>
      <c r="J567" s="150">
        <f t="shared" si="71"/>
        <v>0</v>
      </c>
    </row>
    <row r="568" spans="1:10" s="129" customFormat="1" ht="33" hidden="1">
      <c r="A568" s="154" t="s">
        <v>552</v>
      </c>
      <c r="B568" s="662" t="s">
        <v>1090</v>
      </c>
      <c r="C568" s="663" t="s">
        <v>30</v>
      </c>
      <c r="D568" s="581" t="s">
        <v>31</v>
      </c>
      <c r="E568" s="600" t="s">
        <v>754</v>
      </c>
      <c r="F568" s="639"/>
      <c r="G568" s="121">
        <f t="shared" si="71"/>
        <v>0</v>
      </c>
      <c r="H568" s="121">
        <f t="shared" si="71"/>
        <v>625000</v>
      </c>
      <c r="I568" s="121">
        <f t="shared" si="71"/>
        <v>900000</v>
      </c>
      <c r="J568" s="121">
        <f t="shared" si="71"/>
        <v>0</v>
      </c>
    </row>
    <row r="569" spans="1:10" s="330" customFormat="1" ht="33" hidden="1">
      <c r="A569" s="109" t="s">
        <v>753</v>
      </c>
      <c r="B569" s="662" t="s">
        <v>1090</v>
      </c>
      <c r="C569" s="663" t="s">
        <v>30</v>
      </c>
      <c r="D569" s="581" t="s">
        <v>31</v>
      </c>
      <c r="E569" s="584" t="s">
        <v>764</v>
      </c>
      <c r="F569" s="601"/>
      <c r="G569" s="121">
        <f t="shared" si="71"/>
        <v>0</v>
      </c>
      <c r="H569" s="121">
        <f t="shared" si="71"/>
        <v>625000</v>
      </c>
      <c r="I569" s="121">
        <f t="shared" si="71"/>
        <v>900000</v>
      </c>
      <c r="J569" s="121">
        <f t="shared" si="71"/>
        <v>0</v>
      </c>
    </row>
    <row r="570" spans="1:10" s="129" customFormat="1" ht="16.5" hidden="1">
      <c r="A570" s="106" t="s">
        <v>735</v>
      </c>
      <c r="B570" s="664" t="s">
        <v>1090</v>
      </c>
      <c r="C570" s="665" t="s">
        <v>30</v>
      </c>
      <c r="D570" s="641" t="s">
        <v>31</v>
      </c>
      <c r="E570" s="589" t="s">
        <v>785</v>
      </c>
      <c r="F570" s="594"/>
      <c r="G570" s="120">
        <f t="shared" si="71"/>
        <v>0</v>
      </c>
      <c r="H570" s="120">
        <f t="shared" si="71"/>
        <v>625000</v>
      </c>
      <c r="I570" s="120">
        <f t="shared" si="71"/>
        <v>900000</v>
      </c>
      <c r="J570" s="120">
        <f t="shared" si="71"/>
        <v>0</v>
      </c>
    </row>
    <row r="571" spans="1:10" s="129" customFormat="1" ht="33" hidden="1">
      <c r="A571" s="106" t="s">
        <v>604</v>
      </c>
      <c r="B571" s="664" t="s">
        <v>1090</v>
      </c>
      <c r="C571" s="665" t="s">
        <v>30</v>
      </c>
      <c r="D571" s="641" t="s">
        <v>31</v>
      </c>
      <c r="E571" s="589" t="s">
        <v>787</v>
      </c>
      <c r="F571" s="594"/>
      <c r="G571" s="120">
        <f t="shared" si="71"/>
        <v>0</v>
      </c>
      <c r="H571" s="120">
        <f t="shared" si="71"/>
        <v>625000</v>
      </c>
      <c r="I571" s="120">
        <f t="shared" si="71"/>
        <v>900000</v>
      </c>
      <c r="J571" s="120">
        <f t="shared" si="71"/>
        <v>0</v>
      </c>
    </row>
    <row r="572" spans="1:10" s="129" customFormat="1" ht="33" hidden="1">
      <c r="A572" s="106" t="s">
        <v>516</v>
      </c>
      <c r="B572" s="664" t="s">
        <v>1090</v>
      </c>
      <c r="C572" s="665" t="s">
        <v>30</v>
      </c>
      <c r="D572" s="641" t="s">
        <v>31</v>
      </c>
      <c r="E572" s="589" t="s">
        <v>787</v>
      </c>
      <c r="F572" s="594">
        <v>240</v>
      </c>
      <c r="G572" s="120"/>
      <c r="H572" s="120">
        <v>625000</v>
      </c>
      <c r="I572" s="120">
        <v>900000</v>
      </c>
      <c r="J572" s="120"/>
    </row>
    <row r="573" spans="1:10" ht="16.5" hidden="1">
      <c r="A573" s="45" t="s">
        <v>4</v>
      </c>
      <c r="B573" s="585" t="s">
        <v>1090</v>
      </c>
      <c r="C573" s="583" t="s">
        <v>30</v>
      </c>
      <c r="D573" s="583" t="s">
        <v>36</v>
      </c>
      <c r="E573" s="584"/>
      <c r="F573" s="584"/>
      <c r="G573" s="74">
        <f aca="true" t="shared" si="72" ref="G573:J577">G574</f>
        <v>0</v>
      </c>
      <c r="H573" s="74">
        <f t="shared" si="72"/>
        <v>2690000</v>
      </c>
      <c r="I573" s="74">
        <f t="shared" si="72"/>
        <v>1649000</v>
      </c>
      <c r="J573" s="74">
        <f t="shared" si="72"/>
        <v>0</v>
      </c>
    </row>
    <row r="574" spans="1:10" s="129" customFormat="1" ht="33" hidden="1">
      <c r="A574" s="154" t="s">
        <v>552</v>
      </c>
      <c r="B574" s="662" t="s">
        <v>1090</v>
      </c>
      <c r="C574" s="663" t="s">
        <v>30</v>
      </c>
      <c r="D574" s="581" t="s">
        <v>36</v>
      </c>
      <c r="E574" s="600" t="s">
        <v>754</v>
      </c>
      <c r="F574" s="639"/>
      <c r="G574" s="121">
        <f t="shared" si="72"/>
        <v>0</v>
      </c>
      <c r="H574" s="121">
        <f t="shared" si="72"/>
        <v>2690000</v>
      </c>
      <c r="I574" s="121">
        <f t="shared" si="72"/>
        <v>1649000</v>
      </c>
      <c r="J574" s="121">
        <f t="shared" si="72"/>
        <v>0</v>
      </c>
    </row>
    <row r="575" spans="1:10" s="330" customFormat="1" ht="33" hidden="1">
      <c r="A575" s="109" t="s">
        <v>753</v>
      </c>
      <c r="B575" s="662" t="s">
        <v>1090</v>
      </c>
      <c r="C575" s="663" t="s">
        <v>30</v>
      </c>
      <c r="D575" s="581" t="s">
        <v>36</v>
      </c>
      <c r="E575" s="584" t="s">
        <v>764</v>
      </c>
      <c r="F575" s="601"/>
      <c r="G575" s="121">
        <f t="shared" si="72"/>
        <v>0</v>
      </c>
      <c r="H575" s="121">
        <f t="shared" si="72"/>
        <v>2690000</v>
      </c>
      <c r="I575" s="121">
        <f t="shared" si="72"/>
        <v>1649000</v>
      </c>
      <c r="J575" s="121">
        <f t="shared" si="72"/>
        <v>0</v>
      </c>
    </row>
    <row r="576" spans="1:10" s="129" customFormat="1" ht="33" hidden="1">
      <c r="A576" s="106" t="s">
        <v>736</v>
      </c>
      <c r="B576" s="664" t="s">
        <v>1090</v>
      </c>
      <c r="C576" s="665" t="s">
        <v>30</v>
      </c>
      <c r="D576" s="641" t="s">
        <v>36</v>
      </c>
      <c r="E576" s="589" t="s">
        <v>790</v>
      </c>
      <c r="F576" s="594"/>
      <c r="G576" s="242">
        <f t="shared" si="72"/>
        <v>0</v>
      </c>
      <c r="H576" s="242">
        <f t="shared" si="72"/>
        <v>2690000</v>
      </c>
      <c r="I576" s="242">
        <f t="shared" si="72"/>
        <v>1649000</v>
      </c>
      <c r="J576" s="242">
        <f t="shared" si="72"/>
        <v>0</v>
      </c>
    </row>
    <row r="577" spans="1:10" s="129" customFormat="1" ht="33" hidden="1">
      <c r="A577" s="106" t="s">
        <v>604</v>
      </c>
      <c r="B577" s="664" t="s">
        <v>1090</v>
      </c>
      <c r="C577" s="665" t="s">
        <v>30</v>
      </c>
      <c r="D577" s="641" t="s">
        <v>36</v>
      </c>
      <c r="E577" s="589" t="s">
        <v>793</v>
      </c>
      <c r="F577" s="594"/>
      <c r="G577" s="120">
        <f t="shared" si="72"/>
        <v>0</v>
      </c>
      <c r="H577" s="120">
        <f t="shared" si="72"/>
        <v>2690000</v>
      </c>
      <c r="I577" s="120">
        <f t="shared" si="72"/>
        <v>1649000</v>
      </c>
      <c r="J577" s="120">
        <f t="shared" si="72"/>
        <v>0</v>
      </c>
    </row>
    <row r="578" spans="1:10" s="129" customFormat="1" ht="33" hidden="1">
      <c r="A578" s="106" t="s">
        <v>516</v>
      </c>
      <c r="B578" s="664" t="s">
        <v>1090</v>
      </c>
      <c r="C578" s="665" t="s">
        <v>30</v>
      </c>
      <c r="D578" s="641" t="s">
        <v>36</v>
      </c>
      <c r="E578" s="589" t="s">
        <v>793</v>
      </c>
      <c r="F578" s="594">
        <v>240</v>
      </c>
      <c r="G578" s="120"/>
      <c r="H578" s="120">
        <v>2690000</v>
      </c>
      <c r="I578" s="120">
        <v>1649000</v>
      </c>
      <c r="J578" s="120"/>
    </row>
    <row r="579" spans="1:10" ht="33" hidden="1">
      <c r="A579" s="225" t="s">
        <v>470</v>
      </c>
      <c r="B579" s="662" t="s">
        <v>1090</v>
      </c>
      <c r="C579" s="584" t="s">
        <v>30</v>
      </c>
      <c r="D579" s="584" t="s">
        <v>35</v>
      </c>
      <c r="E579" s="551"/>
      <c r="F579" s="551"/>
      <c r="G579" s="121">
        <f aca="true" t="shared" si="73" ref="G579:J582">G580</f>
        <v>0</v>
      </c>
      <c r="H579" s="121">
        <f t="shared" si="73"/>
        <v>400</v>
      </c>
      <c r="I579" s="121">
        <f t="shared" si="73"/>
        <v>400</v>
      </c>
      <c r="J579" s="121">
        <f t="shared" si="73"/>
        <v>0</v>
      </c>
    </row>
    <row r="580" spans="1:10" s="129" customFormat="1" ht="49.5" hidden="1">
      <c r="A580" s="378" t="s">
        <v>752</v>
      </c>
      <c r="B580" s="662" t="s">
        <v>1090</v>
      </c>
      <c r="C580" s="584" t="s">
        <v>30</v>
      </c>
      <c r="D580" s="584" t="s">
        <v>35</v>
      </c>
      <c r="E580" s="626" t="s">
        <v>717</v>
      </c>
      <c r="F580" s="627"/>
      <c r="G580" s="121">
        <f t="shared" si="73"/>
        <v>0</v>
      </c>
      <c r="H580" s="121">
        <f t="shared" si="73"/>
        <v>400</v>
      </c>
      <c r="I580" s="121">
        <f t="shared" si="73"/>
        <v>400</v>
      </c>
      <c r="J580" s="121">
        <f t="shared" si="73"/>
        <v>0</v>
      </c>
    </row>
    <row r="581" spans="1:10" s="129" customFormat="1" ht="33" hidden="1">
      <c r="A581" s="282" t="s">
        <v>1000</v>
      </c>
      <c r="B581" s="664" t="s">
        <v>1090</v>
      </c>
      <c r="C581" s="589" t="s">
        <v>30</v>
      </c>
      <c r="D581" s="589" t="s">
        <v>35</v>
      </c>
      <c r="E581" s="628" t="s">
        <v>1001</v>
      </c>
      <c r="F581" s="596"/>
      <c r="G581" s="120">
        <f t="shared" si="73"/>
        <v>0</v>
      </c>
      <c r="H581" s="120">
        <f t="shared" si="73"/>
        <v>400</v>
      </c>
      <c r="I581" s="120">
        <f t="shared" si="73"/>
        <v>400</v>
      </c>
      <c r="J581" s="120">
        <f t="shared" si="73"/>
        <v>0</v>
      </c>
    </row>
    <row r="582" spans="1:10" s="129" customFormat="1" ht="33" hidden="1">
      <c r="A582" s="282" t="s">
        <v>1025</v>
      </c>
      <c r="B582" s="664" t="s">
        <v>1090</v>
      </c>
      <c r="C582" s="589" t="s">
        <v>30</v>
      </c>
      <c r="D582" s="589" t="s">
        <v>35</v>
      </c>
      <c r="E582" s="628" t="s">
        <v>1002</v>
      </c>
      <c r="F582" s="596"/>
      <c r="G582" s="120">
        <f t="shared" si="73"/>
        <v>0</v>
      </c>
      <c r="H582" s="120">
        <f t="shared" si="73"/>
        <v>400</v>
      </c>
      <c r="I582" s="120">
        <f t="shared" si="73"/>
        <v>400</v>
      </c>
      <c r="J582" s="120">
        <f t="shared" si="73"/>
        <v>0</v>
      </c>
    </row>
    <row r="583" spans="1:10" s="129" customFormat="1" ht="33" hidden="1">
      <c r="A583" s="368" t="s">
        <v>516</v>
      </c>
      <c r="B583" s="664" t="s">
        <v>1090</v>
      </c>
      <c r="C583" s="589" t="s">
        <v>30</v>
      </c>
      <c r="D583" s="589" t="s">
        <v>35</v>
      </c>
      <c r="E583" s="628" t="s">
        <v>1002</v>
      </c>
      <c r="F583" s="596">
        <v>240</v>
      </c>
      <c r="G583" s="242"/>
      <c r="H583" s="242">
        <v>400</v>
      </c>
      <c r="I583" s="242">
        <v>400</v>
      </c>
      <c r="J583" s="242"/>
    </row>
    <row r="584" spans="1:10" s="1" customFormat="1" ht="16.5" hidden="1">
      <c r="A584" s="45" t="s">
        <v>466</v>
      </c>
      <c r="B584" s="585" t="s">
        <v>1090</v>
      </c>
      <c r="C584" s="584" t="s">
        <v>33</v>
      </c>
      <c r="D584" s="584"/>
      <c r="E584" s="584"/>
      <c r="F584" s="584"/>
      <c r="G584" s="121">
        <f aca="true" t="shared" si="74" ref="G584:J586">G585</f>
        <v>0</v>
      </c>
      <c r="H584" s="121">
        <f t="shared" si="74"/>
        <v>50000</v>
      </c>
      <c r="I584" s="121">
        <f t="shared" si="74"/>
        <v>60000</v>
      </c>
      <c r="J584" s="121">
        <f t="shared" si="74"/>
        <v>0</v>
      </c>
    </row>
    <row r="585" spans="1:10" s="1" customFormat="1" ht="16.5" hidden="1">
      <c r="A585" s="60" t="s">
        <v>5</v>
      </c>
      <c r="B585" s="585" t="s">
        <v>1090</v>
      </c>
      <c r="C585" s="591" t="s">
        <v>33</v>
      </c>
      <c r="D585" s="591" t="s">
        <v>31</v>
      </c>
      <c r="E585" s="584"/>
      <c r="F585" s="584"/>
      <c r="G585" s="74">
        <f t="shared" si="74"/>
        <v>0</v>
      </c>
      <c r="H585" s="74">
        <f t="shared" si="74"/>
        <v>50000</v>
      </c>
      <c r="I585" s="74">
        <f t="shared" si="74"/>
        <v>60000</v>
      </c>
      <c r="J585" s="74">
        <f t="shared" si="74"/>
        <v>0</v>
      </c>
    </row>
    <row r="586" spans="1:10" s="129" customFormat="1" ht="33" hidden="1">
      <c r="A586" s="109" t="s">
        <v>526</v>
      </c>
      <c r="B586" s="585" t="s">
        <v>1090</v>
      </c>
      <c r="C586" s="591" t="s">
        <v>33</v>
      </c>
      <c r="D586" s="591" t="s">
        <v>31</v>
      </c>
      <c r="E586" s="600" t="s">
        <v>699</v>
      </c>
      <c r="F586" s="594"/>
      <c r="G586" s="150">
        <f t="shared" si="74"/>
        <v>0</v>
      </c>
      <c r="H586" s="150">
        <f t="shared" si="74"/>
        <v>50000</v>
      </c>
      <c r="I586" s="150">
        <f t="shared" si="74"/>
        <v>60000</v>
      </c>
      <c r="J586" s="150">
        <f t="shared" si="74"/>
        <v>0</v>
      </c>
    </row>
    <row r="587" spans="1:10" s="330" customFormat="1" ht="16.5" hidden="1">
      <c r="A587" s="356" t="s">
        <v>746</v>
      </c>
      <c r="B587" s="585" t="s">
        <v>1090</v>
      </c>
      <c r="C587" s="591" t="s">
        <v>33</v>
      </c>
      <c r="D587" s="591" t="s">
        <v>31</v>
      </c>
      <c r="E587" s="584" t="s">
        <v>768</v>
      </c>
      <c r="F587" s="601"/>
      <c r="G587" s="150">
        <f>G588+G591</f>
        <v>0</v>
      </c>
      <c r="H587" s="150">
        <f>H588+H591</f>
        <v>50000</v>
      </c>
      <c r="I587" s="150">
        <f>I588+I591</f>
        <v>60000</v>
      </c>
      <c r="J587" s="150">
        <f>J588+J591</f>
        <v>0</v>
      </c>
    </row>
    <row r="588" spans="1:10" s="129" customFormat="1" ht="16.5" hidden="1">
      <c r="A588" s="103" t="s">
        <v>888</v>
      </c>
      <c r="B588" s="587" t="s">
        <v>1090</v>
      </c>
      <c r="C588" s="605" t="s">
        <v>33</v>
      </c>
      <c r="D588" s="605" t="s">
        <v>31</v>
      </c>
      <c r="E588" s="589" t="s">
        <v>889</v>
      </c>
      <c r="F588" s="594"/>
      <c r="G588" s="242">
        <f aca="true" t="shared" si="75" ref="G588:J589">G589</f>
        <v>0</v>
      </c>
      <c r="H588" s="242">
        <f t="shared" si="75"/>
        <v>50000</v>
      </c>
      <c r="I588" s="242">
        <f t="shared" si="75"/>
        <v>60000</v>
      </c>
      <c r="J588" s="242">
        <f t="shared" si="75"/>
        <v>0</v>
      </c>
    </row>
    <row r="589" spans="1:10" s="129" customFormat="1" ht="33" hidden="1">
      <c r="A589" s="103" t="s">
        <v>604</v>
      </c>
      <c r="B589" s="587" t="s">
        <v>1090</v>
      </c>
      <c r="C589" s="605" t="s">
        <v>33</v>
      </c>
      <c r="D589" s="605" t="s">
        <v>31</v>
      </c>
      <c r="E589" s="589" t="s">
        <v>892</v>
      </c>
      <c r="F589" s="594"/>
      <c r="G589" s="242">
        <f t="shared" si="75"/>
        <v>0</v>
      </c>
      <c r="H589" s="242">
        <f t="shared" si="75"/>
        <v>50000</v>
      </c>
      <c r="I589" s="242">
        <f t="shared" si="75"/>
        <v>60000</v>
      </c>
      <c r="J589" s="242">
        <f t="shared" si="75"/>
        <v>0</v>
      </c>
    </row>
    <row r="590" spans="1:10" s="129" customFormat="1" ht="33" hidden="1">
      <c r="A590" s="106" t="s">
        <v>516</v>
      </c>
      <c r="B590" s="587" t="s">
        <v>1090</v>
      </c>
      <c r="C590" s="605" t="s">
        <v>33</v>
      </c>
      <c r="D590" s="605" t="s">
        <v>31</v>
      </c>
      <c r="E590" s="589" t="s">
        <v>892</v>
      </c>
      <c r="F590" s="594">
        <v>240</v>
      </c>
      <c r="G590" s="242"/>
      <c r="H590" s="242">
        <v>50000</v>
      </c>
      <c r="I590" s="242">
        <v>60000</v>
      </c>
      <c r="J590" s="242"/>
    </row>
    <row r="591" spans="1:10" s="129" customFormat="1" ht="16.5" hidden="1">
      <c r="A591" s="103" t="s">
        <v>895</v>
      </c>
      <c r="B591" s="587" t="s">
        <v>1090</v>
      </c>
      <c r="C591" s="605" t="s">
        <v>33</v>
      </c>
      <c r="D591" s="605" t="s">
        <v>31</v>
      </c>
      <c r="E591" s="589" t="s">
        <v>896</v>
      </c>
      <c r="F591" s="594"/>
      <c r="G591" s="242">
        <f aca="true" t="shared" si="76" ref="G591:J592">G592</f>
        <v>0</v>
      </c>
      <c r="H591" s="242">
        <f t="shared" si="76"/>
        <v>0</v>
      </c>
      <c r="I591" s="242">
        <f t="shared" si="76"/>
        <v>0</v>
      </c>
      <c r="J591" s="242">
        <f t="shared" si="76"/>
        <v>0</v>
      </c>
    </row>
    <row r="592" spans="1:10" s="129" customFormat="1" ht="33" hidden="1">
      <c r="A592" s="103" t="s">
        <v>604</v>
      </c>
      <c r="B592" s="587" t="s">
        <v>1090</v>
      </c>
      <c r="C592" s="605" t="s">
        <v>33</v>
      </c>
      <c r="D592" s="605" t="s">
        <v>31</v>
      </c>
      <c r="E592" s="589" t="s">
        <v>898</v>
      </c>
      <c r="F592" s="594"/>
      <c r="G592" s="242">
        <f t="shared" si="76"/>
        <v>0</v>
      </c>
      <c r="H592" s="242">
        <f t="shared" si="76"/>
        <v>0</v>
      </c>
      <c r="I592" s="242">
        <f t="shared" si="76"/>
        <v>0</v>
      </c>
      <c r="J592" s="242">
        <f t="shared" si="76"/>
        <v>0</v>
      </c>
    </row>
    <row r="593" spans="1:10" s="129" customFormat="1" ht="33" hidden="1">
      <c r="A593" s="106" t="s">
        <v>516</v>
      </c>
      <c r="B593" s="587" t="s">
        <v>1090</v>
      </c>
      <c r="C593" s="605" t="s">
        <v>33</v>
      </c>
      <c r="D593" s="605" t="s">
        <v>31</v>
      </c>
      <c r="E593" s="589" t="s">
        <v>898</v>
      </c>
      <c r="F593" s="594">
        <v>240</v>
      </c>
      <c r="G593" s="242">
        <v>0</v>
      </c>
      <c r="H593" s="242">
        <v>0</v>
      </c>
      <c r="I593" s="242">
        <v>0</v>
      </c>
      <c r="J593" s="242">
        <v>0</v>
      </c>
    </row>
    <row r="594" spans="1:10" ht="16.5" hidden="1">
      <c r="A594" s="108" t="s">
        <v>62</v>
      </c>
      <c r="B594" s="585" t="s">
        <v>1090</v>
      </c>
      <c r="C594" s="584" t="s">
        <v>39</v>
      </c>
      <c r="D594" s="584"/>
      <c r="E594" s="584"/>
      <c r="F594" s="551"/>
      <c r="G594" s="150">
        <f aca="true" t="shared" si="77" ref="G594:J598">G595</f>
        <v>0</v>
      </c>
      <c r="H594" s="150">
        <f t="shared" si="77"/>
        <v>50000</v>
      </c>
      <c r="I594" s="150">
        <f t="shared" si="77"/>
        <v>50000</v>
      </c>
      <c r="J594" s="150">
        <f t="shared" si="77"/>
        <v>0</v>
      </c>
    </row>
    <row r="595" spans="1:10" ht="16.5" hidden="1">
      <c r="A595" s="109" t="s">
        <v>334</v>
      </c>
      <c r="B595" s="656" t="s">
        <v>1090</v>
      </c>
      <c r="C595" s="584" t="s">
        <v>39</v>
      </c>
      <c r="D595" s="583" t="s">
        <v>31</v>
      </c>
      <c r="E595" s="584"/>
      <c r="F595" s="551"/>
      <c r="G595" s="74">
        <f t="shared" si="77"/>
        <v>0</v>
      </c>
      <c r="H595" s="74">
        <f t="shared" si="77"/>
        <v>50000</v>
      </c>
      <c r="I595" s="74">
        <f t="shared" si="77"/>
        <v>50000</v>
      </c>
      <c r="J595" s="74">
        <f t="shared" si="77"/>
        <v>0</v>
      </c>
    </row>
    <row r="596" spans="1:10" s="330" customFormat="1" ht="49.5" hidden="1">
      <c r="A596" s="109" t="s">
        <v>565</v>
      </c>
      <c r="B596" s="656" t="s">
        <v>1090</v>
      </c>
      <c r="C596" s="584" t="s">
        <v>39</v>
      </c>
      <c r="D596" s="583" t="s">
        <v>31</v>
      </c>
      <c r="E596" s="586" t="s">
        <v>755</v>
      </c>
      <c r="F596" s="601"/>
      <c r="G596" s="150">
        <f t="shared" si="77"/>
        <v>0</v>
      </c>
      <c r="H596" s="150">
        <f t="shared" si="77"/>
        <v>50000</v>
      </c>
      <c r="I596" s="150">
        <f t="shared" si="77"/>
        <v>50000</v>
      </c>
      <c r="J596" s="150">
        <f t="shared" si="77"/>
        <v>0</v>
      </c>
    </row>
    <row r="597" spans="1:10" s="129" customFormat="1" ht="21" customHeight="1" hidden="1">
      <c r="A597" s="106" t="s">
        <v>978</v>
      </c>
      <c r="B597" s="657" t="s">
        <v>1090</v>
      </c>
      <c r="C597" s="589" t="s">
        <v>39</v>
      </c>
      <c r="D597" s="588" t="s">
        <v>31</v>
      </c>
      <c r="E597" s="589" t="s">
        <v>917</v>
      </c>
      <c r="F597" s="594"/>
      <c r="G597" s="242">
        <f t="shared" si="77"/>
        <v>0</v>
      </c>
      <c r="H597" s="242">
        <f t="shared" si="77"/>
        <v>50000</v>
      </c>
      <c r="I597" s="242">
        <f t="shared" si="77"/>
        <v>50000</v>
      </c>
      <c r="J597" s="242">
        <f t="shared" si="77"/>
        <v>0</v>
      </c>
    </row>
    <row r="598" spans="1:10" s="129" customFormat="1" ht="16.5" customHeight="1" hidden="1">
      <c r="A598" s="106" t="s">
        <v>576</v>
      </c>
      <c r="B598" s="657" t="s">
        <v>1090</v>
      </c>
      <c r="C598" s="589" t="s">
        <v>39</v>
      </c>
      <c r="D598" s="588" t="s">
        <v>31</v>
      </c>
      <c r="E598" s="589" t="s">
        <v>979</v>
      </c>
      <c r="F598" s="594"/>
      <c r="G598" s="242">
        <f t="shared" si="77"/>
        <v>0</v>
      </c>
      <c r="H598" s="242">
        <f t="shared" si="77"/>
        <v>50000</v>
      </c>
      <c r="I598" s="242">
        <f t="shared" si="77"/>
        <v>50000</v>
      </c>
      <c r="J598" s="242">
        <f t="shared" si="77"/>
        <v>0</v>
      </c>
    </row>
    <row r="599" spans="1:10" s="129" customFormat="1" ht="21" customHeight="1" hidden="1">
      <c r="A599" s="106" t="s">
        <v>577</v>
      </c>
      <c r="B599" s="657" t="s">
        <v>1090</v>
      </c>
      <c r="C599" s="589" t="s">
        <v>39</v>
      </c>
      <c r="D599" s="588" t="s">
        <v>31</v>
      </c>
      <c r="E599" s="589" t="s">
        <v>979</v>
      </c>
      <c r="F599" s="594">
        <v>410</v>
      </c>
      <c r="G599" s="242"/>
      <c r="H599" s="242">
        <v>50000</v>
      </c>
      <c r="I599" s="242">
        <v>50000</v>
      </c>
      <c r="J599" s="242"/>
    </row>
    <row r="600" spans="1:10" ht="33.75" hidden="1" thickBot="1">
      <c r="A600" s="87" t="s">
        <v>395</v>
      </c>
      <c r="B600" s="636" t="s">
        <v>1090</v>
      </c>
      <c r="C600" s="637"/>
      <c r="D600" s="637"/>
      <c r="E600" s="637"/>
      <c r="F600" s="637"/>
      <c r="G600" s="90">
        <f>G601+G609+G615+G621+G632+G669+G677+G684+G690</f>
        <v>0</v>
      </c>
      <c r="H600" s="90">
        <f>H601+H609+H615+H621+H632+H669+H677+H684+H690</f>
        <v>64693500</v>
      </c>
      <c r="I600" s="90">
        <f>I601+I609+I615+I621+I632+I669+I677+I684+I690</f>
        <v>64030900</v>
      </c>
      <c r="J600" s="90">
        <f>J601+J609+J615+J621+J632+J669+J677+J684+J690</f>
        <v>0</v>
      </c>
    </row>
    <row r="601" spans="1:10" ht="16.5" hidden="1">
      <c r="A601" s="60" t="s">
        <v>205</v>
      </c>
      <c r="B601" s="638" t="s">
        <v>1090</v>
      </c>
      <c r="C601" s="581" t="s">
        <v>31</v>
      </c>
      <c r="D601" s="581"/>
      <c r="E601" s="581"/>
      <c r="F601" s="581"/>
      <c r="G601" s="121">
        <f aca="true" t="shared" si="78" ref="G601:J604">G602</f>
        <v>0</v>
      </c>
      <c r="H601" s="121">
        <f t="shared" si="78"/>
        <v>7774900</v>
      </c>
      <c r="I601" s="121">
        <f t="shared" si="78"/>
        <v>7774900</v>
      </c>
      <c r="J601" s="121">
        <f t="shared" si="78"/>
        <v>0</v>
      </c>
    </row>
    <row r="602" spans="1:10" ht="34.5" customHeight="1" hidden="1">
      <c r="A602" s="45" t="s">
        <v>286</v>
      </c>
      <c r="B602" s="585" t="s">
        <v>1090</v>
      </c>
      <c r="C602" s="583" t="s">
        <v>31</v>
      </c>
      <c r="D602" s="583" t="s">
        <v>37</v>
      </c>
      <c r="E602" s="584"/>
      <c r="F602" s="584"/>
      <c r="G602" s="121">
        <f t="shared" si="78"/>
        <v>0</v>
      </c>
      <c r="H602" s="121">
        <f t="shared" si="78"/>
        <v>7774900</v>
      </c>
      <c r="I602" s="121">
        <f t="shared" si="78"/>
        <v>7774900</v>
      </c>
      <c r="J602" s="121">
        <f t="shared" si="78"/>
        <v>0</v>
      </c>
    </row>
    <row r="603" spans="1:10" s="129" customFormat="1" ht="49.5" hidden="1">
      <c r="A603" s="378" t="s">
        <v>752</v>
      </c>
      <c r="B603" s="585" t="s">
        <v>1090</v>
      </c>
      <c r="C603" s="583" t="s">
        <v>31</v>
      </c>
      <c r="D603" s="583" t="s">
        <v>37</v>
      </c>
      <c r="E603" s="626" t="s">
        <v>717</v>
      </c>
      <c r="F603" s="627"/>
      <c r="G603" s="243">
        <f t="shared" si="78"/>
        <v>0</v>
      </c>
      <c r="H603" s="243">
        <f t="shared" si="78"/>
        <v>7774900</v>
      </c>
      <c r="I603" s="243">
        <f t="shared" si="78"/>
        <v>7774900</v>
      </c>
      <c r="J603" s="243">
        <f t="shared" si="78"/>
        <v>0</v>
      </c>
    </row>
    <row r="604" spans="1:10" s="129" customFormat="1" ht="16.5" hidden="1">
      <c r="A604" s="280" t="s">
        <v>830</v>
      </c>
      <c r="B604" s="587" t="s">
        <v>1090</v>
      </c>
      <c r="C604" s="588" t="s">
        <v>31</v>
      </c>
      <c r="D604" s="588" t="s">
        <v>37</v>
      </c>
      <c r="E604" s="666" t="s">
        <v>831</v>
      </c>
      <c r="F604" s="596"/>
      <c r="G604" s="69">
        <f t="shared" si="78"/>
        <v>0</v>
      </c>
      <c r="H604" s="69">
        <f t="shared" si="78"/>
        <v>7774900</v>
      </c>
      <c r="I604" s="69">
        <f t="shared" si="78"/>
        <v>7774900</v>
      </c>
      <c r="J604" s="69">
        <f t="shared" si="78"/>
        <v>0</v>
      </c>
    </row>
    <row r="605" spans="1:10" s="129" customFormat="1" ht="16.5" hidden="1">
      <c r="A605" s="280" t="s">
        <v>515</v>
      </c>
      <c r="B605" s="587" t="s">
        <v>1090</v>
      </c>
      <c r="C605" s="588" t="s">
        <v>31</v>
      </c>
      <c r="D605" s="588" t="s">
        <v>37</v>
      </c>
      <c r="E605" s="666" t="s">
        <v>836</v>
      </c>
      <c r="F605" s="596"/>
      <c r="G605" s="69">
        <f>G606+G607+G608</f>
        <v>0</v>
      </c>
      <c r="H605" s="69">
        <f>H606+H607+H608</f>
        <v>7774900</v>
      </c>
      <c r="I605" s="69">
        <f>I606+I607+I608</f>
        <v>7774900</v>
      </c>
      <c r="J605" s="69">
        <f>J606+J607+J608</f>
        <v>0</v>
      </c>
    </row>
    <row r="606" spans="1:10" s="129" customFormat="1" ht="33" hidden="1">
      <c r="A606" s="106" t="s">
        <v>513</v>
      </c>
      <c r="B606" s="587" t="s">
        <v>1090</v>
      </c>
      <c r="C606" s="588" t="s">
        <v>31</v>
      </c>
      <c r="D606" s="588" t="s">
        <v>37</v>
      </c>
      <c r="E606" s="666" t="s">
        <v>836</v>
      </c>
      <c r="F606" s="594">
        <v>120</v>
      </c>
      <c r="G606" s="69"/>
      <c r="H606" s="69">
        <f>4859900+1467700+14000+435800</f>
        <v>6777400</v>
      </c>
      <c r="I606" s="69">
        <f>4859900+1467700+14000+435800</f>
        <v>6777400</v>
      </c>
      <c r="J606" s="69"/>
    </row>
    <row r="607" spans="1:10" s="129" customFormat="1" ht="33" hidden="1">
      <c r="A607" s="106" t="s">
        <v>516</v>
      </c>
      <c r="B607" s="587" t="s">
        <v>1090</v>
      </c>
      <c r="C607" s="588" t="s">
        <v>31</v>
      </c>
      <c r="D607" s="588" t="s">
        <v>37</v>
      </c>
      <c r="E607" s="666" t="s">
        <v>836</v>
      </c>
      <c r="F607" s="594">
        <v>240</v>
      </c>
      <c r="G607" s="69"/>
      <c r="H607" s="69">
        <v>951600</v>
      </c>
      <c r="I607" s="69">
        <v>951600</v>
      </c>
      <c r="J607" s="69"/>
    </row>
    <row r="608" spans="1:10" s="129" customFormat="1" ht="16.5" hidden="1">
      <c r="A608" s="368" t="s">
        <v>518</v>
      </c>
      <c r="B608" s="587" t="s">
        <v>1090</v>
      </c>
      <c r="C608" s="588" t="s">
        <v>31</v>
      </c>
      <c r="D608" s="588" t="s">
        <v>37</v>
      </c>
      <c r="E608" s="666" t="s">
        <v>836</v>
      </c>
      <c r="F608" s="594">
        <v>850</v>
      </c>
      <c r="G608" s="69"/>
      <c r="H608" s="69">
        <v>45900</v>
      </c>
      <c r="I608" s="69">
        <v>45900</v>
      </c>
      <c r="J608" s="69"/>
    </row>
    <row r="609" spans="1:10" ht="16.5" hidden="1">
      <c r="A609" s="460" t="s">
        <v>335</v>
      </c>
      <c r="B609" s="667" t="s">
        <v>1090</v>
      </c>
      <c r="C609" s="668" t="s">
        <v>36</v>
      </c>
      <c r="D609" s="669"/>
      <c r="E609" s="669"/>
      <c r="F609" s="669"/>
      <c r="G609" s="464">
        <f aca="true" t="shared" si="79" ref="G609:J613">G610</f>
        <v>0</v>
      </c>
      <c r="H609" s="150">
        <f t="shared" si="79"/>
        <v>0</v>
      </c>
      <c r="I609" s="150">
        <f t="shared" si="79"/>
        <v>0</v>
      </c>
      <c r="J609" s="464">
        <f t="shared" si="79"/>
        <v>0</v>
      </c>
    </row>
    <row r="610" spans="1:10" ht="16.5" hidden="1">
      <c r="A610" s="465" t="s">
        <v>336</v>
      </c>
      <c r="B610" s="670" t="s">
        <v>1090</v>
      </c>
      <c r="C610" s="671" t="s">
        <v>36</v>
      </c>
      <c r="D610" s="672" t="s">
        <v>40</v>
      </c>
      <c r="E610" s="672"/>
      <c r="F610" s="672"/>
      <c r="G610" s="469">
        <f t="shared" si="79"/>
        <v>0</v>
      </c>
      <c r="H610" s="121">
        <f t="shared" si="79"/>
        <v>0</v>
      </c>
      <c r="I610" s="121">
        <f t="shared" si="79"/>
        <v>0</v>
      </c>
      <c r="J610" s="469">
        <f t="shared" si="79"/>
        <v>0</v>
      </c>
    </row>
    <row r="611" spans="1:10" s="1" customFormat="1" ht="54.75" customHeight="1" hidden="1">
      <c r="A611" s="460" t="s">
        <v>636</v>
      </c>
      <c r="B611" s="673" t="s">
        <v>1090</v>
      </c>
      <c r="C611" s="671" t="s">
        <v>36</v>
      </c>
      <c r="D611" s="672" t="s">
        <v>40</v>
      </c>
      <c r="E611" s="674" t="s">
        <v>688</v>
      </c>
      <c r="F611" s="669"/>
      <c r="G611" s="472">
        <f t="shared" si="79"/>
        <v>0</v>
      </c>
      <c r="H611" s="74">
        <f t="shared" si="79"/>
        <v>0</v>
      </c>
      <c r="I611" s="74">
        <f t="shared" si="79"/>
        <v>0</v>
      </c>
      <c r="J611" s="472">
        <f t="shared" si="79"/>
        <v>0</v>
      </c>
    </row>
    <row r="612" spans="1:10" ht="18.75" customHeight="1" hidden="1">
      <c r="A612" s="460" t="s">
        <v>206</v>
      </c>
      <c r="B612" s="673" t="s">
        <v>1090</v>
      </c>
      <c r="C612" s="671" t="s">
        <v>36</v>
      </c>
      <c r="D612" s="672" t="s">
        <v>40</v>
      </c>
      <c r="E612" s="669" t="s">
        <v>704</v>
      </c>
      <c r="F612" s="675"/>
      <c r="G612" s="472">
        <f t="shared" si="79"/>
        <v>0</v>
      </c>
      <c r="H612" s="74">
        <f t="shared" si="79"/>
        <v>0</v>
      </c>
      <c r="I612" s="74">
        <f t="shared" si="79"/>
        <v>0</v>
      </c>
      <c r="J612" s="472">
        <f t="shared" si="79"/>
        <v>0</v>
      </c>
    </row>
    <row r="613" spans="1:10" ht="33" hidden="1">
      <c r="A613" s="474" t="s">
        <v>337</v>
      </c>
      <c r="B613" s="676" t="s">
        <v>1090</v>
      </c>
      <c r="C613" s="677" t="s">
        <v>36</v>
      </c>
      <c r="D613" s="678" t="s">
        <v>40</v>
      </c>
      <c r="E613" s="679" t="s">
        <v>999</v>
      </c>
      <c r="F613" s="679"/>
      <c r="G613" s="479">
        <f t="shared" si="79"/>
        <v>0</v>
      </c>
      <c r="H613" s="120">
        <f t="shared" si="79"/>
        <v>0</v>
      </c>
      <c r="I613" s="120">
        <f t="shared" si="79"/>
        <v>0</v>
      </c>
      <c r="J613" s="479">
        <f t="shared" si="79"/>
        <v>0</v>
      </c>
    </row>
    <row r="614" spans="1:10" ht="16.5" hidden="1">
      <c r="A614" s="480" t="s">
        <v>578</v>
      </c>
      <c r="B614" s="676" t="s">
        <v>1090</v>
      </c>
      <c r="C614" s="677" t="s">
        <v>36</v>
      </c>
      <c r="D614" s="678" t="s">
        <v>40</v>
      </c>
      <c r="E614" s="679" t="s">
        <v>999</v>
      </c>
      <c r="F614" s="679" t="s">
        <v>579</v>
      </c>
      <c r="G614" s="479"/>
      <c r="H614" s="120">
        <v>0</v>
      </c>
      <c r="I614" s="120">
        <v>0</v>
      </c>
      <c r="J614" s="479"/>
    </row>
    <row r="615" spans="1:10" s="1" customFormat="1" ht="33" hidden="1">
      <c r="A615" s="45" t="s">
        <v>110</v>
      </c>
      <c r="B615" s="585" t="s">
        <v>1090</v>
      </c>
      <c r="C615" s="584" t="s">
        <v>40</v>
      </c>
      <c r="D615" s="584"/>
      <c r="E615" s="584"/>
      <c r="F615" s="584"/>
      <c r="G615" s="150">
        <f aca="true" t="shared" si="80" ref="G615:J619">G616</f>
        <v>0</v>
      </c>
      <c r="H615" s="150">
        <f t="shared" si="80"/>
        <v>215000</v>
      </c>
      <c r="I615" s="150">
        <f t="shared" si="80"/>
        <v>215000</v>
      </c>
      <c r="J615" s="150">
        <f t="shared" si="80"/>
        <v>0</v>
      </c>
    </row>
    <row r="616" spans="1:10" ht="49.5" hidden="1">
      <c r="A616" s="45" t="s">
        <v>331</v>
      </c>
      <c r="B616" s="585" t="s">
        <v>1090</v>
      </c>
      <c r="C616" s="583" t="s">
        <v>40</v>
      </c>
      <c r="D616" s="583" t="s">
        <v>32</v>
      </c>
      <c r="E616" s="583"/>
      <c r="F616" s="583"/>
      <c r="G616" s="74">
        <f t="shared" si="80"/>
        <v>0</v>
      </c>
      <c r="H616" s="74">
        <f t="shared" si="80"/>
        <v>215000</v>
      </c>
      <c r="I616" s="74">
        <f t="shared" si="80"/>
        <v>215000</v>
      </c>
      <c r="J616" s="74">
        <f t="shared" si="80"/>
        <v>0</v>
      </c>
    </row>
    <row r="617" spans="1:10" s="129" customFormat="1" ht="66" hidden="1">
      <c r="A617" s="109" t="s">
        <v>745</v>
      </c>
      <c r="B617" s="585" t="s">
        <v>1090</v>
      </c>
      <c r="C617" s="583" t="s">
        <v>40</v>
      </c>
      <c r="D617" s="583" t="s">
        <v>32</v>
      </c>
      <c r="E617" s="586" t="s">
        <v>708</v>
      </c>
      <c r="F617" s="594"/>
      <c r="G617" s="150">
        <f t="shared" si="80"/>
        <v>0</v>
      </c>
      <c r="H617" s="150">
        <f t="shared" si="80"/>
        <v>215000</v>
      </c>
      <c r="I617" s="150">
        <f t="shared" si="80"/>
        <v>215000</v>
      </c>
      <c r="J617" s="150">
        <f t="shared" si="80"/>
        <v>0</v>
      </c>
    </row>
    <row r="618" spans="1:10" s="129" customFormat="1" ht="33" hidden="1">
      <c r="A618" s="106" t="s">
        <v>814</v>
      </c>
      <c r="B618" s="587" t="s">
        <v>1090</v>
      </c>
      <c r="C618" s="588" t="s">
        <v>40</v>
      </c>
      <c r="D618" s="588" t="s">
        <v>32</v>
      </c>
      <c r="E618" s="589" t="s">
        <v>815</v>
      </c>
      <c r="F618" s="594"/>
      <c r="G618" s="242">
        <f t="shared" si="80"/>
        <v>0</v>
      </c>
      <c r="H618" s="242">
        <f t="shared" si="80"/>
        <v>215000</v>
      </c>
      <c r="I618" s="242">
        <f t="shared" si="80"/>
        <v>215000</v>
      </c>
      <c r="J618" s="242">
        <f t="shared" si="80"/>
        <v>0</v>
      </c>
    </row>
    <row r="619" spans="1:10" s="129" customFormat="1" ht="49.5" hidden="1">
      <c r="A619" s="106" t="s">
        <v>623</v>
      </c>
      <c r="B619" s="587" t="s">
        <v>1090</v>
      </c>
      <c r="C619" s="588" t="s">
        <v>40</v>
      </c>
      <c r="D619" s="588" t="s">
        <v>32</v>
      </c>
      <c r="E619" s="589" t="s">
        <v>1022</v>
      </c>
      <c r="F619" s="594"/>
      <c r="G619" s="242">
        <f t="shared" si="80"/>
        <v>0</v>
      </c>
      <c r="H619" s="242">
        <f t="shared" si="80"/>
        <v>215000</v>
      </c>
      <c r="I619" s="242">
        <f t="shared" si="80"/>
        <v>215000</v>
      </c>
      <c r="J619" s="242">
        <f t="shared" si="80"/>
        <v>0</v>
      </c>
    </row>
    <row r="620" spans="1:10" s="129" customFormat="1" ht="16.5" hidden="1">
      <c r="A620" s="106" t="s">
        <v>156</v>
      </c>
      <c r="B620" s="587" t="s">
        <v>1090</v>
      </c>
      <c r="C620" s="588" t="s">
        <v>40</v>
      </c>
      <c r="D620" s="588" t="s">
        <v>32</v>
      </c>
      <c r="E620" s="589" t="s">
        <v>1022</v>
      </c>
      <c r="F620" s="594">
        <v>540</v>
      </c>
      <c r="G620" s="242"/>
      <c r="H620" s="242">
        <v>215000</v>
      </c>
      <c r="I620" s="242">
        <v>215000</v>
      </c>
      <c r="J620" s="242"/>
    </row>
    <row r="621" spans="1:10" ht="16.5" hidden="1">
      <c r="A621" s="118" t="s">
        <v>207</v>
      </c>
      <c r="B621" s="582" t="s">
        <v>1090</v>
      </c>
      <c r="C621" s="604" t="s">
        <v>34</v>
      </c>
      <c r="D621" s="604"/>
      <c r="E621" s="604"/>
      <c r="F621" s="604"/>
      <c r="G621" s="150">
        <f>G622</f>
        <v>0</v>
      </c>
      <c r="H621" s="150">
        <f>H622</f>
        <v>75000</v>
      </c>
      <c r="I621" s="150">
        <f>I622</f>
        <v>75000</v>
      </c>
      <c r="J621" s="150">
        <f>J622</f>
        <v>0</v>
      </c>
    </row>
    <row r="622" spans="1:10" ht="16.5" hidden="1">
      <c r="A622" s="60" t="s">
        <v>42</v>
      </c>
      <c r="B622" s="638" t="s">
        <v>1090</v>
      </c>
      <c r="C622" s="581" t="s">
        <v>34</v>
      </c>
      <c r="D622" s="581" t="s">
        <v>95</v>
      </c>
      <c r="E622" s="581"/>
      <c r="F622" s="589"/>
      <c r="G622" s="150">
        <f>G623+G628</f>
        <v>0</v>
      </c>
      <c r="H622" s="150">
        <f>H623+H628</f>
        <v>75000</v>
      </c>
      <c r="I622" s="150">
        <f>I623+I628</f>
        <v>75000</v>
      </c>
      <c r="J622" s="150">
        <f>J623+J628</f>
        <v>0</v>
      </c>
    </row>
    <row r="623" spans="1:10" s="129" customFormat="1" ht="16.5" hidden="1">
      <c r="A623" s="109" t="s">
        <v>541</v>
      </c>
      <c r="B623" s="638" t="s">
        <v>1090</v>
      </c>
      <c r="C623" s="581" t="s">
        <v>34</v>
      </c>
      <c r="D623" s="581" t="s">
        <v>95</v>
      </c>
      <c r="E623" s="586" t="s">
        <v>760</v>
      </c>
      <c r="F623" s="594"/>
      <c r="G623" s="150">
        <f aca="true" t="shared" si="81" ref="G623:J626">G624</f>
        <v>0</v>
      </c>
      <c r="H623" s="150">
        <f t="shared" si="81"/>
        <v>20000</v>
      </c>
      <c r="I623" s="150">
        <f t="shared" si="81"/>
        <v>20000</v>
      </c>
      <c r="J623" s="150">
        <f t="shared" si="81"/>
        <v>0</v>
      </c>
    </row>
    <row r="624" spans="1:10" s="330" customFormat="1" ht="16.5" hidden="1">
      <c r="A624" s="109" t="s">
        <v>582</v>
      </c>
      <c r="B624" s="640" t="s">
        <v>1090</v>
      </c>
      <c r="C624" s="641" t="s">
        <v>34</v>
      </c>
      <c r="D624" s="641" t="s">
        <v>95</v>
      </c>
      <c r="E624" s="584" t="s">
        <v>773</v>
      </c>
      <c r="F624" s="601"/>
      <c r="G624" s="150">
        <f t="shared" si="81"/>
        <v>0</v>
      </c>
      <c r="H624" s="150">
        <f t="shared" si="81"/>
        <v>20000</v>
      </c>
      <c r="I624" s="150">
        <f t="shared" si="81"/>
        <v>20000</v>
      </c>
      <c r="J624" s="150">
        <f t="shared" si="81"/>
        <v>0</v>
      </c>
    </row>
    <row r="625" spans="1:10" s="129" customFormat="1" ht="33.75" customHeight="1" hidden="1">
      <c r="A625" s="373" t="s">
        <v>858</v>
      </c>
      <c r="B625" s="640" t="s">
        <v>1090</v>
      </c>
      <c r="C625" s="641" t="s">
        <v>34</v>
      </c>
      <c r="D625" s="641" t="s">
        <v>95</v>
      </c>
      <c r="E625" s="589" t="s">
        <v>855</v>
      </c>
      <c r="F625" s="594"/>
      <c r="G625" s="242">
        <f t="shared" si="81"/>
        <v>0</v>
      </c>
      <c r="H625" s="242">
        <f t="shared" si="81"/>
        <v>20000</v>
      </c>
      <c r="I625" s="242">
        <f t="shared" si="81"/>
        <v>20000</v>
      </c>
      <c r="J625" s="242">
        <f t="shared" si="81"/>
        <v>0</v>
      </c>
    </row>
    <row r="626" spans="1:10" s="129" customFormat="1" ht="55.5" customHeight="1" hidden="1">
      <c r="A626" s="373" t="s">
        <v>860</v>
      </c>
      <c r="B626" s="640" t="s">
        <v>1090</v>
      </c>
      <c r="C626" s="641" t="s">
        <v>34</v>
      </c>
      <c r="D626" s="641" t="s">
        <v>95</v>
      </c>
      <c r="E626" s="589" t="s">
        <v>861</v>
      </c>
      <c r="F626" s="594"/>
      <c r="G626" s="242">
        <f t="shared" si="81"/>
        <v>0</v>
      </c>
      <c r="H626" s="242">
        <f t="shared" si="81"/>
        <v>20000</v>
      </c>
      <c r="I626" s="242">
        <f t="shared" si="81"/>
        <v>20000</v>
      </c>
      <c r="J626" s="242">
        <f t="shared" si="81"/>
        <v>0</v>
      </c>
    </row>
    <row r="627" spans="1:10" s="129" customFormat="1" ht="16.5" hidden="1">
      <c r="A627" s="83" t="s">
        <v>156</v>
      </c>
      <c r="B627" s="640" t="s">
        <v>1090</v>
      </c>
      <c r="C627" s="641" t="s">
        <v>34</v>
      </c>
      <c r="D627" s="641" t="s">
        <v>95</v>
      </c>
      <c r="E627" s="589" t="s">
        <v>861</v>
      </c>
      <c r="F627" s="594">
        <v>540</v>
      </c>
      <c r="G627" s="242"/>
      <c r="H627" s="242">
        <v>20000</v>
      </c>
      <c r="I627" s="242">
        <v>20000</v>
      </c>
      <c r="J627" s="242"/>
    </row>
    <row r="628" spans="1:10" s="129" customFormat="1" ht="33" hidden="1">
      <c r="A628" s="109" t="s">
        <v>970</v>
      </c>
      <c r="B628" s="582" t="s">
        <v>1090</v>
      </c>
      <c r="C628" s="584" t="s">
        <v>34</v>
      </c>
      <c r="D628" s="584" t="s">
        <v>95</v>
      </c>
      <c r="E628" s="586" t="s">
        <v>716</v>
      </c>
      <c r="F628" s="601"/>
      <c r="G628" s="150">
        <f aca="true" t="shared" si="82" ref="G628:J630">G629</f>
        <v>0</v>
      </c>
      <c r="H628" s="150">
        <f t="shared" si="82"/>
        <v>55000</v>
      </c>
      <c r="I628" s="150">
        <f t="shared" si="82"/>
        <v>55000</v>
      </c>
      <c r="J628" s="150">
        <f t="shared" si="82"/>
        <v>0</v>
      </c>
    </row>
    <row r="629" spans="1:10" s="129" customFormat="1" ht="16.5" hidden="1">
      <c r="A629" s="106" t="s">
        <v>971</v>
      </c>
      <c r="B629" s="602" t="s">
        <v>1090</v>
      </c>
      <c r="C629" s="589" t="s">
        <v>34</v>
      </c>
      <c r="D629" s="589" t="s">
        <v>95</v>
      </c>
      <c r="E629" s="589" t="s">
        <v>972</v>
      </c>
      <c r="F629" s="594"/>
      <c r="G629" s="242">
        <f t="shared" si="82"/>
        <v>0</v>
      </c>
      <c r="H629" s="242">
        <f t="shared" si="82"/>
        <v>55000</v>
      </c>
      <c r="I629" s="242">
        <f t="shared" si="82"/>
        <v>55000</v>
      </c>
      <c r="J629" s="242">
        <f t="shared" si="82"/>
        <v>0</v>
      </c>
    </row>
    <row r="630" spans="1:10" s="129" customFormat="1" ht="37.5" customHeight="1" hidden="1">
      <c r="A630" s="106" t="s">
        <v>625</v>
      </c>
      <c r="B630" s="602" t="s">
        <v>1090</v>
      </c>
      <c r="C630" s="589" t="s">
        <v>34</v>
      </c>
      <c r="D630" s="589" t="s">
        <v>95</v>
      </c>
      <c r="E630" s="589" t="s">
        <v>975</v>
      </c>
      <c r="F630" s="594"/>
      <c r="G630" s="242">
        <f t="shared" si="82"/>
        <v>0</v>
      </c>
      <c r="H630" s="242">
        <f t="shared" si="82"/>
        <v>55000</v>
      </c>
      <c r="I630" s="242">
        <f t="shared" si="82"/>
        <v>55000</v>
      </c>
      <c r="J630" s="242">
        <f t="shared" si="82"/>
        <v>0</v>
      </c>
    </row>
    <row r="631" spans="1:10" s="129" customFormat="1" ht="16.5" hidden="1">
      <c r="A631" s="83" t="s">
        <v>156</v>
      </c>
      <c r="B631" s="602" t="s">
        <v>1090</v>
      </c>
      <c r="C631" s="589" t="s">
        <v>34</v>
      </c>
      <c r="D631" s="589" t="s">
        <v>95</v>
      </c>
      <c r="E631" s="589" t="s">
        <v>975</v>
      </c>
      <c r="F631" s="594">
        <v>540</v>
      </c>
      <c r="G631" s="242"/>
      <c r="H631" s="242">
        <v>55000</v>
      </c>
      <c r="I631" s="242">
        <v>55000</v>
      </c>
      <c r="J631" s="242"/>
    </row>
    <row r="632" spans="1:10" s="1" customFormat="1" ht="16.5" hidden="1">
      <c r="A632" s="45" t="s">
        <v>209</v>
      </c>
      <c r="B632" s="582" t="s">
        <v>1090</v>
      </c>
      <c r="C632" s="584" t="s">
        <v>35</v>
      </c>
      <c r="D632" s="584"/>
      <c r="E632" s="584"/>
      <c r="F632" s="584"/>
      <c r="G632" s="150">
        <f>G633+G639+G659</f>
        <v>0</v>
      </c>
      <c r="H632" s="150">
        <f>H633+H639+H659</f>
        <v>2409500</v>
      </c>
      <c r="I632" s="150">
        <f>I633+I639+I659</f>
        <v>2387000</v>
      </c>
      <c r="J632" s="150">
        <f>J633+J639+J659</f>
        <v>0</v>
      </c>
    </row>
    <row r="633" spans="1:10" ht="16.5" hidden="1">
      <c r="A633" s="252" t="s">
        <v>210</v>
      </c>
      <c r="B633" s="680" t="s">
        <v>1090</v>
      </c>
      <c r="C633" s="681" t="s">
        <v>35</v>
      </c>
      <c r="D633" s="682" t="s">
        <v>31</v>
      </c>
      <c r="E633" s="682"/>
      <c r="F633" s="682"/>
      <c r="G633" s="74">
        <f>G634</f>
        <v>0</v>
      </c>
      <c r="H633" s="74">
        <f>H634</f>
        <v>20000</v>
      </c>
      <c r="I633" s="74">
        <f>I634</f>
        <v>20000</v>
      </c>
      <c r="J633" s="74">
        <f>J634</f>
        <v>0</v>
      </c>
    </row>
    <row r="634" spans="1:10" s="129" customFormat="1" ht="1.5" customHeight="1" hidden="1">
      <c r="A634" s="109" t="s">
        <v>541</v>
      </c>
      <c r="B634" s="638" t="s">
        <v>1090</v>
      </c>
      <c r="C634" s="681" t="s">
        <v>35</v>
      </c>
      <c r="D634" s="682" t="s">
        <v>31</v>
      </c>
      <c r="E634" s="586" t="s">
        <v>760</v>
      </c>
      <c r="F634" s="594"/>
      <c r="G634" s="150">
        <f>G635</f>
        <v>0</v>
      </c>
      <c r="H634" s="150">
        <f aca="true" t="shared" si="83" ref="H634:I637">H635</f>
        <v>20000</v>
      </c>
      <c r="I634" s="150">
        <f t="shared" si="83"/>
        <v>20000</v>
      </c>
      <c r="J634" s="150">
        <f>J635</f>
        <v>0</v>
      </c>
    </row>
    <row r="635" spans="1:10" s="330" customFormat="1" ht="49.5" hidden="1">
      <c r="A635" s="154" t="s">
        <v>605</v>
      </c>
      <c r="B635" s="680" t="s">
        <v>1090</v>
      </c>
      <c r="C635" s="681" t="s">
        <v>35</v>
      </c>
      <c r="D635" s="682" t="s">
        <v>31</v>
      </c>
      <c r="E635" s="581" t="s">
        <v>772</v>
      </c>
      <c r="F635" s="683"/>
      <c r="G635" s="121">
        <f>G636</f>
        <v>0</v>
      </c>
      <c r="H635" s="121">
        <f t="shared" si="83"/>
        <v>20000</v>
      </c>
      <c r="I635" s="121">
        <f t="shared" si="83"/>
        <v>20000</v>
      </c>
      <c r="J635" s="121">
        <f>J636</f>
        <v>0</v>
      </c>
    </row>
    <row r="636" spans="1:10" s="129" customFormat="1" ht="33" hidden="1">
      <c r="A636" s="280" t="s">
        <v>853</v>
      </c>
      <c r="B636" s="684" t="s">
        <v>1090</v>
      </c>
      <c r="C636" s="685" t="s">
        <v>35</v>
      </c>
      <c r="D636" s="686" t="s">
        <v>31</v>
      </c>
      <c r="E636" s="589" t="s">
        <v>859</v>
      </c>
      <c r="F636" s="594"/>
      <c r="G636" s="242">
        <f>G637</f>
        <v>0</v>
      </c>
      <c r="H636" s="242">
        <f t="shared" si="83"/>
        <v>20000</v>
      </c>
      <c r="I636" s="242">
        <f t="shared" si="83"/>
        <v>20000</v>
      </c>
      <c r="J636" s="242">
        <f>J637</f>
        <v>0</v>
      </c>
    </row>
    <row r="637" spans="1:10" s="129" customFormat="1" ht="82.5" hidden="1">
      <c r="A637" s="280" t="s">
        <v>626</v>
      </c>
      <c r="B637" s="684" t="s">
        <v>1090</v>
      </c>
      <c r="C637" s="685" t="s">
        <v>35</v>
      </c>
      <c r="D637" s="686" t="s">
        <v>31</v>
      </c>
      <c r="E637" s="589" t="s">
        <v>862</v>
      </c>
      <c r="F637" s="594"/>
      <c r="G637" s="242">
        <f>G638</f>
        <v>0</v>
      </c>
      <c r="H637" s="242">
        <f t="shared" si="83"/>
        <v>20000</v>
      </c>
      <c r="I637" s="242">
        <f t="shared" si="83"/>
        <v>20000</v>
      </c>
      <c r="J637" s="242">
        <f>J638</f>
        <v>0</v>
      </c>
    </row>
    <row r="638" spans="1:10" s="129" customFormat="1" ht="16.5" hidden="1">
      <c r="A638" s="83" t="s">
        <v>156</v>
      </c>
      <c r="B638" s="684" t="s">
        <v>1090</v>
      </c>
      <c r="C638" s="685" t="s">
        <v>35</v>
      </c>
      <c r="D638" s="686" t="s">
        <v>31</v>
      </c>
      <c r="E638" s="589" t="s">
        <v>862</v>
      </c>
      <c r="F638" s="594">
        <v>540</v>
      </c>
      <c r="G638" s="242"/>
      <c r="H638" s="242">
        <v>20000</v>
      </c>
      <c r="I638" s="242">
        <v>20000</v>
      </c>
      <c r="J638" s="242"/>
    </row>
    <row r="639" spans="1:10" ht="16.5" hidden="1">
      <c r="A639" s="45" t="s">
        <v>211</v>
      </c>
      <c r="B639" s="582" t="s">
        <v>1090</v>
      </c>
      <c r="C639" s="583" t="s">
        <v>35</v>
      </c>
      <c r="D639" s="583" t="s">
        <v>36</v>
      </c>
      <c r="E639" s="687"/>
      <c r="F639" s="589"/>
      <c r="G639" s="150">
        <f>G640+G644+G655</f>
        <v>0</v>
      </c>
      <c r="H639" s="150">
        <f>H640+H644+H655</f>
        <v>2310000</v>
      </c>
      <c r="I639" s="150">
        <f>I640+I644+I655</f>
        <v>2310000</v>
      </c>
      <c r="J639" s="150">
        <f>J640+J644+J655</f>
        <v>0</v>
      </c>
    </row>
    <row r="640" spans="1:10" s="129" customFormat="1" ht="49.5" hidden="1">
      <c r="A640" s="109" t="s">
        <v>560</v>
      </c>
      <c r="B640" s="582" t="s">
        <v>1090</v>
      </c>
      <c r="C640" s="583" t="s">
        <v>35</v>
      </c>
      <c r="D640" s="583" t="s">
        <v>36</v>
      </c>
      <c r="E640" s="586" t="s">
        <v>714</v>
      </c>
      <c r="F640" s="594"/>
      <c r="G640" s="150">
        <f aca="true" t="shared" si="84" ref="G640:J642">G641</f>
        <v>0</v>
      </c>
      <c r="H640" s="150">
        <f t="shared" si="84"/>
        <v>70000</v>
      </c>
      <c r="I640" s="150">
        <f t="shared" si="84"/>
        <v>70000</v>
      </c>
      <c r="J640" s="150">
        <f t="shared" si="84"/>
        <v>0</v>
      </c>
    </row>
    <row r="641" spans="1:10" s="129" customFormat="1" ht="35.25" customHeight="1" hidden="1">
      <c r="A641" s="68" t="s">
        <v>817</v>
      </c>
      <c r="B641" s="602" t="s">
        <v>1090</v>
      </c>
      <c r="C641" s="588" t="s">
        <v>35</v>
      </c>
      <c r="D641" s="588" t="s">
        <v>36</v>
      </c>
      <c r="E641" s="595" t="s">
        <v>818</v>
      </c>
      <c r="F641" s="594"/>
      <c r="G641" s="242">
        <f t="shared" si="84"/>
        <v>0</v>
      </c>
      <c r="H641" s="242">
        <f t="shared" si="84"/>
        <v>70000</v>
      </c>
      <c r="I641" s="242">
        <f t="shared" si="84"/>
        <v>70000</v>
      </c>
      <c r="J641" s="242">
        <f t="shared" si="84"/>
        <v>0</v>
      </c>
    </row>
    <row r="642" spans="1:10" s="129" customFormat="1" ht="49.5" hidden="1">
      <c r="A642" s="68" t="s">
        <v>624</v>
      </c>
      <c r="B642" s="602" t="s">
        <v>1090</v>
      </c>
      <c r="C642" s="588" t="s">
        <v>35</v>
      </c>
      <c r="D642" s="588" t="s">
        <v>36</v>
      </c>
      <c r="E642" s="595" t="s">
        <v>819</v>
      </c>
      <c r="F642" s="594"/>
      <c r="G642" s="242">
        <f t="shared" si="84"/>
        <v>0</v>
      </c>
      <c r="H642" s="242">
        <f t="shared" si="84"/>
        <v>70000</v>
      </c>
      <c r="I642" s="242">
        <f t="shared" si="84"/>
        <v>70000</v>
      </c>
      <c r="J642" s="242">
        <f t="shared" si="84"/>
        <v>0</v>
      </c>
    </row>
    <row r="643" spans="1:10" s="129" customFormat="1" ht="16.5" hidden="1">
      <c r="A643" s="83" t="s">
        <v>156</v>
      </c>
      <c r="B643" s="602" t="s">
        <v>1090</v>
      </c>
      <c r="C643" s="588" t="s">
        <v>35</v>
      </c>
      <c r="D643" s="588" t="s">
        <v>36</v>
      </c>
      <c r="E643" s="595" t="s">
        <v>819</v>
      </c>
      <c r="F643" s="594">
        <v>540</v>
      </c>
      <c r="G643" s="242"/>
      <c r="H643" s="242">
        <v>70000</v>
      </c>
      <c r="I643" s="242">
        <v>70000</v>
      </c>
      <c r="J643" s="242"/>
    </row>
    <row r="644" spans="1:10" s="129" customFormat="1" ht="51" customHeight="1" hidden="1">
      <c r="A644" s="109" t="s">
        <v>583</v>
      </c>
      <c r="B644" s="582" t="s">
        <v>1090</v>
      </c>
      <c r="C644" s="583" t="s">
        <v>35</v>
      </c>
      <c r="D644" s="583" t="s">
        <v>36</v>
      </c>
      <c r="E644" s="586" t="s">
        <v>715</v>
      </c>
      <c r="F644" s="594"/>
      <c r="G644" s="150">
        <f>G645+G651</f>
        <v>0</v>
      </c>
      <c r="H644" s="150">
        <f>H645+H651</f>
        <v>2230000</v>
      </c>
      <c r="I644" s="150">
        <f>I645+I651</f>
        <v>2230000</v>
      </c>
      <c r="J644" s="150">
        <f>J645+J651</f>
        <v>0</v>
      </c>
    </row>
    <row r="645" spans="1:10" s="330" customFormat="1" ht="33" hidden="1">
      <c r="A645" s="109" t="s">
        <v>347</v>
      </c>
      <c r="B645" s="582" t="s">
        <v>1090</v>
      </c>
      <c r="C645" s="583" t="s">
        <v>35</v>
      </c>
      <c r="D645" s="583" t="s">
        <v>36</v>
      </c>
      <c r="E645" s="584" t="s">
        <v>771</v>
      </c>
      <c r="F645" s="601"/>
      <c r="G645" s="150">
        <f>G646</f>
        <v>0</v>
      </c>
      <c r="H645" s="150">
        <f>H646</f>
        <v>2200000</v>
      </c>
      <c r="I645" s="150">
        <f>I646</f>
        <v>2200000</v>
      </c>
      <c r="J645" s="150">
        <f>J646</f>
        <v>0</v>
      </c>
    </row>
    <row r="646" spans="1:10" s="129" customFormat="1" ht="16.5" hidden="1">
      <c r="A646" s="106" t="s">
        <v>866</v>
      </c>
      <c r="B646" s="602" t="s">
        <v>1090</v>
      </c>
      <c r="C646" s="588" t="s">
        <v>35</v>
      </c>
      <c r="D646" s="588" t="s">
        <v>36</v>
      </c>
      <c r="E646" s="589" t="s">
        <v>865</v>
      </c>
      <c r="F646" s="594"/>
      <c r="G646" s="242">
        <f>G647+G649</f>
        <v>0</v>
      </c>
      <c r="H646" s="242">
        <f>H647+H649</f>
        <v>2200000</v>
      </c>
      <c r="I646" s="242">
        <f>I647+I649</f>
        <v>2200000</v>
      </c>
      <c r="J646" s="242">
        <f>J647+J649</f>
        <v>0</v>
      </c>
    </row>
    <row r="647" spans="1:10" s="129" customFormat="1" ht="49.5" hidden="1">
      <c r="A647" s="374" t="s">
        <v>864</v>
      </c>
      <c r="B647" s="602" t="s">
        <v>1090</v>
      </c>
      <c r="C647" s="588" t="s">
        <v>35</v>
      </c>
      <c r="D647" s="588" t="s">
        <v>36</v>
      </c>
      <c r="E647" s="589" t="s">
        <v>868</v>
      </c>
      <c r="F647" s="594"/>
      <c r="G647" s="242">
        <f>G648</f>
        <v>0</v>
      </c>
      <c r="H647" s="242">
        <f>H648</f>
        <v>200000</v>
      </c>
      <c r="I647" s="242">
        <f>I648</f>
        <v>200000</v>
      </c>
      <c r="J647" s="242">
        <f>J648</f>
        <v>0</v>
      </c>
    </row>
    <row r="648" spans="1:10" s="129" customFormat="1" ht="16.5" hidden="1">
      <c r="A648" s="83" t="s">
        <v>156</v>
      </c>
      <c r="B648" s="602" t="s">
        <v>1090</v>
      </c>
      <c r="C648" s="588" t="s">
        <v>35</v>
      </c>
      <c r="D648" s="588" t="s">
        <v>36</v>
      </c>
      <c r="E648" s="589" t="s">
        <v>868</v>
      </c>
      <c r="F648" s="594">
        <v>540</v>
      </c>
      <c r="G648" s="242"/>
      <c r="H648" s="242">
        <v>200000</v>
      </c>
      <c r="I648" s="242">
        <v>200000</v>
      </c>
      <c r="J648" s="242"/>
    </row>
    <row r="649" spans="1:10" s="129" customFormat="1" ht="49.5" hidden="1">
      <c r="A649" s="41" t="s">
        <v>867</v>
      </c>
      <c r="B649" s="602" t="s">
        <v>1090</v>
      </c>
      <c r="C649" s="588" t="s">
        <v>35</v>
      </c>
      <c r="D649" s="588" t="s">
        <v>36</v>
      </c>
      <c r="E649" s="589" t="s">
        <v>869</v>
      </c>
      <c r="F649" s="594"/>
      <c r="G649" s="242">
        <f>G650</f>
        <v>0</v>
      </c>
      <c r="H649" s="242">
        <f>H650</f>
        <v>2000000</v>
      </c>
      <c r="I649" s="242">
        <f>I650</f>
        <v>2000000</v>
      </c>
      <c r="J649" s="242">
        <f>J650</f>
        <v>0</v>
      </c>
    </row>
    <row r="650" spans="1:10" s="129" customFormat="1" ht="16.5" hidden="1">
      <c r="A650" s="83" t="s">
        <v>156</v>
      </c>
      <c r="B650" s="602" t="s">
        <v>1090</v>
      </c>
      <c r="C650" s="588" t="s">
        <v>35</v>
      </c>
      <c r="D650" s="588" t="s">
        <v>36</v>
      </c>
      <c r="E650" s="589" t="s">
        <v>869</v>
      </c>
      <c r="F650" s="594">
        <v>540</v>
      </c>
      <c r="G650" s="242"/>
      <c r="H650" s="242">
        <v>2000000</v>
      </c>
      <c r="I650" s="242">
        <v>2000000</v>
      </c>
      <c r="J650" s="242"/>
    </row>
    <row r="651" spans="1:10" s="330" customFormat="1" ht="16.5" hidden="1">
      <c r="A651" s="109" t="s">
        <v>427</v>
      </c>
      <c r="B651" s="582" t="s">
        <v>1090</v>
      </c>
      <c r="C651" s="583" t="s">
        <v>35</v>
      </c>
      <c r="D651" s="583" t="s">
        <v>36</v>
      </c>
      <c r="E651" s="584" t="s">
        <v>770</v>
      </c>
      <c r="F651" s="601"/>
      <c r="G651" s="150">
        <f aca="true" t="shared" si="85" ref="G651:J653">G652</f>
        <v>0</v>
      </c>
      <c r="H651" s="150">
        <f t="shared" si="85"/>
        <v>30000</v>
      </c>
      <c r="I651" s="150">
        <f t="shared" si="85"/>
        <v>30000</v>
      </c>
      <c r="J651" s="150">
        <f t="shared" si="85"/>
        <v>0</v>
      </c>
    </row>
    <row r="652" spans="1:10" s="129" customFormat="1" ht="16.5" hidden="1">
      <c r="A652" s="372" t="s">
        <v>820</v>
      </c>
      <c r="B652" s="602" t="s">
        <v>1090</v>
      </c>
      <c r="C652" s="588" t="s">
        <v>35</v>
      </c>
      <c r="D652" s="588" t="s">
        <v>36</v>
      </c>
      <c r="E652" s="589" t="s">
        <v>821</v>
      </c>
      <c r="F652" s="594"/>
      <c r="G652" s="242">
        <f t="shared" si="85"/>
        <v>0</v>
      </c>
      <c r="H652" s="242">
        <f t="shared" si="85"/>
        <v>30000</v>
      </c>
      <c r="I652" s="242">
        <f t="shared" si="85"/>
        <v>30000</v>
      </c>
      <c r="J652" s="242">
        <f t="shared" si="85"/>
        <v>0</v>
      </c>
    </row>
    <row r="653" spans="1:10" s="129" customFormat="1" ht="49.5" hidden="1">
      <c r="A653" s="372" t="s">
        <v>627</v>
      </c>
      <c r="B653" s="602" t="s">
        <v>1090</v>
      </c>
      <c r="C653" s="588" t="s">
        <v>35</v>
      </c>
      <c r="D653" s="588" t="s">
        <v>36</v>
      </c>
      <c r="E653" s="589" t="s">
        <v>822</v>
      </c>
      <c r="F653" s="594"/>
      <c r="G653" s="242">
        <f t="shared" si="85"/>
        <v>0</v>
      </c>
      <c r="H653" s="242">
        <f t="shared" si="85"/>
        <v>30000</v>
      </c>
      <c r="I653" s="242">
        <f t="shared" si="85"/>
        <v>30000</v>
      </c>
      <c r="J653" s="242">
        <f t="shared" si="85"/>
        <v>0</v>
      </c>
    </row>
    <row r="654" spans="1:10" s="129" customFormat="1" ht="16.5" hidden="1">
      <c r="A654" s="83" t="s">
        <v>156</v>
      </c>
      <c r="B654" s="602" t="s">
        <v>1090</v>
      </c>
      <c r="C654" s="588" t="s">
        <v>35</v>
      </c>
      <c r="D654" s="588" t="s">
        <v>36</v>
      </c>
      <c r="E654" s="589" t="s">
        <v>822</v>
      </c>
      <c r="F654" s="594">
        <v>540</v>
      </c>
      <c r="G654" s="242"/>
      <c r="H654" s="242">
        <v>30000</v>
      </c>
      <c r="I654" s="242">
        <v>30000</v>
      </c>
      <c r="J654" s="242"/>
    </row>
    <row r="655" spans="1:10" s="330" customFormat="1" ht="33" hidden="1">
      <c r="A655" s="377" t="s">
        <v>751</v>
      </c>
      <c r="B655" s="582" t="s">
        <v>1090</v>
      </c>
      <c r="C655" s="583" t="s">
        <v>35</v>
      </c>
      <c r="D655" s="583" t="s">
        <v>36</v>
      </c>
      <c r="E655" s="626" t="s">
        <v>762</v>
      </c>
      <c r="F655" s="601"/>
      <c r="G655" s="150">
        <f aca="true" t="shared" si="86" ref="G655:J657">G656</f>
        <v>0</v>
      </c>
      <c r="H655" s="150">
        <f t="shared" si="86"/>
        <v>10000</v>
      </c>
      <c r="I655" s="150">
        <f t="shared" si="86"/>
        <v>10000</v>
      </c>
      <c r="J655" s="150">
        <f t="shared" si="86"/>
        <v>0</v>
      </c>
    </row>
    <row r="656" spans="1:10" s="129" customFormat="1" ht="33" hidden="1">
      <c r="A656" s="280" t="s">
        <v>827</v>
      </c>
      <c r="B656" s="602" t="s">
        <v>1090</v>
      </c>
      <c r="C656" s="588" t="s">
        <v>35</v>
      </c>
      <c r="D656" s="588" t="s">
        <v>36</v>
      </c>
      <c r="E656" s="666" t="s">
        <v>828</v>
      </c>
      <c r="F656" s="594"/>
      <c r="G656" s="242">
        <f t="shared" si="86"/>
        <v>0</v>
      </c>
      <c r="H656" s="242">
        <f t="shared" si="86"/>
        <v>10000</v>
      </c>
      <c r="I656" s="242">
        <f t="shared" si="86"/>
        <v>10000</v>
      </c>
      <c r="J656" s="242">
        <f t="shared" si="86"/>
        <v>0</v>
      </c>
    </row>
    <row r="657" spans="1:10" s="129" customFormat="1" ht="34.5" customHeight="1" hidden="1">
      <c r="A657" s="280" t="s">
        <v>628</v>
      </c>
      <c r="B657" s="602" t="s">
        <v>1090</v>
      </c>
      <c r="C657" s="588" t="s">
        <v>35</v>
      </c>
      <c r="D657" s="588" t="s">
        <v>36</v>
      </c>
      <c r="E657" s="666" t="s">
        <v>829</v>
      </c>
      <c r="F657" s="594"/>
      <c r="G657" s="242">
        <f t="shared" si="86"/>
        <v>0</v>
      </c>
      <c r="H657" s="242">
        <f t="shared" si="86"/>
        <v>10000</v>
      </c>
      <c r="I657" s="242">
        <f t="shared" si="86"/>
        <v>10000</v>
      </c>
      <c r="J657" s="242">
        <f t="shared" si="86"/>
        <v>0</v>
      </c>
    </row>
    <row r="658" spans="1:10" s="129" customFormat="1" ht="16.5" hidden="1">
      <c r="A658" s="83" t="s">
        <v>156</v>
      </c>
      <c r="B658" s="602" t="s">
        <v>1090</v>
      </c>
      <c r="C658" s="588" t="s">
        <v>35</v>
      </c>
      <c r="D658" s="588" t="s">
        <v>36</v>
      </c>
      <c r="E658" s="595" t="s">
        <v>829</v>
      </c>
      <c r="F658" s="594">
        <v>540</v>
      </c>
      <c r="G658" s="242"/>
      <c r="H658" s="242">
        <v>10000</v>
      </c>
      <c r="I658" s="242">
        <v>10000</v>
      </c>
      <c r="J658" s="242"/>
    </row>
    <row r="659" spans="1:10" s="1" customFormat="1" ht="16.5" hidden="1">
      <c r="A659" s="45" t="s">
        <v>76</v>
      </c>
      <c r="B659" s="585" t="s">
        <v>1090</v>
      </c>
      <c r="C659" s="584" t="s">
        <v>35</v>
      </c>
      <c r="D659" s="584" t="s">
        <v>40</v>
      </c>
      <c r="E659" s="688"/>
      <c r="F659" s="584"/>
      <c r="G659" s="150">
        <f>G660+G665</f>
        <v>0</v>
      </c>
      <c r="H659" s="150">
        <f>H660+H665</f>
        <v>79500</v>
      </c>
      <c r="I659" s="150">
        <f>I660+I665</f>
        <v>57000</v>
      </c>
      <c r="J659" s="150">
        <f>J660+J665</f>
        <v>0</v>
      </c>
    </row>
    <row r="660" spans="1:10" s="129" customFormat="1" ht="49.5" hidden="1">
      <c r="A660" s="109" t="s">
        <v>530</v>
      </c>
      <c r="B660" s="585" t="s">
        <v>1090</v>
      </c>
      <c r="C660" s="584" t="s">
        <v>35</v>
      </c>
      <c r="D660" s="584" t="s">
        <v>40</v>
      </c>
      <c r="E660" s="586" t="s">
        <v>700</v>
      </c>
      <c r="F660" s="594"/>
      <c r="G660" s="150">
        <f aca="true" t="shared" si="87" ref="G660:J663">G661</f>
        <v>0</v>
      </c>
      <c r="H660" s="150">
        <f t="shared" si="87"/>
        <v>60000</v>
      </c>
      <c r="I660" s="150">
        <f t="shared" si="87"/>
        <v>40000</v>
      </c>
      <c r="J660" s="150">
        <f t="shared" si="87"/>
        <v>0</v>
      </c>
    </row>
    <row r="661" spans="1:10" s="330" customFormat="1" ht="33" hidden="1">
      <c r="A661" s="109" t="s">
        <v>537</v>
      </c>
      <c r="B661" s="585" t="s">
        <v>1090</v>
      </c>
      <c r="C661" s="584" t="s">
        <v>35</v>
      </c>
      <c r="D661" s="584" t="s">
        <v>40</v>
      </c>
      <c r="E661" s="584" t="s">
        <v>701</v>
      </c>
      <c r="F661" s="601"/>
      <c r="G661" s="150">
        <f t="shared" si="87"/>
        <v>0</v>
      </c>
      <c r="H661" s="150">
        <f t="shared" si="87"/>
        <v>60000</v>
      </c>
      <c r="I661" s="150">
        <f t="shared" si="87"/>
        <v>40000</v>
      </c>
      <c r="J661" s="150">
        <f t="shared" si="87"/>
        <v>0</v>
      </c>
    </row>
    <row r="662" spans="1:10" s="129" customFormat="1" ht="16.5" hidden="1">
      <c r="A662" s="106" t="s">
        <v>961</v>
      </c>
      <c r="B662" s="587" t="s">
        <v>1090</v>
      </c>
      <c r="C662" s="589" t="s">
        <v>35</v>
      </c>
      <c r="D662" s="589" t="s">
        <v>40</v>
      </c>
      <c r="E662" s="589" t="s">
        <v>703</v>
      </c>
      <c r="F662" s="594"/>
      <c r="G662" s="242">
        <f t="shared" si="87"/>
        <v>0</v>
      </c>
      <c r="H662" s="242">
        <f t="shared" si="87"/>
        <v>60000</v>
      </c>
      <c r="I662" s="242">
        <f t="shared" si="87"/>
        <v>40000</v>
      </c>
      <c r="J662" s="242">
        <f t="shared" si="87"/>
        <v>0</v>
      </c>
    </row>
    <row r="663" spans="1:10" s="129" customFormat="1" ht="49.5" hidden="1">
      <c r="A663" s="106" t="s">
        <v>629</v>
      </c>
      <c r="B663" s="587" t="s">
        <v>1090</v>
      </c>
      <c r="C663" s="589" t="s">
        <v>35</v>
      </c>
      <c r="D663" s="589" t="s">
        <v>40</v>
      </c>
      <c r="E663" s="589" t="s">
        <v>962</v>
      </c>
      <c r="F663" s="594"/>
      <c r="G663" s="242">
        <f t="shared" si="87"/>
        <v>0</v>
      </c>
      <c r="H663" s="242">
        <f t="shared" si="87"/>
        <v>60000</v>
      </c>
      <c r="I663" s="242">
        <f t="shared" si="87"/>
        <v>40000</v>
      </c>
      <c r="J663" s="242">
        <f t="shared" si="87"/>
        <v>0</v>
      </c>
    </row>
    <row r="664" spans="1:10" s="129" customFormat="1" ht="16.5" hidden="1">
      <c r="A664" s="106" t="s">
        <v>156</v>
      </c>
      <c r="B664" s="587" t="s">
        <v>1090</v>
      </c>
      <c r="C664" s="589" t="s">
        <v>35</v>
      </c>
      <c r="D664" s="589" t="s">
        <v>40</v>
      </c>
      <c r="E664" s="589" t="s">
        <v>962</v>
      </c>
      <c r="F664" s="594">
        <v>540</v>
      </c>
      <c r="G664" s="242"/>
      <c r="H664" s="242">
        <v>60000</v>
      </c>
      <c r="I664" s="242">
        <v>40000</v>
      </c>
      <c r="J664" s="242"/>
    </row>
    <row r="665" spans="1:10" s="330" customFormat="1" ht="33" hidden="1">
      <c r="A665" s="377" t="s">
        <v>751</v>
      </c>
      <c r="B665" s="582" t="s">
        <v>1090</v>
      </c>
      <c r="C665" s="583" t="s">
        <v>35</v>
      </c>
      <c r="D665" s="583" t="s">
        <v>40</v>
      </c>
      <c r="E665" s="626" t="s">
        <v>762</v>
      </c>
      <c r="F665" s="601"/>
      <c r="G665" s="150">
        <f aca="true" t="shared" si="88" ref="G665:J667">G666</f>
        <v>0</v>
      </c>
      <c r="H665" s="150">
        <f t="shared" si="88"/>
        <v>19500</v>
      </c>
      <c r="I665" s="150">
        <f t="shared" si="88"/>
        <v>17000</v>
      </c>
      <c r="J665" s="150">
        <f t="shared" si="88"/>
        <v>0</v>
      </c>
    </row>
    <row r="666" spans="1:10" s="129" customFormat="1" ht="33" hidden="1">
      <c r="A666" s="280" t="s">
        <v>827</v>
      </c>
      <c r="B666" s="602" t="s">
        <v>1090</v>
      </c>
      <c r="C666" s="588" t="s">
        <v>35</v>
      </c>
      <c r="D666" s="588" t="s">
        <v>40</v>
      </c>
      <c r="E666" s="666" t="s">
        <v>828</v>
      </c>
      <c r="F666" s="594"/>
      <c r="G666" s="242">
        <f t="shared" si="88"/>
        <v>0</v>
      </c>
      <c r="H666" s="242">
        <f t="shared" si="88"/>
        <v>19500</v>
      </c>
      <c r="I666" s="242">
        <f t="shared" si="88"/>
        <v>17000</v>
      </c>
      <c r="J666" s="242">
        <f t="shared" si="88"/>
        <v>0</v>
      </c>
    </row>
    <row r="667" spans="1:10" s="129" customFormat="1" ht="34.5" customHeight="1" hidden="1">
      <c r="A667" s="280" t="s">
        <v>628</v>
      </c>
      <c r="B667" s="602" t="s">
        <v>1090</v>
      </c>
      <c r="C667" s="588" t="s">
        <v>35</v>
      </c>
      <c r="D667" s="588" t="s">
        <v>40</v>
      </c>
      <c r="E667" s="666" t="s">
        <v>829</v>
      </c>
      <c r="F667" s="594"/>
      <c r="G667" s="242">
        <f t="shared" si="88"/>
        <v>0</v>
      </c>
      <c r="H667" s="242">
        <f t="shared" si="88"/>
        <v>19500</v>
      </c>
      <c r="I667" s="242">
        <f t="shared" si="88"/>
        <v>17000</v>
      </c>
      <c r="J667" s="242">
        <f t="shared" si="88"/>
        <v>0</v>
      </c>
    </row>
    <row r="668" spans="1:10" s="129" customFormat="1" ht="16.5" hidden="1">
      <c r="A668" s="83" t="s">
        <v>156</v>
      </c>
      <c r="B668" s="602" t="s">
        <v>1090</v>
      </c>
      <c r="C668" s="588" t="s">
        <v>35</v>
      </c>
      <c r="D668" s="588" t="s">
        <v>40</v>
      </c>
      <c r="E668" s="595" t="s">
        <v>829</v>
      </c>
      <c r="F668" s="594">
        <v>540</v>
      </c>
      <c r="G668" s="242"/>
      <c r="H668" s="242">
        <v>19500</v>
      </c>
      <c r="I668" s="242">
        <v>17000</v>
      </c>
      <c r="J668" s="242"/>
    </row>
    <row r="669" spans="1:10" s="1" customFormat="1" ht="16.5" hidden="1">
      <c r="A669" s="45" t="s">
        <v>75</v>
      </c>
      <c r="B669" s="582" t="s">
        <v>1090</v>
      </c>
      <c r="C669" s="688" t="s">
        <v>30</v>
      </c>
      <c r="D669" s="688"/>
      <c r="E669" s="610"/>
      <c r="F669" s="610"/>
      <c r="G669" s="150">
        <f aca="true" t="shared" si="89" ref="G669:J671">G670</f>
        <v>0</v>
      </c>
      <c r="H669" s="150">
        <f t="shared" si="89"/>
        <v>6800</v>
      </c>
      <c r="I669" s="150">
        <f t="shared" si="89"/>
        <v>6800</v>
      </c>
      <c r="J669" s="150">
        <f t="shared" si="89"/>
        <v>0</v>
      </c>
    </row>
    <row r="670" spans="1:10" ht="33" hidden="1">
      <c r="A670" s="225" t="s">
        <v>470</v>
      </c>
      <c r="B670" s="582" t="s">
        <v>1090</v>
      </c>
      <c r="C670" s="584" t="s">
        <v>30</v>
      </c>
      <c r="D670" s="584" t="s">
        <v>35</v>
      </c>
      <c r="E670" s="551"/>
      <c r="F670" s="551"/>
      <c r="G670" s="150">
        <f t="shared" si="89"/>
        <v>0</v>
      </c>
      <c r="H670" s="150">
        <f t="shared" si="89"/>
        <v>6800</v>
      </c>
      <c r="I670" s="150">
        <f t="shared" si="89"/>
        <v>6800</v>
      </c>
      <c r="J670" s="150">
        <f t="shared" si="89"/>
        <v>0</v>
      </c>
    </row>
    <row r="671" spans="1:10" s="129" customFormat="1" ht="49.5" hidden="1">
      <c r="A671" s="378" t="s">
        <v>752</v>
      </c>
      <c r="B671" s="582" t="s">
        <v>1090</v>
      </c>
      <c r="C671" s="584" t="s">
        <v>30</v>
      </c>
      <c r="D671" s="584" t="s">
        <v>35</v>
      </c>
      <c r="E671" s="626" t="s">
        <v>717</v>
      </c>
      <c r="F671" s="627"/>
      <c r="G671" s="150">
        <f t="shared" si="89"/>
        <v>0</v>
      </c>
      <c r="H671" s="150">
        <f t="shared" si="89"/>
        <v>6800</v>
      </c>
      <c r="I671" s="150">
        <f t="shared" si="89"/>
        <v>6800</v>
      </c>
      <c r="J671" s="150">
        <f t="shared" si="89"/>
        <v>0</v>
      </c>
    </row>
    <row r="672" spans="1:10" s="129" customFormat="1" ht="18.75" customHeight="1" hidden="1">
      <c r="A672" s="282" t="s">
        <v>1000</v>
      </c>
      <c r="B672" s="602" t="s">
        <v>1090</v>
      </c>
      <c r="C672" s="589" t="s">
        <v>30</v>
      </c>
      <c r="D672" s="589" t="s">
        <v>35</v>
      </c>
      <c r="E672" s="628" t="s">
        <v>1001</v>
      </c>
      <c r="F672" s="596"/>
      <c r="G672" s="242">
        <f>G673+G675</f>
        <v>0</v>
      </c>
      <c r="H672" s="242">
        <f>H673+H675</f>
        <v>6800</v>
      </c>
      <c r="I672" s="242">
        <f>I673+I675</f>
        <v>6800</v>
      </c>
      <c r="J672" s="242">
        <f>J673+J675</f>
        <v>0</v>
      </c>
    </row>
    <row r="673" spans="1:10" s="129" customFormat="1" ht="33" hidden="1">
      <c r="A673" s="282" t="s">
        <v>1025</v>
      </c>
      <c r="B673" s="602" t="s">
        <v>1090</v>
      </c>
      <c r="C673" s="589" t="s">
        <v>30</v>
      </c>
      <c r="D673" s="589" t="s">
        <v>35</v>
      </c>
      <c r="E673" s="628" t="s">
        <v>1002</v>
      </c>
      <c r="F673" s="596"/>
      <c r="G673" s="242">
        <f>G674</f>
        <v>0</v>
      </c>
      <c r="H673" s="242">
        <f>H674</f>
        <v>800</v>
      </c>
      <c r="I673" s="242">
        <f>I674</f>
        <v>800</v>
      </c>
      <c r="J673" s="242">
        <f>J674</f>
        <v>0</v>
      </c>
    </row>
    <row r="674" spans="1:10" s="129" customFormat="1" ht="33" hidden="1">
      <c r="A674" s="368" t="s">
        <v>516</v>
      </c>
      <c r="B674" s="602" t="s">
        <v>1090</v>
      </c>
      <c r="C674" s="589" t="s">
        <v>30</v>
      </c>
      <c r="D674" s="589" t="s">
        <v>35</v>
      </c>
      <c r="E674" s="628" t="s">
        <v>1002</v>
      </c>
      <c r="F674" s="596">
        <v>240</v>
      </c>
      <c r="G674" s="242"/>
      <c r="H674" s="242">
        <v>800</v>
      </c>
      <c r="I674" s="242">
        <v>800</v>
      </c>
      <c r="J674" s="242"/>
    </row>
    <row r="675" spans="1:10" s="129" customFormat="1" ht="49.5" hidden="1">
      <c r="A675" s="282" t="s">
        <v>1003</v>
      </c>
      <c r="B675" s="602" t="s">
        <v>1090</v>
      </c>
      <c r="C675" s="589" t="s">
        <v>30</v>
      </c>
      <c r="D675" s="589" t="s">
        <v>35</v>
      </c>
      <c r="E675" s="628" t="s">
        <v>1004</v>
      </c>
      <c r="F675" s="596"/>
      <c r="G675" s="242">
        <f>G676</f>
        <v>0</v>
      </c>
      <c r="H675" s="242">
        <f>H676</f>
        <v>6000</v>
      </c>
      <c r="I675" s="242">
        <f>I676</f>
        <v>6000</v>
      </c>
      <c r="J675" s="242">
        <f>J676</f>
        <v>0</v>
      </c>
    </row>
    <row r="676" spans="1:10" s="129" customFormat="1" ht="16.5" hidden="1">
      <c r="A676" s="282" t="s">
        <v>156</v>
      </c>
      <c r="B676" s="602" t="s">
        <v>1090</v>
      </c>
      <c r="C676" s="589" t="s">
        <v>30</v>
      </c>
      <c r="D676" s="589" t="s">
        <v>35</v>
      </c>
      <c r="E676" s="628" t="s">
        <v>1004</v>
      </c>
      <c r="F676" s="596">
        <v>540</v>
      </c>
      <c r="G676" s="242"/>
      <c r="H676" s="242">
        <v>6000</v>
      </c>
      <c r="I676" s="242">
        <v>6000</v>
      </c>
      <c r="J676" s="242"/>
    </row>
    <row r="677" spans="1:10" s="1" customFormat="1" ht="16.5" hidden="1">
      <c r="A677" s="45" t="s">
        <v>466</v>
      </c>
      <c r="B677" s="585" t="s">
        <v>1090</v>
      </c>
      <c r="C677" s="584" t="s">
        <v>33</v>
      </c>
      <c r="D677" s="584"/>
      <c r="E677" s="584"/>
      <c r="F677" s="584"/>
      <c r="G677" s="150">
        <f aca="true" t="shared" si="90" ref="G677:J682">G678</f>
        <v>0</v>
      </c>
      <c r="H677" s="150">
        <f t="shared" si="90"/>
        <v>12000</v>
      </c>
      <c r="I677" s="150">
        <f t="shared" si="90"/>
        <v>15000</v>
      </c>
      <c r="J677" s="150">
        <f t="shared" si="90"/>
        <v>0</v>
      </c>
    </row>
    <row r="678" spans="1:10" s="1" customFormat="1" ht="16.5" hidden="1">
      <c r="A678" s="60" t="s">
        <v>5</v>
      </c>
      <c r="B678" s="585" t="s">
        <v>1090</v>
      </c>
      <c r="C678" s="591" t="s">
        <v>33</v>
      </c>
      <c r="D678" s="591" t="s">
        <v>31</v>
      </c>
      <c r="E678" s="584"/>
      <c r="F678" s="584"/>
      <c r="G678" s="150">
        <f t="shared" si="90"/>
        <v>0</v>
      </c>
      <c r="H678" s="150">
        <f t="shared" si="90"/>
        <v>12000</v>
      </c>
      <c r="I678" s="150">
        <f t="shared" si="90"/>
        <v>15000</v>
      </c>
      <c r="J678" s="150">
        <f t="shared" si="90"/>
        <v>0</v>
      </c>
    </row>
    <row r="679" spans="1:10" s="129" customFormat="1" ht="33" hidden="1">
      <c r="A679" s="109" t="s">
        <v>526</v>
      </c>
      <c r="B679" s="585" t="s">
        <v>1090</v>
      </c>
      <c r="C679" s="591" t="s">
        <v>33</v>
      </c>
      <c r="D679" s="591" t="s">
        <v>31</v>
      </c>
      <c r="E679" s="600" t="s">
        <v>699</v>
      </c>
      <c r="F679" s="594"/>
      <c r="G679" s="150">
        <f t="shared" si="90"/>
        <v>0</v>
      </c>
      <c r="H679" s="150">
        <f t="shared" si="90"/>
        <v>12000</v>
      </c>
      <c r="I679" s="150">
        <f t="shared" si="90"/>
        <v>15000</v>
      </c>
      <c r="J679" s="150">
        <f t="shared" si="90"/>
        <v>0</v>
      </c>
    </row>
    <row r="680" spans="1:10" s="330" customFormat="1" ht="16.5" hidden="1">
      <c r="A680" s="366" t="s">
        <v>747</v>
      </c>
      <c r="B680" s="585" t="s">
        <v>1090</v>
      </c>
      <c r="C680" s="591" t="s">
        <v>33</v>
      </c>
      <c r="D680" s="591" t="s">
        <v>31</v>
      </c>
      <c r="E680" s="584" t="s">
        <v>769</v>
      </c>
      <c r="F680" s="601"/>
      <c r="G680" s="150">
        <f t="shared" si="90"/>
        <v>0</v>
      </c>
      <c r="H680" s="150">
        <f t="shared" si="90"/>
        <v>12000</v>
      </c>
      <c r="I680" s="150">
        <f t="shared" si="90"/>
        <v>15000</v>
      </c>
      <c r="J680" s="150">
        <f t="shared" si="90"/>
        <v>0</v>
      </c>
    </row>
    <row r="681" spans="1:10" s="129" customFormat="1" ht="33" hidden="1">
      <c r="A681" s="345" t="s">
        <v>1018</v>
      </c>
      <c r="B681" s="587" t="s">
        <v>1090</v>
      </c>
      <c r="C681" s="605" t="s">
        <v>33</v>
      </c>
      <c r="D681" s="605" t="s">
        <v>31</v>
      </c>
      <c r="E681" s="589" t="s">
        <v>908</v>
      </c>
      <c r="F681" s="594"/>
      <c r="G681" s="242">
        <f t="shared" si="90"/>
        <v>0</v>
      </c>
      <c r="H681" s="242">
        <f t="shared" si="90"/>
        <v>12000</v>
      </c>
      <c r="I681" s="242">
        <f t="shared" si="90"/>
        <v>15000</v>
      </c>
      <c r="J681" s="242">
        <f t="shared" si="90"/>
        <v>0</v>
      </c>
    </row>
    <row r="682" spans="1:10" s="129" customFormat="1" ht="33" hidden="1">
      <c r="A682" s="367" t="s">
        <v>670</v>
      </c>
      <c r="B682" s="587" t="s">
        <v>1090</v>
      </c>
      <c r="C682" s="605" t="s">
        <v>33</v>
      </c>
      <c r="D682" s="605" t="s">
        <v>31</v>
      </c>
      <c r="E682" s="589" t="s">
        <v>910</v>
      </c>
      <c r="F682" s="594"/>
      <c r="G682" s="242">
        <f t="shared" si="90"/>
        <v>0</v>
      </c>
      <c r="H682" s="242">
        <f t="shared" si="90"/>
        <v>12000</v>
      </c>
      <c r="I682" s="242">
        <f t="shared" si="90"/>
        <v>15000</v>
      </c>
      <c r="J682" s="242">
        <f t="shared" si="90"/>
        <v>0</v>
      </c>
    </row>
    <row r="683" spans="1:10" s="129" customFormat="1" ht="19.5" customHeight="1" hidden="1">
      <c r="A683" s="106" t="s">
        <v>156</v>
      </c>
      <c r="B683" s="587" t="s">
        <v>1090</v>
      </c>
      <c r="C683" s="605" t="s">
        <v>33</v>
      </c>
      <c r="D683" s="605" t="s">
        <v>31</v>
      </c>
      <c r="E683" s="589" t="s">
        <v>910</v>
      </c>
      <c r="F683" s="594">
        <v>540</v>
      </c>
      <c r="G683" s="242"/>
      <c r="H683" s="242">
        <v>12000</v>
      </c>
      <c r="I683" s="242">
        <v>15000</v>
      </c>
      <c r="J683" s="242"/>
    </row>
    <row r="684" spans="1:10" ht="16.5" hidden="1">
      <c r="A684" s="151" t="s">
        <v>367</v>
      </c>
      <c r="B684" s="582" t="s">
        <v>1090</v>
      </c>
      <c r="C684" s="551" t="s">
        <v>41</v>
      </c>
      <c r="D684" s="551"/>
      <c r="E684" s="551"/>
      <c r="F684" s="551"/>
      <c r="G684" s="150">
        <f aca="true" t="shared" si="91" ref="G684:J688">G685</f>
        <v>0</v>
      </c>
      <c r="H684" s="150">
        <f t="shared" si="91"/>
        <v>1400000</v>
      </c>
      <c r="I684" s="150">
        <f t="shared" si="91"/>
        <v>1400000</v>
      </c>
      <c r="J684" s="150">
        <f t="shared" si="91"/>
        <v>0</v>
      </c>
    </row>
    <row r="685" spans="1:10" ht="33" hidden="1">
      <c r="A685" s="262" t="s">
        <v>368</v>
      </c>
      <c r="B685" s="582" t="s">
        <v>1090</v>
      </c>
      <c r="C685" s="584" t="s">
        <v>41</v>
      </c>
      <c r="D685" s="584" t="s">
        <v>31</v>
      </c>
      <c r="E685" s="615"/>
      <c r="F685" s="615"/>
      <c r="G685" s="74">
        <f t="shared" si="91"/>
        <v>0</v>
      </c>
      <c r="H685" s="74">
        <f t="shared" si="91"/>
        <v>1400000</v>
      </c>
      <c r="I685" s="74">
        <f t="shared" si="91"/>
        <v>1400000</v>
      </c>
      <c r="J685" s="74">
        <f t="shared" si="91"/>
        <v>0</v>
      </c>
    </row>
    <row r="686" spans="1:10" s="129" customFormat="1" ht="49.5" hidden="1">
      <c r="A686" s="378" t="s">
        <v>752</v>
      </c>
      <c r="B686" s="582" t="s">
        <v>1090</v>
      </c>
      <c r="C686" s="584" t="s">
        <v>41</v>
      </c>
      <c r="D686" s="584" t="s">
        <v>31</v>
      </c>
      <c r="E686" s="586" t="s">
        <v>717</v>
      </c>
      <c r="F686" s="627"/>
      <c r="G686" s="243">
        <f t="shared" si="91"/>
        <v>0</v>
      </c>
      <c r="H686" s="243">
        <f t="shared" si="91"/>
        <v>1400000</v>
      </c>
      <c r="I686" s="243">
        <f t="shared" si="91"/>
        <v>1400000</v>
      </c>
      <c r="J686" s="243">
        <f t="shared" si="91"/>
        <v>0</v>
      </c>
    </row>
    <row r="687" spans="1:10" s="129" customFormat="1" ht="16.5" hidden="1">
      <c r="A687" s="280" t="s">
        <v>847</v>
      </c>
      <c r="B687" s="602" t="s">
        <v>1090</v>
      </c>
      <c r="C687" s="589" t="s">
        <v>41</v>
      </c>
      <c r="D687" s="589" t="s">
        <v>31</v>
      </c>
      <c r="E687" s="628" t="s">
        <v>848</v>
      </c>
      <c r="F687" s="596"/>
      <c r="G687" s="69">
        <f t="shared" si="91"/>
        <v>0</v>
      </c>
      <c r="H687" s="69">
        <f t="shared" si="91"/>
        <v>1400000</v>
      </c>
      <c r="I687" s="69">
        <f t="shared" si="91"/>
        <v>1400000</v>
      </c>
      <c r="J687" s="69">
        <f t="shared" si="91"/>
        <v>0</v>
      </c>
    </row>
    <row r="688" spans="1:10" s="129" customFormat="1" ht="33" hidden="1">
      <c r="A688" s="280" t="s">
        <v>584</v>
      </c>
      <c r="B688" s="602" t="s">
        <v>1090</v>
      </c>
      <c r="C688" s="589" t="s">
        <v>41</v>
      </c>
      <c r="D688" s="589" t="s">
        <v>31</v>
      </c>
      <c r="E688" s="628" t="s">
        <v>849</v>
      </c>
      <c r="F688" s="596"/>
      <c r="G688" s="69">
        <f t="shared" si="91"/>
        <v>0</v>
      </c>
      <c r="H688" s="69">
        <f t="shared" si="91"/>
        <v>1400000</v>
      </c>
      <c r="I688" s="69">
        <f t="shared" si="91"/>
        <v>1400000</v>
      </c>
      <c r="J688" s="69">
        <f t="shared" si="91"/>
        <v>0</v>
      </c>
    </row>
    <row r="689" spans="1:10" s="129" customFormat="1" ht="16.5" hidden="1">
      <c r="A689" s="235" t="s">
        <v>585</v>
      </c>
      <c r="B689" s="602" t="s">
        <v>1090</v>
      </c>
      <c r="C689" s="589" t="s">
        <v>41</v>
      </c>
      <c r="D689" s="589" t="s">
        <v>31</v>
      </c>
      <c r="E689" s="595" t="s">
        <v>849</v>
      </c>
      <c r="F689" s="596">
        <v>730</v>
      </c>
      <c r="G689" s="69"/>
      <c r="H689" s="69">
        <v>1400000</v>
      </c>
      <c r="I689" s="69">
        <v>1400000</v>
      </c>
      <c r="J689" s="69"/>
    </row>
    <row r="690" spans="1:10" ht="37.5" customHeight="1" hidden="1">
      <c r="A690" s="45" t="s">
        <v>451</v>
      </c>
      <c r="B690" s="585" t="s">
        <v>1090</v>
      </c>
      <c r="C690" s="584" t="s">
        <v>288</v>
      </c>
      <c r="D690" s="584"/>
      <c r="E690" s="584"/>
      <c r="F690" s="584"/>
      <c r="G690" s="150">
        <f>G691+G696</f>
        <v>0</v>
      </c>
      <c r="H690" s="150">
        <f>H691+H696</f>
        <v>52800300</v>
      </c>
      <c r="I690" s="150">
        <f>I691+I696</f>
        <v>52157200</v>
      </c>
      <c r="J690" s="150">
        <f>J691+J696</f>
        <v>0</v>
      </c>
    </row>
    <row r="691" spans="1:10" ht="49.5" hidden="1">
      <c r="A691" s="60" t="s">
        <v>449</v>
      </c>
      <c r="B691" s="638" t="s">
        <v>1090</v>
      </c>
      <c r="C691" s="581" t="s">
        <v>288</v>
      </c>
      <c r="D691" s="581" t="s">
        <v>31</v>
      </c>
      <c r="E691" s="581"/>
      <c r="F691" s="581"/>
      <c r="G691" s="77">
        <f aca="true" t="shared" si="92" ref="G691:J694">G692</f>
        <v>0</v>
      </c>
      <c r="H691" s="77">
        <f t="shared" si="92"/>
        <v>36750000</v>
      </c>
      <c r="I691" s="77">
        <f t="shared" si="92"/>
        <v>36750000</v>
      </c>
      <c r="J691" s="77">
        <f t="shared" si="92"/>
        <v>0</v>
      </c>
    </row>
    <row r="692" spans="1:10" s="129" customFormat="1" ht="49.5" hidden="1">
      <c r="A692" s="378" t="s">
        <v>752</v>
      </c>
      <c r="B692" s="638" t="s">
        <v>1090</v>
      </c>
      <c r="C692" s="581" t="s">
        <v>288</v>
      </c>
      <c r="D692" s="581" t="s">
        <v>31</v>
      </c>
      <c r="E692" s="586" t="s">
        <v>717</v>
      </c>
      <c r="F692" s="627"/>
      <c r="G692" s="243">
        <f t="shared" si="92"/>
        <v>0</v>
      </c>
      <c r="H692" s="243">
        <f t="shared" si="92"/>
        <v>36750000</v>
      </c>
      <c r="I692" s="243">
        <f t="shared" si="92"/>
        <v>36750000</v>
      </c>
      <c r="J692" s="243">
        <f t="shared" si="92"/>
        <v>0</v>
      </c>
    </row>
    <row r="693" spans="1:10" s="129" customFormat="1" ht="49.5" hidden="1">
      <c r="A693" s="280" t="s">
        <v>832</v>
      </c>
      <c r="B693" s="640" t="s">
        <v>1090</v>
      </c>
      <c r="C693" s="641" t="s">
        <v>288</v>
      </c>
      <c r="D693" s="641" t="s">
        <v>31</v>
      </c>
      <c r="E693" s="689" t="s">
        <v>833</v>
      </c>
      <c r="F693" s="596"/>
      <c r="G693" s="69">
        <f t="shared" si="92"/>
        <v>0</v>
      </c>
      <c r="H693" s="69">
        <f t="shared" si="92"/>
        <v>36750000</v>
      </c>
      <c r="I693" s="69">
        <f t="shared" si="92"/>
        <v>36750000</v>
      </c>
      <c r="J693" s="69">
        <f t="shared" si="92"/>
        <v>0</v>
      </c>
    </row>
    <row r="694" spans="1:10" s="129" customFormat="1" ht="16.5" hidden="1">
      <c r="A694" s="280" t="s">
        <v>586</v>
      </c>
      <c r="B694" s="640" t="s">
        <v>1090</v>
      </c>
      <c r="C694" s="641" t="s">
        <v>288</v>
      </c>
      <c r="D694" s="641" t="s">
        <v>31</v>
      </c>
      <c r="E694" s="689" t="s">
        <v>1024</v>
      </c>
      <c r="F694" s="596"/>
      <c r="G694" s="69">
        <f t="shared" si="92"/>
        <v>0</v>
      </c>
      <c r="H694" s="69">
        <f t="shared" si="92"/>
        <v>36750000</v>
      </c>
      <c r="I694" s="69">
        <f t="shared" si="92"/>
        <v>36750000</v>
      </c>
      <c r="J694" s="69">
        <f t="shared" si="92"/>
        <v>0</v>
      </c>
    </row>
    <row r="695" spans="1:10" s="129" customFormat="1" ht="16.5" hidden="1">
      <c r="A695" s="83" t="s">
        <v>834</v>
      </c>
      <c r="B695" s="640" t="s">
        <v>1090</v>
      </c>
      <c r="C695" s="641" t="s">
        <v>288</v>
      </c>
      <c r="D695" s="641" t="s">
        <v>31</v>
      </c>
      <c r="E695" s="689" t="s">
        <v>1024</v>
      </c>
      <c r="F695" s="596">
        <v>510</v>
      </c>
      <c r="G695" s="69"/>
      <c r="H695" s="69">
        <v>36750000</v>
      </c>
      <c r="I695" s="69">
        <v>36750000</v>
      </c>
      <c r="J695" s="69"/>
    </row>
    <row r="696" spans="1:10" ht="33" hidden="1">
      <c r="A696" s="82" t="s">
        <v>450</v>
      </c>
      <c r="B696" s="582" t="s">
        <v>1090</v>
      </c>
      <c r="C696" s="584" t="s">
        <v>288</v>
      </c>
      <c r="D696" s="584" t="s">
        <v>40</v>
      </c>
      <c r="E696" s="584"/>
      <c r="F696" s="584"/>
      <c r="G696" s="74">
        <f>G697</f>
        <v>0</v>
      </c>
      <c r="H696" s="74">
        <f>H697</f>
        <v>16050300</v>
      </c>
      <c r="I696" s="74">
        <f>I697</f>
        <v>15407200</v>
      </c>
      <c r="J696" s="74">
        <f>J697</f>
        <v>0</v>
      </c>
    </row>
    <row r="697" spans="1:10" s="129" customFormat="1" ht="49.5" hidden="1">
      <c r="A697" s="378" t="s">
        <v>752</v>
      </c>
      <c r="B697" s="638" t="s">
        <v>1090</v>
      </c>
      <c r="C697" s="584" t="s">
        <v>288</v>
      </c>
      <c r="D697" s="584" t="s">
        <v>40</v>
      </c>
      <c r="E697" s="586" t="s">
        <v>717</v>
      </c>
      <c r="F697" s="627"/>
      <c r="G697" s="243">
        <f>G698+G701</f>
        <v>0</v>
      </c>
      <c r="H697" s="243">
        <f>H698+H701</f>
        <v>16050300</v>
      </c>
      <c r="I697" s="243">
        <f>I698+I701</f>
        <v>15407200</v>
      </c>
      <c r="J697" s="243">
        <f>J698+J701</f>
        <v>0</v>
      </c>
    </row>
    <row r="698" spans="1:10" s="129" customFormat="1" ht="49.5" hidden="1">
      <c r="A698" s="280" t="s">
        <v>832</v>
      </c>
      <c r="B698" s="640" t="s">
        <v>1090</v>
      </c>
      <c r="C698" s="641" t="s">
        <v>288</v>
      </c>
      <c r="D698" s="641" t="s">
        <v>40</v>
      </c>
      <c r="E698" s="689" t="s">
        <v>833</v>
      </c>
      <c r="F698" s="596"/>
      <c r="G698" s="69">
        <f aca="true" t="shared" si="93" ref="G698:J699">G699</f>
        <v>0</v>
      </c>
      <c r="H698" s="69">
        <f t="shared" si="93"/>
        <v>15850300</v>
      </c>
      <c r="I698" s="69">
        <f t="shared" si="93"/>
        <v>15207200</v>
      </c>
      <c r="J698" s="69">
        <f t="shared" si="93"/>
        <v>0</v>
      </c>
    </row>
    <row r="699" spans="1:10" s="129" customFormat="1" ht="33" hidden="1">
      <c r="A699" s="280" t="s">
        <v>587</v>
      </c>
      <c r="B699" s="640" t="s">
        <v>1090</v>
      </c>
      <c r="C699" s="641" t="s">
        <v>288</v>
      </c>
      <c r="D699" s="641" t="s">
        <v>40</v>
      </c>
      <c r="E699" s="689" t="s">
        <v>1023</v>
      </c>
      <c r="F699" s="594"/>
      <c r="G699" s="69">
        <f t="shared" si="93"/>
        <v>0</v>
      </c>
      <c r="H699" s="69">
        <f t="shared" si="93"/>
        <v>15850300</v>
      </c>
      <c r="I699" s="69">
        <f t="shared" si="93"/>
        <v>15207200</v>
      </c>
      <c r="J699" s="69">
        <f t="shared" si="93"/>
        <v>0</v>
      </c>
    </row>
    <row r="700" spans="1:10" s="129" customFormat="1" ht="16.5" hidden="1">
      <c r="A700" s="282" t="s">
        <v>156</v>
      </c>
      <c r="B700" s="640" t="s">
        <v>1090</v>
      </c>
      <c r="C700" s="641" t="s">
        <v>288</v>
      </c>
      <c r="D700" s="641" t="s">
        <v>40</v>
      </c>
      <c r="E700" s="689" t="s">
        <v>1023</v>
      </c>
      <c r="F700" s="596">
        <v>540</v>
      </c>
      <c r="G700" s="69"/>
      <c r="H700" s="69">
        <f>10000000+5850300</f>
        <v>15850300</v>
      </c>
      <c r="I700" s="69">
        <f>10000000+5207200</f>
        <v>15207200</v>
      </c>
      <c r="J700" s="69"/>
    </row>
    <row r="701" spans="1:10" s="129" customFormat="1" ht="16.5" hidden="1">
      <c r="A701" s="280" t="s">
        <v>851</v>
      </c>
      <c r="B701" s="640" t="s">
        <v>1090</v>
      </c>
      <c r="C701" s="641" t="s">
        <v>288</v>
      </c>
      <c r="D701" s="641" t="s">
        <v>40</v>
      </c>
      <c r="E701" s="628" t="s">
        <v>850</v>
      </c>
      <c r="F701" s="596"/>
      <c r="G701" s="69">
        <f aca="true" t="shared" si="94" ref="G701:J702">G702</f>
        <v>0</v>
      </c>
      <c r="H701" s="69">
        <f t="shared" si="94"/>
        <v>200000</v>
      </c>
      <c r="I701" s="69">
        <f t="shared" si="94"/>
        <v>200000</v>
      </c>
      <c r="J701" s="69">
        <f t="shared" si="94"/>
        <v>0</v>
      </c>
    </row>
    <row r="702" spans="1:10" s="129" customFormat="1" ht="72" customHeight="1" hidden="1">
      <c r="A702" s="280" t="s">
        <v>312</v>
      </c>
      <c r="B702" s="640" t="s">
        <v>1090</v>
      </c>
      <c r="C702" s="641" t="s">
        <v>288</v>
      </c>
      <c r="D702" s="641" t="s">
        <v>40</v>
      </c>
      <c r="E702" s="628" t="s">
        <v>852</v>
      </c>
      <c r="F702" s="596"/>
      <c r="G702" s="69">
        <f t="shared" si="94"/>
        <v>0</v>
      </c>
      <c r="H702" s="69">
        <f t="shared" si="94"/>
        <v>200000</v>
      </c>
      <c r="I702" s="69">
        <f t="shared" si="94"/>
        <v>200000</v>
      </c>
      <c r="J702" s="69">
        <f t="shared" si="94"/>
        <v>0</v>
      </c>
    </row>
    <row r="703" spans="1:10" s="129" customFormat="1" ht="16.5" hidden="1">
      <c r="A703" s="282" t="s">
        <v>156</v>
      </c>
      <c r="B703" s="640" t="s">
        <v>1090</v>
      </c>
      <c r="C703" s="641" t="s">
        <v>288</v>
      </c>
      <c r="D703" s="641" t="s">
        <v>40</v>
      </c>
      <c r="E703" s="628" t="s">
        <v>852</v>
      </c>
      <c r="F703" s="596">
        <v>540</v>
      </c>
      <c r="G703" s="69"/>
      <c r="H703" s="69">
        <v>200000</v>
      </c>
      <c r="I703" s="69">
        <v>200000</v>
      </c>
      <c r="J703" s="69"/>
    </row>
    <row r="704" spans="1:10" ht="33.75" hidden="1" thickBot="1">
      <c r="A704" s="87" t="s">
        <v>396</v>
      </c>
      <c r="B704" s="636" t="s">
        <v>1090</v>
      </c>
      <c r="C704" s="637"/>
      <c r="D704" s="637"/>
      <c r="E704" s="637"/>
      <c r="F704" s="637"/>
      <c r="G704" s="90">
        <f>G705+G719+G731+G737</f>
        <v>313882</v>
      </c>
      <c r="H704" s="90">
        <f>H705+H719+H731+H737</f>
        <v>29733600</v>
      </c>
      <c r="I704" s="90">
        <f>I705+I719+I731+I737</f>
        <v>29733600</v>
      </c>
      <c r="J704" s="90">
        <f>J705+J719+J731+J737</f>
        <v>631373</v>
      </c>
    </row>
    <row r="705" spans="1:10" ht="16.5" hidden="1">
      <c r="A705" s="60" t="s">
        <v>205</v>
      </c>
      <c r="B705" s="638" t="s">
        <v>1090</v>
      </c>
      <c r="C705" s="581" t="s">
        <v>31</v>
      </c>
      <c r="D705" s="581"/>
      <c r="E705" s="581"/>
      <c r="F705" s="581"/>
      <c r="G705" s="121">
        <f>G706</f>
        <v>0</v>
      </c>
      <c r="H705" s="121">
        <f>H706</f>
        <v>5128100</v>
      </c>
      <c r="I705" s="121">
        <f>I706</f>
        <v>5128100</v>
      </c>
      <c r="J705" s="121">
        <f>J706</f>
        <v>0</v>
      </c>
    </row>
    <row r="706" spans="1:10" ht="21" customHeight="1" hidden="1">
      <c r="A706" s="45" t="s">
        <v>206</v>
      </c>
      <c r="B706" s="638" t="s">
        <v>1090</v>
      </c>
      <c r="C706" s="583" t="s">
        <v>31</v>
      </c>
      <c r="D706" s="583" t="s">
        <v>41</v>
      </c>
      <c r="E706" s="584"/>
      <c r="F706" s="584"/>
      <c r="G706" s="74">
        <f>G707+G716</f>
        <v>0</v>
      </c>
      <c r="H706" s="74">
        <f>H707+H716</f>
        <v>5128100</v>
      </c>
      <c r="I706" s="74">
        <f>I707+I716</f>
        <v>5128100</v>
      </c>
      <c r="J706" s="74">
        <f>J707+J716</f>
        <v>0</v>
      </c>
    </row>
    <row r="707" spans="1:10" s="129" customFormat="1" ht="33" hidden="1">
      <c r="A707" s="376" t="s">
        <v>750</v>
      </c>
      <c r="B707" s="585" t="s">
        <v>1090</v>
      </c>
      <c r="C707" s="583" t="s">
        <v>31</v>
      </c>
      <c r="D707" s="583" t="s">
        <v>41</v>
      </c>
      <c r="E707" s="626" t="s">
        <v>761</v>
      </c>
      <c r="F707" s="627"/>
      <c r="G707" s="243">
        <f>G708+G713</f>
        <v>0</v>
      </c>
      <c r="H707" s="243">
        <f>H708+H713</f>
        <v>5128100</v>
      </c>
      <c r="I707" s="243">
        <f>I708+I713</f>
        <v>5128100</v>
      </c>
      <c r="J707" s="243">
        <f>J708+J713</f>
        <v>0</v>
      </c>
    </row>
    <row r="708" spans="1:10" s="129" customFormat="1" ht="18.75" hidden="1">
      <c r="A708" s="391" t="s">
        <v>1007</v>
      </c>
      <c r="B708" s="602" t="s">
        <v>1090</v>
      </c>
      <c r="C708" s="588" t="s">
        <v>31</v>
      </c>
      <c r="D708" s="588" t="s">
        <v>41</v>
      </c>
      <c r="E708" s="690" t="s">
        <v>1005</v>
      </c>
      <c r="F708" s="627"/>
      <c r="G708" s="440">
        <f>G709</f>
        <v>0</v>
      </c>
      <c r="H708" s="440">
        <f>H709</f>
        <v>4778100</v>
      </c>
      <c r="I708" s="440">
        <f>I709</f>
        <v>4778100</v>
      </c>
      <c r="J708" s="440">
        <f>J709</f>
        <v>0</v>
      </c>
    </row>
    <row r="709" spans="1:10" s="129" customFormat="1" ht="16.5" hidden="1">
      <c r="A709" s="280" t="s">
        <v>515</v>
      </c>
      <c r="B709" s="587" t="s">
        <v>1090</v>
      </c>
      <c r="C709" s="588" t="s">
        <v>31</v>
      </c>
      <c r="D709" s="588" t="s">
        <v>41</v>
      </c>
      <c r="E709" s="690" t="s">
        <v>1008</v>
      </c>
      <c r="F709" s="596"/>
      <c r="G709" s="69">
        <f>G710+G711+G712</f>
        <v>0</v>
      </c>
      <c r="H709" s="69">
        <f>H710+H711+H712</f>
        <v>4778100</v>
      </c>
      <c r="I709" s="69">
        <f>I710+I711+I712</f>
        <v>4778100</v>
      </c>
      <c r="J709" s="69">
        <f>J710+J711+J712</f>
        <v>0</v>
      </c>
    </row>
    <row r="710" spans="1:10" s="129" customFormat="1" ht="33" hidden="1">
      <c r="A710" s="106" t="s">
        <v>513</v>
      </c>
      <c r="B710" s="587" t="s">
        <v>1090</v>
      </c>
      <c r="C710" s="588" t="s">
        <v>31</v>
      </c>
      <c r="D710" s="588" t="s">
        <v>41</v>
      </c>
      <c r="E710" s="690" t="s">
        <v>1008</v>
      </c>
      <c r="F710" s="594">
        <v>120</v>
      </c>
      <c r="G710" s="69"/>
      <c r="H710" s="69">
        <f>2927400+10000+884000+262100</f>
        <v>4083500</v>
      </c>
      <c r="I710" s="69">
        <f>2927400+10000+884000+262100</f>
        <v>4083500</v>
      </c>
      <c r="J710" s="69"/>
    </row>
    <row r="711" spans="1:10" s="129" customFormat="1" ht="33" hidden="1">
      <c r="A711" s="106" t="s">
        <v>516</v>
      </c>
      <c r="B711" s="587" t="s">
        <v>1090</v>
      </c>
      <c r="C711" s="588" t="s">
        <v>31</v>
      </c>
      <c r="D711" s="588" t="s">
        <v>41</v>
      </c>
      <c r="E711" s="690" t="s">
        <v>1008</v>
      </c>
      <c r="F711" s="594">
        <v>240</v>
      </c>
      <c r="G711" s="69"/>
      <c r="H711" s="69">
        <v>644600</v>
      </c>
      <c r="I711" s="69">
        <v>644600</v>
      </c>
      <c r="J711" s="69"/>
    </row>
    <row r="712" spans="1:10" s="129" customFormat="1" ht="16.5" hidden="1">
      <c r="A712" s="106" t="s">
        <v>518</v>
      </c>
      <c r="B712" s="587" t="s">
        <v>1090</v>
      </c>
      <c r="C712" s="588" t="s">
        <v>31</v>
      </c>
      <c r="D712" s="588" t="s">
        <v>41</v>
      </c>
      <c r="E712" s="690" t="s">
        <v>1008</v>
      </c>
      <c r="F712" s="594">
        <v>850</v>
      </c>
      <c r="G712" s="69"/>
      <c r="H712" s="69">
        <v>50000</v>
      </c>
      <c r="I712" s="69">
        <v>50000</v>
      </c>
      <c r="J712" s="69"/>
    </row>
    <row r="713" spans="1:10" s="129" customFormat="1" ht="49.5" hidden="1">
      <c r="A713" s="106" t="s">
        <v>1009</v>
      </c>
      <c r="B713" s="587" t="s">
        <v>1090</v>
      </c>
      <c r="C713" s="588" t="s">
        <v>31</v>
      </c>
      <c r="D713" s="588" t="s">
        <v>41</v>
      </c>
      <c r="E713" s="690" t="s">
        <v>1006</v>
      </c>
      <c r="F713" s="627"/>
      <c r="G713" s="64">
        <f aca="true" t="shared" si="95" ref="G713:J714">G714</f>
        <v>0</v>
      </c>
      <c r="H713" s="64">
        <f t="shared" si="95"/>
        <v>350000</v>
      </c>
      <c r="I713" s="64">
        <f t="shared" si="95"/>
        <v>350000</v>
      </c>
      <c r="J713" s="64">
        <f t="shared" si="95"/>
        <v>0</v>
      </c>
    </row>
    <row r="714" spans="1:10" s="129" customFormat="1" ht="33" hidden="1">
      <c r="A714" s="41" t="s">
        <v>287</v>
      </c>
      <c r="B714" s="587" t="s">
        <v>1090</v>
      </c>
      <c r="C714" s="588" t="s">
        <v>31</v>
      </c>
      <c r="D714" s="588" t="s">
        <v>41</v>
      </c>
      <c r="E714" s="690" t="s">
        <v>1010</v>
      </c>
      <c r="F714" s="627"/>
      <c r="G714" s="440">
        <f t="shared" si="95"/>
        <v>0</v>
      </c>
      <c r="H714" s="440">
        <f t="shared" si="95"/>
        <v>350000</v>
      </c>
      <c r="I714" s="440">
        <f t="shared" si="95"/>
        <v>350000</v>
      </c>
      <c r="J714" s="440">
        <f t="shared" si="95"/>
        <v>0</v>
      </c>
    </row>
    <row r="715" spans="1:10" s="129" customFormat="1" ht="33" hidden="1">
      <c r="A715" s="106" t="s">
        <v>516</v>
      </c>
      <c r="B715" s="587" t="s">
        <v>1090</v>
      </c>
      <c r="C715" s="588" t="s">
        <v>31</v>
      </c>
      <c r="D715" s="588" t="s">
        <v>41</v>
      </c>
      <c r="E715" s="690" t="s">
        <v>1010</v>
      </c>
      <c r="F715" s="627">
        <v>240</v>
      </c>
      <c r="G715" s="440"/>
      <c r="H715" s="440">
        <v>350000</v>
      </c>
      <c r="I715" s="440">
        <v>350000</v>
      </c>
      <c r="J715" s="440"/>
    </row>
    <row r="716" spans="1:10" s="1" customFormat="1" ht="54.75" customHeight="1" hidden="1">
      <c r="A716" s="45" t="s">
        <v>636</v>
      </c>
      <c r="B716" s="585" t="s">
        <v>1090</v>
      </c>
      <c r="C716" s="583" t="s">
        <v>31</v>
      </c>
      <c r="D716" s="583" t="s">
        <v>41</v>
      </c>
      <c r="E716" s="586" t="s">
        <v>688</v>
      </c>
      <c r="F716" s="584"/>
      <c r="G716" s="74">
        <f aca="true" t="shared" si="96" ref="G716:J717">G717</f>
        <v>0</v>
      </c>
      <c r="H716" s="74">
        <f t="shared" si="96"/>
        <v>0</v>
      </c>
      <c r="I716" s="74">
        <f t="shared" si="96"/>
        <v>0</v>
      </c>
      <c r="J716" s="74">
        <f t="shared" si="96"/>
        <v>0</v>
      </c>
    </row>
    <row r="717" spans="1:10" ht="15.75" customHeight="1" hidden="1">
      <c r="A717" s="234" t="s">
        <v>602</v>
      </c>
      <c r="B717" s="587" t="s">
        <v>1090</v>
      </c>
      <c r="C717" s="589" t="s">
        <v>31</v>
      </c>
      <c r="D717" s="589" t="s">
        <v>41</v>
      </c>
      <c r="E717" s="589" t="s">
        <v>705</v>
      </c>
      <c r="F717" s="589"/>
      <c r="G717" s="69">
        <f t="shared" si="96"/>
        <v>0</v>
      </c>
      <c r="H717" s="69">
        <f t="shared" si="96"/>
        <v>0</v>
      </c>
      <c r="I717" s="69">
        <f t="shared" si="96"/>
        <v>0</v>
      </c>
      <c r="J717" s="69">
        <f t="shared" si="96"/>
        <v>0</v>
      </c>
    </row>
    <row r="718" spans="1:10" ht="16.5" hidden="1">
      <c r="A718" s="234" t="s">
        <v>622</v>
      </c>
      <c r="B718" s="587" t="s">
        <v>1090</v>
      </c>
      <c r="C718" s="589" t="s">
        <v>31</v>
      </c>
      <c r="D718" s="589" t="s">
        <v>41</v>
      </c>
      <c r="E718" s="589" t="s">
        <v>705</v>
      </c>
      <c r="F718" s="589" t="s">
        <v>621</v>
      </c>
      <c r="G718" s="69"/>
      <c r="H718" s="69"/>
      <c r="I718" s="69"/>
      <c r="J718" s="69"/>
    </row>
    <row r="719" spans="1:10" ht="16.5" hidden="1">
      <c r="A719" s="482" t="s">
        <v>207</v>
      </c>
      <c r="B719" s="691" t="s">
        <v>1090</v>
      </c>
      <c r="C719" s="692" t="s">
        <v>34</v>
      </c>
      <c r="D719" s="692"/>
      <c r="E719" s="692"/>
      <c r="F719" s="692"/>
      <c r="G719" s="485">
        <f>G720+G726</f>
        <v>313882</v>
      </c>
      <c r="H719" s="121">
        <f>H720+H726</f>
        <v>12068100</v>
      </c>
      <c r="I719" s="121">
        <f>I720+I726</f>
        <v>12068100</v>
      </c>
      <c r="J719" s="485">
        <f>J720+J726</f>
        <v>631373</v>
      </c>
    </row>
    <row r="720" spans="1:10" ht="16.5" hidden="1">
      <c r="A720" s="486" t="s">
        <v>326</v>
      </c>
      <c r="B720" s="693" t="s">
        <v>1090</v>
      </c>
      <c r="C720" s="694" t="s">
        <v>34</v>
      </c>
      <c r="D720" s="694" t="s">
        <v>32</v>
      </c>
      <c r="E720" s="694"/>
      <c r="F720" s="695"/>
      <c r="G720" s="490">
        <f aca="true" t="shared" si="97" ref="G720:J724">G721</f>
        <v>0</v>
      </c>
      <c r="H720" s="74">
        <f t="shared" si="97"/>
        <v>12068100</v>
      </c>
      <c r="I720" s="74">
        <f t="shared" si="97"/>
        <v>12068100</v>
      </c>
      <c r="J720" s="490">
        <f t="shared" si="97"/>
        <v>0</v>
      </c>
    </row>
    <row r="721" spans="1:10" s="129" customFormat="1" ht="33" hidden="1">
      <c r="A721" s="486" t="s">
        <v>533</v>
      </c>
      <c r="B721" s="693" t="s">
        <v>1090</v>
      </c>
      <c r="C721" s="694" t="s">
        <v>34</v>
      </c>
      <c r="D721" s="694" t="s">
        <v>32</v>
      </c>
      <c r="E721" s="696" t="s">
        <v>712</v>
      </c>
      <c r="F721" s="697"/>
      <c r="G721" s="493">
        <f t="shared" si="97"/>
        <v>0</v>
      </c>
      <c r="H721" s="150">
        <f t="shared" si="97"/>
        <v>12068100</v>
      </c>
      <c r="I721" s="150">
        <f t="shared" si="97"/>
        <v>12068100</v>
      </c>
      <c r="J721" s="493">
        <f t="shared" si="97"/>
        <v>0</v>
      </c>
    </row>
    <row r="722" spans="1:10" s="330" customFormat="1" ht="31.5" customHeight="1" hidden="1">
      <c r="A722" s="486" t="s">
        <v>580</v>
      </c>
      <c r="B722" s="693" t="s">
        <v>1090</v>
      </c>
      <c r="C722" s="694" t="s">
        <v>34</v>
      </c>
      <c r="D722" s="694" t="s">
        <v>32</v>
      </c>
      <c r="E722" s="694" t="s">
        <v>775</v>
      </c>
      <c r="F722" s="698"/>
      <c r="G722" s="493">
        <f t="shared" si="97"/>
        <v>0</v>
      </c>
      <c r="H722" s="150">
        <f t="shared" si="97"/>
        <v>12068100</v>
      </c>
      <c r="I722" s="150">
        <f t="shared" si="97"/>
        <v>12068100</v>
      </c>
      <c r="J722" s="493">
        <f t="shared" si="97"/>
        <v>0</v>
      </c>
    </row>
    <row r="723" spans="1:10" s="129" customFormat="1" ht="31.5" customHeight="1" hidden="1">
      <c r="A723" s="495" t="s">
        <v>881</v>
      </c>
      <c r="B723" s="699" t="s">
        <v>1090</v>
      </c>
      <c r="C723" s="700" t="s">
        <v>34</v>
      </c>
      <c r="D723" s="700" t="s">
        <v>32</v>
      </c>
      <c r="E723" s="700" t="s">
        <v>882</v>
      </c>
      <c r="F723" s="697"/>
      <c r="G723" s="498">
        <f t="shared" si="97"/>
        <v>0</v>
      </c>
      <c r="H723" s="242">
        <f t="shared" si="97"/>
        <v>12068100</v>
      </c>
      <c r="I723" s="242">
        <f t="shared" si="97"/>
        <v>12068100</v>
      </c>
      <c r="J723" s="498">
        <f t="shared" si="97"/>
        <v>0</v>
      </c>
    </row>
    <row r="724" spans="1:10" s="129" customFormat="1" ht="33.75" customHeight="1" hidden="1">
      <c r="A724" s="495" t="s">
        <v>581</v>
      </c>
      <c r="B724" s="699" t="s">
        <v>1090</v>
      </c>
      <c r="C724" s="700" t="s">
        <v>34</v>
      </c>
      <c r="D724" s="700" t="s">
        <v>32</v>
      </c>
      <c r="E724" s="700" t="s">
        <v>883</v>
      </c>
      <c r="F724" s="697"/>
      <c r="G724" s="498">
        <f t="shared" si="97"/>
        <v>0</v>
      </c>
      <c r="H724" s="242">
        <f t="shared" si="97"/>
        <v>12068100</v>
      </c>
      <c r="I724" s="242">
        <f t="shared" si="97"/>
        <v>12068100</v>
      </c>
      <c r="J724" s="498">
        <f t="shared" si="97"/>
        <v>0</v>
      </c>
    </row>
    <row r="725" spans="1:10" s="129" customFormat="1" ht="36.75" customHeight="1" hidden="1">
      <c r="A725" s="49" t="s">
        <v>516</v>
      </c>
      <c r="B725" s="603" t="s">
        <v>1090</v>
      </c>
      <c r="C725" s="593" t="s">
        <v>39</v>
      </c>
      <c r="D725" s="593" t="s">
        <v>31</v>
      </c>
      <c r="E725" s="593" t="s">
        <v>883</v>
      </c>
      <c r="F725" s="616">
        <v>240</v>
      </c>
      <c r="G725" s="242"/>
      <c r="H725" s="242">
        <v>12068100</v>
      </c>
      <c r="I725" s="242">
        <v>12068100</v>
      </c>
      <c r="J725" s="242"/>
    </row>
    <row r="726" spans="1:10" ht="18.75" customHeight="1" thickBot="1">
      <c r="A726" s="406" t="s">
        <v>1248</v>
      </c>
      <c r="B726" s="582"/>
      <c r="C726" s="581"/>
      <c r="D726" s="604"/>
      <c r="E726" s="604"/>
      <c r="F726" s="604"/>
      <c r="G726" s="120">
        <v>313882</v>
      </c>
      <c r="H726" s="120"/>
      <c r="I726" s="120"/>
      <c r="J726" s="120">
        <v>631373</v>
      </c>
    </row>
    <row r="727" spans="1:10" s="129" customFormat="1" ht="33.75" hidden="1" thickBot="1">
      <c r="A727" s="499" t="s">
        <v>750</v>
      </c>
      <c r="B727" s="701" t="s">
        <v>1090</v>
      </c>
      <c r="C727" s="702" t="s">
        <v>34</v>
      </c>
      <c r="D727" s="702" t="s">
        <v>95</v>
      </c>
      <c r="E727" s="703" t="s">
        <v>761</v>
      </c>
      <c r="F727" s="704"/>
      <c r="G727" s="504">
        <f aca="true" t="shared" si="98" ref="G727:J729">G728</f>
        <v>0</v>
      </c>
      <c r="H727" s="150">
        <f t="shared" si="98"/>
        <v>600000</v>
      </c>
      <c r="I727" s="150">
        <f t="shared" si="98"/>
        <v>650000</v>
      </c>
      <c r="J727" s="504">
        <f t="shared" si="98"/>
        <v>0</v>
      </c>
    </row>
    <row r="728" spans="1:10" s="129" customFormat="1" ht="33.75" hidden="1" thickBot="1">
      <c r="A728" s="505" t="s">
        <v>1012</v>
      </c>
      <c r="B728" s="705" t="s">
        <v>1090</v>
      </c>
      <c r="C728" s="706" t="s">
        <v>34</v>
      </c>
      <c r="D728" s="706" t="s">
        <v>95</v>
      </c>
      <c r="E728" s="707" t="s">
        <v>1011</v>
      </c>
      <c r="F728" s="708"/>
      <c r="G728" s="510">
        <f t="shared" si="98"/>
        <v>0</v>
      </c>
      <c r="H728" s="80">
        <f t="shared" si="98"/>
        <v>600000</v>
      </c>
      <c r="I728" s="80">
        <f t="shared" si="98"/>
        <v>650000</v>
      </c>
      <c r="J728" s="510">
        <f t="shared" si="98"/>
        <v>0</v>
      </c>
    </row>
    <row r="729" spans="1:10" s="129" customFormat="1" ht="33.75" hidden="1" thickBot="1">
      <c r="A729" s="505" t="s">
        <v>1013</v>
      </c>
      <c r="B729" s="705" t="s">
        <v>1090</v>
      </c>
      <c r="C729" s="706" t="s">
        <v>34</v>
      </c>
      <c r="D729" s="706" t="s">
        <v>95</v>
      </c>
      <c r="E729" s="709" t="s">
        <v>1014</v>
      </c>
      <c r="F729" s="708"/>
      <c r="G729" s="510">
        <f t="shared" si="98"/>
        <v>0</v>
      </c>
      <c r="H729" s="80">
        <f t="shared" si="98"/>
        <v>600000</v>
      </c>
      <c r="I729" s="80">
        <f t="shared" si="98"/>
        <v>650000</v>
      </c>
      <c r="J729" s="510">
        <f t="shared" si="98"/>
        <v>0</v>
      </c>
    </row>
    <row r="730" spans="1:10" s="129" customFormat="1" ht="34.5" customHeight="1" hidden="1">
      <c r="A730" s="512" t="s">
        <v>516</v>
      </c>
      <c r="B730" s="705" t="s">
        <v>1090</v>
      </c>
      <c r="C730" s="706" t="s">
        <v>34</v>
      </c>
      <c r="D730" s="706" t="s">
        <v>95</v>
      </c>
      <c r="E730" s="709" t="s">
        <v>1014</v>
      </c>
      <c r="F730" s="704">
        <v>240</v>
      </c>
      <c r="G730" s="510"/>
      <c r="H730" s="80">
        <v>600000</v>
      </c>
      <c r="I730" s="80">
        <v>650000</v>
      </c>
      <c r="J730" s="510"/>
    </row>
    <row r="731" spans="1:10" s="1" customFormat="1" ht="17.25" hidden="1" thickBot="1">
      <c r="A731" s="45" t="s">
        <v>75</v>
      </c>
      <c r="B731" s="582" t="s">
        <v>1090</v>
      </c>
      <c r="C731" s="688" t="s">
        <v>30</v>
      </c>
      <c r="D731" s="688"/>
      <c r="E731" s="610"/>
      <c r="F731" s="610"/>
      <c r="G731" s="74">
        <f aca="true" t="shared" si="99" ref="G731:J735">G732</f>
        <v>0</v>
      </c>
      <c r="H731" s="74">
        <f t="shared" si="99"/>
        <v>400</v>
      </c>
      <c r="I731" s="74">
        <f t="shared" si="99"/>
        <v>400</v>
      </c>
      <c r="J731" s="74">
        <f t="shared" si="99"/>
        <v>0</v>
      </c>
    </row>
    <row r="732" spans="1:10" ht="33.75" hidden="1" thickBot="1">
      <c r="A732" s="225" t="s">
        <v>470</v>
      </c>
      <c r="B732" s="582" t="s">
        <v>1090</v>
      </c>
      <c r="C732" s="584" t="s">
        <v>30</v>
      </c>
      <c r="D732" s="584" t="s">
        <v>35</v>
      </c>
      <c r="E732" s="551"/>
      <c r="F732" s="551"/>
      <c r="G732" s="74">
        <f t="shared" si="99"/>
        <v>0</v>
      </c>
      <c r="H732" s="74">
        <f t="shared" si="99"/>
        <v>400</v>
      </c>
      <c r="I732" s="74">
        <f t="shared" si="99"/>
        <v>400</v>
      </c>
      <c r="J732" s="74">
        <f t="shared" si="99"/>
        <v>0</v>
      </c>
    </row>
    <row r="733" spans="1:10" s="129" customFormat="1" ht="50.25" hidden="1" thickBot="1">
      <c r="A733" s="378" t="s">
        <v>752</v>
      </c>
      <c r="B733" s="582" t="s">
        <v>1090</v>
      </c>
      <c r="C733" s="584" t="s">
        <v>30</v>
      </c>
      <c r="D733" s="584" t="s">
        <v>35</v>
      </c>
      <c r="E733" s="626" t="s">
        <v>717</v>
      </c>
      <c r="F733" s="627"/>
      <c r="G733" s="243">
        <f t="shared" si="99"/>
        <v>0</v>
      </c>
      <c r="H733" s="243">
        <f t="shared" si="99"/>
        <v>400</v>
      </c>
      <c r="I733" s="243">
        <f t="shared" si="99"/>
        <v>400</v>
      </c>
      <c r="J733" s="243">
        <f t="shared" si="99"/>
        <v>0</v>
      </c>
    </row>
    <row r="734" spans="1:10" s="129" customFormat="1" ht="33.75" hidden="1" thickBot="1">
      <c r="A734" s="282" t="s">
        <v>1000</v>
      </c>
      <c r="B734" s="602" t="s">
        <v>1090</v>
      </c>
      <c r="C734" s="589" t="s">
        <v>30</v>
      </c>
      <c r="D734" s="589" t="s">
        <v>35</v>
      </c>
      <c r="E734" s="628" t="s">
        <v>1001</v>
      </c>
      <c r="F734" s="596"/>
      <c r="G734" s="69">
        <f t="shared" si="99"/>
        <v>0</v>
      </c>
      <c r="H734" s="69">
        <f t="shared" si="99"/>
        <v>400</v>
      </c>
      <c r="I734" s="69">
        <f t="shared" si="99"/>
        <v>400</v>
      </c>
      <c r="J734" s="69">
        <f t="shared" si="99"/>
        <v>0</v>
      </c>
    </row>
    <row r="735" spans="1:10" s="129" customFormat="1" ht="33.75" hidden="1" thickBot="1">
      <c r="A735" s="282" t="s">
        <v>1025</v>
      </c>
      <c r="B735" s="602" t="s">
        <v>1090</v>
      </c>
      <c r="C735" s="589" t="s">
        <v>30</v>
      </c>
      <c r="D735" s="589" t="s">
        <v>35</v>
      </c>
      <c r="E735" s="628" t="s">
        <v>1002</v>
      </c>
      <c r="F735" s="596"/>
      <c r="G735" s="69">
        <f t="shared" si="99"/>
        <v>0</v>
      </c>
      <c r="H735" s="69">
        <f t="shared" si="99"/>
        <v>400</v>
      </c>
      <c r="I735" s="69">
        <f t="shared" si="99"/>
        <v>400</v>
      </c>
      <c r="J735" s="69">
        <f t="shared" si="99"/>
        <v>0</v>
      </c>
    </row>
    <row r="736" spans="1:10" s="129" customFormat="1" ht="33.75" hidden="1" thickBot="1">
      <c r="A736" s="368" t="s">
        <v>516</v>
      </c>
      <c r="B736" s="602" t="s">
        <v>1090</v>
      </c>
      <c r="C736" s="589" t="s">
        <v>30</v>
      </c>
      <c r="D736" s="589" t="s">
        <v>35</v>
      </c>
      <c r="E736" s="628" t="s">
        <v>1002</v>
      </c>
      <c r="F736" s="596">
        <v>240</v>
      </c>
      <c r="G736" s="242"/>
      <c r="H736" s="242">
        <v>400</v>
      </c>
      <c r="I736" s="242">
        <v>400</v>
      </c>
      <c r="J736" s="242"/>
    </row>
    <row r="737" spans="1:10" ht="0.75" customHeight="1" hidden="1">
      <c r="A737" s="45" t="s">
        <v>3</v>
      </c>
      <c r="B737" s="585" t="s">
        <v>1090</v>
      </c>
      <c r="C737" s="584" t="s">
        <v>38</v>
      </c>
      <c r="D737" s="584"/>
      <c r="E737" s="584"/>
      <c r="F737" s="584"/>
      <c r="G737" s="150">
        <f aca="true" t="shared" si="100" ref="G737:J740">G738</f>
        <v>0</v>
      </c>
      <c r="H737" s="150">
        <f t="shared" si="100"/>
        <v>12537000</v>
      </c>
      <c r="I737" s="150">
        <f t="shared" si="100"/>
        <v>12537000</v>
      </c>
      <c r="J737" s="150">
        <f t="shared" si="100"/>
        <v>0</v>
      </c>
    </row>
    <row r="738" spans="1:10" s="25" customFormat="1" ht="17.25" hidden="1" thickBot="1">
      <c r="A738" s="70" t="s">
        <v>173</v>
      </c>
      <c r="B738" s="608" t="s">
        <v>1090</v>
      </c>
      <c r="C738" s="551" t="s">
        <v>38</v>
      </c>
      <c r="D738" s="551" t="s">
        <v>34</v>
      </c>
      <c r="E738" s="551"/>
      <c r="F738" s="551"/>
      <c r="G738" s="74">
        <f t="shared" si="100"/>
        <v>0</v>
      </c>
      <c r="H738" s="74">
        <f t="shared" si="100"/>
        <v>12537000</v>
      </c>
      <c r="I738" s="74">
        <f t="shared" si="100"/>
        <v>12537000</v>
      </c>
      <c r="J738" s="74">
        <f t="shared" si="100"/>
        <v>0</v>
      </c>
    </row>
    <row r="739" spans="1:10" s="129" customFormat="1" ht="33.75" hidden="1" thickBot="1">
      <c r="A739" s="109" t="s">
        <v>545</v>
      </c>
      <c r="B739" s="608" t="s">
        <v>1090</v>
      </c>
      <c r="C739" s="551" t="s">
        <v>38</v>
      </c>
      <c r="D739" s="551" t="s">
        <v>34</v>
      </c>
      <c r="E739" s="600" t="s">
        <v>756</v>
      </c>
      <c r="F739" s="594"/>
      <c r="G739" s="150">
        <f t="shared" si="100"/>
        <v>0</v>
      </c>
      <c r="H739" s="150">
        <f t="shared" si="100"/>
        <v>12537000</v>
      </c>
      <c r="I739" s="150">
        <f t="shared" si="100"/>
        <v>12537000</v>
      </c>
      <c r="J739" s="150">
        <f t="shared" si="100"/>
        <v>0</v>
      </c>
    </row>
    <row r="740" spans="1:10" s="330" customFormat="1" ht="33.75" hidden="1" thickBot="1">
      <c r="A740" s="356" t="s">
        <v>563</v>
      </c>
      <c r="B740" s="608" t="s">
        <v>1090</v>
      </c>
      <c r="C740" s="551" t="s">
        <v>38</v>
      </c>
      <c r="D740" s="551" t="s">
        <v>34</v>
      </c>
      <c r="E740" s="584" t="s">
        <v>779</v>
      </c>
      <c r="F740" s="601"/>
      <c r="G740" s="150">
        <f t="shared" si="100"/>
        <v>0</v>
      </c>
      <c r="H740" s="150">
        <f t="shared" si="100"/>
        <v>12537000</v>
      </c>
      <c r="I740" s="150">
        <f t="shared" si="100"/>
        <v>12537000</v>
      </c>
      <c r="J740" s="150">
        <f t="shared" si="100"/>
        <v>0</v>
      </c>
    </row>
    <row r="741" spans="1:10" s="330" customFormat="1" ht="33.75" hidden="1" thickBot="1">
      <c r="A741" s="103" t="s">
        <v>611</v>
      </c>
      <c r="B741" s="608" t="s">
        <v>1090</v>
      </c>
      <c r="C741" s="551" t="s">
        <v>38</v>
      </c>
      <c r="D741" s="551" t="s">
        <v>34</v>
      </c>
      <c r="E741" s="584" t="s">
        <v>920</v>
      </c>
      <c r="F741" s="601"/>
      <c r="G741" s="150">
        <f>G742+G744</f>
        <v>0</v>
      </c>
      <c r="H741" s="150">
        <f>H742+H744</f>
        <v>12537000</v>
      </c>
      <c r="I741" s="150">
        <f>I742+I744</f>
        <v>12537000</v>
      </c>
      <c r="J741" s="150">
        <f>J742+J744</f>
        <v>0</v>
      </c>
    </row>
    <row r="742" spans="1:10" s="330" customFormat="1" ht="50.25" hidden="1" thickBot="1">
      <c r="A742" s="106" t="s">
        <v>925</v>
      </c>
      <c r="B742" s="603" t="s">
        <v>1090</v>
      </c>
      <c r="C742" s="593" t="s">
        <v>38</v>
      </c>
      <c r="D742" s="593" t="s">
        <v>34</v>
      </c>
      <c r="E742" s="589" t="s">
        <v>926</v>
      </c>
      <c r="F742" s="594"/>
      <c r="G742" s="242">
        <f>G743</f>
        <v>0</v>
      </c>
      <c r="H742" s="242">
        <f>H743</f>
        <v>0</v>
      </c>
      <c r="I742" s="242">
        <f>I743</f>
        <v>0</v>
      </c>
      <c r="J742" s="242">
        <f>J743</f>
        <v>0</v>
      </c>
    </row>
    <row r="743" spans="1:10" s="330" customFormat="1" ht="17.25" hidden="1" thickBot="1">
      <c r="A743" s="106" t="s">
        <v>540</v>
      </c>
      <c r="B743" s="603" t="s">
        <v>1090</v>
      </c>
      <c r="C743" s="593" t="s">
        <v>38</v>
      </c>
      <c r="D743" s="593" t="s">
        <v>34</v>
      </c>
      <c r="E743" s="589" t="s">
        <v>926</v>
      </c>
      <c r="F743" s="594">
        <v>310</v>
      </c>
      <c r="G743" s="242"/>
      <c r="H743" s="242"/>
      <c r="I743" s="242"/>
      <c r="J743" s="242"/>
    </row>
    <row r="744" spans="1:10" s="330" customFormat="1" ht="50.25" hidden="1" thickBot="1">
      <c r="A744" s="106" t="s">
        <v>927</v>
      </c>
      <c r="B744" s="603" t="s">
        <v>1090</v>
      </c>
      <c r="C744" s="593" t="s">
        <v>38</v>
      </c>
      <c r="D744" s="593" t="s">
        <v>34</v>
      </c>
      <c r="E744" s="589" t="s">
        <v>928</v>
      </c>
      <c r="F744" s="594"/>
      <c r="G744" s="242">
        <f>G745</f>
        <v>0</v>
      </c>
      <c r="H744" s="242">
        <f>H745</f>
        <v>12537000</v>
      </c>
      <c r="I744" s="242">
        <f>I745</f>
        <v>12537000</v>
      </c>
      <c r="J744" s="242">
        <f>J745</f>
        <v>0</v>
      </c>
    </row>
    <row r="745" spans="1:10" s="330" customFormat="1" ht="17.25" hidden="1" thickBot="1">
      <c r="A745" s="106" t="s">
        <v>540</v>
      </c>
      <c r="B745" s="603" t="s">
        <v>1090</v>
      </c>
      <c r="C745" s="593" t="s">
        <v>38</v>
      </c>
      <c r="D745" s="593" t="s">
        <v>34</v>
      </c>
      <c r="E745" s="589" t="s">
        <v>928</v>
      </c>
      <c r="F745" s="594">
        <v>310</v>
      </c>
      <c r="G745" s="242"/>
      <c r="H745" s="242">
        <v>12537000</v>
      </c>
      <c r="I745" s="242">
        <v>12537000</v>
      </c>
      <c r="J745" s="242"/>
    </row>
    <row r="746" spans="1:10" ht="66.75" hidden="1" thickBot="1">
      <c r="A746" s="87" t="s">
        <v>397</v>
      </c>
      <c r="B746" s="710" t="s">
        <v>1090</v>
      </c>
      <c r="C746" s="637"/>
      <c r="D746" s="637"/>
      <c r="E746" s="637"/>
      <c r="F746" s="637"/>
      <c r="G746" s="416"/>
      <c r="H746" s="416">
        <f>H764+H790+H796</f>
        <v>7160200</v>
      </c>
      <c r="I746" s="416">
        <f>I764+I790+I796</f>
        <v>7160200</v>
      </c>
      <c r="J746" s="416"/>
    </row>
    <row r="747" spans="1:10" ht="17.25" hidden="1" thickBot="1">
      <c r="A747" s="45" t="s">
        <v>205</v>
      </c>
      <c r="B747" s="582" t="s">
        <v>1090</v>
      </c>
      <c r="C747" s="584" t="s">
        <v>31</v>
      </c>
      <c r="D747" s="584"/>
      <c r="E747" s="584"/>
      <c r="F747" s="584"/>
      <c r="G747" s="121">
        <f>G748</f>
        <v>0</v>
      </c>
      <c r="H747" s="121">
        <f>H748</f>
        <v>0</v>
      </c>
      <c r="I747" s="121">
        <f>I748</f>
        <v>0</v>
      </c>
      <c r="J747" s="121">
        <f>J748</f>
        <v>0</v>
      </c>
    </row>
    <row r="748" spans="1:10" ht="17.25" hidden="1" thickBot="1">
      <c r="A748" s="45" t="s">
        <v>206</v>
      </c>
      <c r="B748" s="582" t="s">
        <v>1090</v>
      </c>
      <c r="C748" s="583" t="s">
        <v>31</v>
      </c>
      <c r="D748" s="583" t="s">
        <v>41</v>
      </c>
      <c r="E748" s="584"/>
      <c r="F748" s="584"/>
      <c r="G748" s="74">
        <f>G749+G759</f>
        <v>0</v>
      </c>
      <c r="H748" s="74">
        <f>H749+H759</f>
        <v>0</v>
      </c>
      <c r="I748" s="74">
        <f>I749+I759</f>
        <v>0</v>
      </c>
      <c r="J748" s="74">
        <f>J749+J759</f>
        <v>0</v>
      </c>
    </row>
    <row r="749" spans="1:10" ht="33.75" hidden="1" thickBot="1">
      <c r="A749" s="41" t="s">
        <v>526</v>
      </c>
      <c r="B749" s="602" t="s">
        <v>1090</v>
      </c>
      <c r="C749" s="589" t="s">
        <v>31</v>
      </c>
      <c r="D749" s="588" t="s">
        <v>41</v>
      </c>
      <c r="E749" s="589" t="s">
        <v>447</v>
      </c>
      <c r="F749" s="588"/>
      <c r="G749" s="69">
        <f aca="true" t="shared" si="101" ref="G749:J751">G750</f>
        <v>0</v>
      </c>
      <c r="H749" s="69">
        <f t="shared" si="101"/>
        <v>0</v>
      </c>
      <c r="I749" s="69">
        <f t="shared" si="101"/>
        <v>0</v>
      </c>
      <c r="J749" s="69">
        <f t="shared" si="101"/>
        <v>0</v>
      </c>
    </row>
    <row r="750" spans="1:10" ht="33.75" hidden="1" thickBot="1">
      <c r="A750" s="103" t="s">
        <v>527</v>
      </c>
      <c r="B750" s="602" t="s">
        <v>1090</v>
      </c>
      <c r="C750" s="615" t="s">
        <v>31</v>
      </c>
      <c r="D750" s="593" t="s">
        <v>41</v>
      </c>
      <c r="E750" s="589" t="s">
        <v>528</v>
      </c>
      <c r="F750" s="588"/>
      <c r="G750" s="69">
        <f t="shared" si="101"/>
        <v>0</v>
      </c>
      <c r="H750" s="69">
        <f t="shared" si="101"/>
        <v>0</v>
      </c>
      <c r="I750" s="69">
        <f t="shared" si="101"/>
        <v>0</v>
      </c>
      <c r="J750" s="69">
        <f t="shared" si="101"/>
        <v>0</v>
      </c>
    </row>
    <row r="751" spans="1:10" ht="33.75" hidden="1" thickBot="1">
      <c r="A751" s="160" t="s">
        <v>575</v>
      </c>
      <c r="B751" s="602" t="s">
        <v>1090</v>
      </c>
      <c r="C751" s="615" t="s">
        <v>31</v>
      </c>
      <c r="D751" s="593" t="s">
        <v>41</v>
      </c>
      <c r="E751" s="589" t="s">
        <v>592</v>
      </c>
      <c r="F751" s="588"/>
      <c r="G751" s="80">
        <f t="shared" si="101"/>
        <v>0</v>
      </c>
      <c r="H751" s="80">
        <f t="shared" si="101"/>
        <v>0</v>
      </c>
      <c r="I751" s="80">
        <f t="shared" si="101"/>
        <v>0</v>
      </c>
      <c r="J751" s="80">
        <f t="shared" si="101"/>
        <v>0</v>
      </c>
    </row>
    <row r="752" spans="1:10" ht="33.75" hidden="1" thickBot="1">
      <c r="A752" s="233" t="s">
        <v>516</v>
      </c>
      <c r="B752" s="602" t="s">
        <v>1090</v>
      </c>
      <c r="C752" s="615" t="s">
        <v>31</v>
      </c>
      <c r="D752" s="593" t="s">
        <v>41</v>
      </c>
      <c r="E752" s="589" t="s">
        <v>592</v>
      </c>
      <c r="F752" s="589" t="s">
        <v>517</v>
      </c>
      <c r="G752" s="69"/>
      <c r="H752" s="69"/>
      <c r="I752" s="69"/>
      <c r="J752" s="69"/>
    </row>
    <row r="753" spans="1:10" ht="33.75" hidden="1" thickBot="1">
      <c r="A753" s="70" t="s">
        <v>110</v>
      </c>
      <c r="B753" s="608" t="s">
        <v>1090</v>
      </c>
      <c r="C753" s="551" t="s">
        <v>40</v>
      </c>
      <c r="D753" s="551"/>
      <c r="E753" s="551"/>
      <c r="F753" s="551"/>
      <c r="G753" s="150">
        <f aca="true" t="shared" si="102" ref="G753:J757">G754</f>
        <v>0</v>
      </c>
      <c r="H753" s="150">
        <f t="shared" si="102"/>
        <v>0</v>
      </c>
      <c r="I753" s="150">
        <f t="shared" si="102"/>
        <v>0</v>
      </c>
      <c r="J753" s="150">
        <f t="shared" si="102"/>
        <v>0</v>
      </c>
    </row>
    <row r="754" spans="1:10" ht="17.25" hidden="1" thickBot="1">
      <c r="A754" s="70" t="s">
        <v>111</v>
      </c>
      <c r="B754" s="608" t="s">
        <v>1090</v>
      </c>
      <c r="C754" s="609" t="s">
        <v>40</v>
      </c>
      <c r="D754" s="609" t="s">
        <v>36</v>
      </c>
      <c r="E754" s="551"/>
      <c r="F754" s="551"/>
      <c r="G754" s="77">
        <f t="shared" si="102"/>
        <v>0</v>
      </c>
      <c r="H754" s="77">
        <f t="shared" si="102"/>
        <v>0</v>
      </c>
      <c r="I754" s="77">
        <f t="shared" si="102"/>
        <v>0</v>
      </c>
      <c r="J754" s="77">
        <f t="shared" si="102"/>
        <v>0</v>
      </c>
    </row>
    <row r="755" spans="1:10" ht="50.25" hidden="1" thickBot="1">
      <c r="A755" s="106" t="s">
        <v>530</v>
      </c>
      <c r="B755" s="602" t="s">
        <v>1090</v>
      </c>
      <c r="C755" s="589" t="s">
        <v>40</v>
      </c>
      <c r="D755" s="588" t="s">
        <v>36</v>
      </c>
      <c r="E755" s="589" t="s">
        <v>531</v>
      </c>
      <c r="F755" s="589"/>
      <c r="G755" s="69">
        <f t="shared" si="102"/>
        <v>0</v>
      </c>
      <c r="H755" s="69">
        <f t="shared" si="102"/>
        <v>0</v>
      </c>
      <c r="I755" s="69">
        <f t="shared" si="102"/>
        <v>0</v>
      </c>
      <c r="J755" s="69">
        <f t="shared" si="102"/>
        <v>0</v>
      </c>
    </row>
    <row r="756" spans="1:10" ht="17.25" hidden="1" thickBot="1">
      <c r="A756" s="234" t="s">
        <v>588</v>
      </c>
      <c r="B756" s="602" t="s">
        <v>1090</v>
      </c>
      <c r="C756" s="589" t="s">
        <v>40</v>
      </c>
      <c r="D756" s="588" t="s">
        <v>36</v>
      </c>
      <c r="E756" s="589" t="s">
        <v>589</v>
      </c>
      <c r="F756" s="589"/>
      <c r="G756" s="69">
        <f t="shared" si="102"/>
        <v>0</v>
      </c>
      <c r="H756" s="69">
        <f t="shared" si="102"/>
        <v>0</v>
      </c>
      <c r="I756" s="69">
        <f t="shared" si="102"/>
        <v>0</v>
      </c>
      <c r="J756" s="69">
        <f t="shared" si="102"/>
        <v>0</v>
      </c>
    </row>
    <row r="757" spans="1:10" ht="17.25" hidden="1" thickBot="1">
      <c r="A757" s="234" t="s">
        <v>590</v>
      </c>
      <c r="B757" s="602" t="s">
        <v>1090</v>
      </c>
      <c r="C757" s="593" t="s">
        <v>40</v>
      </c>
      <c r="D757" s="615" t="s">
        <v>36</v>
      </c>
      <c r="E757" s="593" t="s">
        <v>591</v>
      </c>
      <c r="F757" s="593"/>
      <c r="G757" s="69">
        <f t="shared" si="102"/>
        <v>0</v>
      </c>
      <c r="H757" s="69">
        <f t="shared" si="102"/>
        <v>0</v>
      </c>
      <c r="I757" s="69">
        <f t="shared" si="102"/>
        <v>0</v>
      </c>
      <c r="J757" s="69">
        <f t="shared" si="102"/>
        <v>0</v>
      </c>
    </row>
    <row r="758" spans="1:10" ht="33.75" hidden="1" thickBot="1">
      <c r="A758" s="233" t="s">
        <v>516</v>
      </c>
      <c r="B758" s="602" t="s">
        <v>1090</v>
      </c>
      <c r="C758" s="593" t="s">
        <v>40</v>
      </c>
      <c r="D758" s="615" t="s">
        <v>36</v>
      </c>
      <c r="E758" s="593" t="s">
        <v>591</v>
      </c>
      <c r="F758" s="593" t="s">
        <v>517</v>
      </c>
      <c r="G758" s="69">
        <f>15000-15000</f>
        <v>0</v>
      </c>
      <c r="H758" s="69">
        <f>15000-15000</f>
        <v>0</v>
      </c>
      <c r="I758" s="69">
        <f>15000-15000</f>
        <v>0</v>
      </c>
      <c r="J758" s="69">
        <f>15000-15000</f>
        <v>0</v>
      </c>
    </row>
    <row r="759" spans="1:10" ht="34.5" customHeight="1" hidden="1">
      <c r="A759" s="63" t="s">
        <v>521</v>
      </c>
      <c r="B759" s="602" t="s">
        <v>1090</v>
      </c>
      <c r="C759" s="588" t="s">
        <v>31</v>
      </c>
      <c r="D759" s="588" t="s">
        <v>41</v>
      </c>
      <c r="E759" s="610" t="s">
        <v>522</v>
      </c>
      <c r="F759" s="610"/>
      <c r="G759" s="64">
        <f>G762+G760</f>
        <v>0</v>
      </c>
      <c r="H759" s="64">
        <f>H762+H760</f>
        <v>0</v>
      </c>
      <c r="I759" s="64">
        <f>I762+I760</f>
        <v>0</v>
      </c>
      <c r="J759" s="64">
        <f>J762+J760</f>
        <v>0</v>
      </c>
    </row>
    <row r="760" spans="1:10" ht="17.25" hidden="1" thickBot="1">
      <c r="A760" s="233" t="s">
        <v>659</v>
      </c>
      <c r="B760" s="602" t="s">
        <v>1090</v>
      </c>
      <c r="C760" s="588" t="s">
        <v>31</v>
      </c>
      <c r="D760" s="588" t="s">
        <v>41</v>
      </c>
      <c r="E760" s="610" t="s">
        <v>660</v>
      </c>
      <c r="F760" s="589"/>
      <c r="G760" s="69">
        <f>G761</f>
        <v>0</v>
      </c>
      <c r="H760" s="69">
        <f>H761</f>
        <v>0</v>
      </c>
      <c r="I760" s="69">
        <f>I761</f>
        <v>0</v>
      </c>
      <c r="J760" s="69">
        <f>J761</f>
        <v>0</v>
      </c>
    </row>
    <row r="761" spans="1:10" ht="33.75" hidden="1" thickBot="1">
      <c r="A761" s="233" t="s">
        <v>516</v>
      </c>
      <c r="B761" s="602" t="s">
        <v>1090</v>
      </c>
      <c r="C761" s="588" t="s">
        <v>31</v>
      </c>
      <c r="D761" s="588" t="s">
        <v>41</v>
      </c>
      <c r="E761" s="593" t="s">
        <v>660</v>
      </c>
      <c r="F761" s="589" t="s">
        <v>517</v>
      </c>
      <c r="G761" s="69"/>
      <c r="H761" s="69"/>
      <c r="I761" s="69"/>
      <c r="J761" s="69"/>
    </row>
    <row r="762" spans="1:10" ht="38.25" hidden="1" thickBot="1">
      <c r="A762" s="281" t="s">
        <v>655</v>
      </c>
      <c r="B762" s="602" t="s">
        <v>1090</v>
      </c>
      <c r="C762" s="588" t="s">
        <v>31</v>
      </c>
      <c r="D762" s="588" t="s">
        <v>41</v>
      </c>
      <c r="E762" s="610" t="s">
        <v>656</v>
      </c>
      <c r="F762" s="593"/>
      <c r="G762" s="69">
        <f>G763</f>
        <v>0</v>
      </c>
      <c r="H762" s="69">
        <f>H763</f>
        <v>0</v>
      </c>
      <c r="I762" s="69">
        <f>I763</f>
        <v>0</v>
      </c>
      <c r="J762" s="69">
        <f>J763</f>
        <v>0</v>
      </c>
    </row>
    <row r="763" spans="1:10" ht="33.75" hidden="1" thickBot="1">
      <c r="A763" s="253" t="s">
        <v>516</v>
      </c>
      <c r="B763" s="602" t="s">
        <v>1090</v>
      </c>
      <c r="C763" s="588" t="s">
        <v>31</v>
      </c>
      <c r="D763" s="588" t="s">
        <v>41</v>
      </c>
      <c r="E763" s="593" t="s">
        <v>656</v>
      </c>
      <c r="F763" s="593" t="s">
        <v>517</v>
      </c>
      <c r="G763" s="69"/>
      <c r="H763" s="69"/>
      <c r="I763" s="69"/>
      <c r="J763" s="69"/>
    </row>
    <row r="764" spans="1:10" ht="17.25" hidden="1" thickBot="1">
      <c r="A764" s="60" t="s">
        <v>94</v>
      </c>
      <c r="B764" s="638" t="s">
        <v>1090</v>
      </c>
      <c r="C764" s="604" t="s">
        <v>34</v>
      </c>
      <c r="D764" s="604"/>
      <c r="E764" s="604"/>
      <c r="F764" s="604"/>
      <c r="G764" s="121">
        <f>G765+G773+G785</f>
        <v>0</v>
      </c>
      <c r="H764" s="121">
        <f>H765+H773+H785</f>
        <v>6463800</v>
      </c>
      <c r="I764" s="121">
        <f>I765+I773+I785</f>
        <v>6463800</v>
      </c>
      <c r="J764" s="121">
        <f>J765+J773+J785</f>
        <v>0</v>
      </c>
    </row>
    <row r="765" spans="1:10" ht="17.25" hidden="1" thickBot="1">
      <c r="A765" s="45" t="s">
        <v>212</v>
      </c>
      <c r="B765" s="638" t="s">
        <v>1090</v>
      </c>
      <c r="C765" s="592" t="s">
        <v>34</v>
      </c>
      <c r="D765" s="592" t="s">
        <v>31</v>
      </c>
      <c r="E765" s="604"/>
      <c r="F765" s="604"/>
      <c r="G765" s="77">
        <f aca="true" t="shared" si="103" ref="G765:J768">G766</f>
        <v>0</v>
      </c>
      <c r="H765" s="77">
        <f t="shared" si="103"/>
        <v>5765800</v>
      </c>
      <c r="I765" s="77">
        <f t="shared" si="103"/>
        <v>5765800</v>
      </c>
      <c r="J765" s="77">
        <f t="shared" si="103"/>
        <v>0</v>
      </c>
    </row>
    <row r="766" spans="1:10" s="129" customFormat="1" ht="50.25" hidden="1" thickBot="1">
      <c r="A766" s="154" t="s">
        <v>573</v>
      </c>
      <c r="B766" s="638" t="s">
        <v>1090</v>
      </c>
      <c r="C766" s="592" t="s">
        <v>34</v>
      </c>
      <c r="D766" s="592" t="s">
        <v>31</v>
      </c>
      <c r="E766" s="600" t="s">
        <v>709</v>
      </c>
      <c r="F766" s="639"/>
      <c r="G766" s="121">
        <f t="shared" si="103"/>
        <v>0</v>
      </c>
      <c r="H766" s="121">
        <f t="shared" si="103"/>
        <v>5765800</v>
      </c>
      <c r="I766" s="121">
        <f t="shared" si="103"/>
        <v>5765800</v>
      </c>
      <c r="J766" s="121">
        <f t="shared" si="103"/>
        <v>0</v>
      </c>
    </row>
    <row r="767" spans="1:10" s="330" customFormat="1" ht="41.25" customHeight="1" hidden="1">
      <c r="A767" s="109" t="s">
        <v>980</v>
      </c>
      <c r="B767" s="638" t="s">
        <v>1090</v>
      </c>
      <c r="C767" s="592" t="s">
        <v>34</v>
      </c>
      <c r="D767" s="592" t="s">
        <v>31</v>
      </c>
      <c r="E767" s="584" t="s">
        <v>710</v>
      </c>
      <c r="F767" s="601"/>
      <c r="G767" s="150">
        <f t="shared" si="103"/>
        <v>0</v>
      </c>
      <c r="H767" s="150">
        <f t="shared" si="103"/>
        <v>5765800</v>
      </c>
      <c r="I767" s="150">
        <f t="shared" si="103"/>
        <v>5765800</v>
      </c>
      <c r="J767" s="150">
        <f t="shared" si="103"/>
        <v>0</v>
      </c>
    </row>
    <row r="768" spans="1:10" s="129" customFormat="1" ht="17.25" hidden="1" thickBot="1">
      <c r="A768" s="106" t="s">
        <v>596</v>
      </c>
      <c r="B768" s="640" t="s">
        <v>1090</v>
      </c>
      <c r="C768" s="633" t="s">
        <v>34</v>
      </c>
      <c r="D768" s="633" t="s">
        <v>31</v>
      </c>
      <c r="E768" s="589" t="s">
        <v>983</v>
      </c>
      <c r="F768" s="594"/>
      <c r="G768" s="242">
        <f t="shared" si="103"/>
        <v>0</v>
      </c>
      <c r="H768" s="242">
        <f t="shared" si="103"/>
        <v>5765800</v>
      </c>
      <c r="I768" s="242">
        <f t="shared" si="103"/>
        <v>5765800</v>
      </c>
      <c r="J768" s="242">
        <f t="shared" si="103"/>
        <v>0</v>
      </c>
    </row>
    <row r="769" spans="1:10" s="129" customFormat="1" ht="17.25" hidden="1" thickBot="1">
      <c r="A769" s="106" t="s">
        <v>515</v>
      </c>
      <c r="B769" s="640" t="s">
        <v>1090</v>
      </c>
      <c r="C769" s="633" t="s">
        <v>34</v>
      </c>
      <c r="D769" s="633" t="s">
        <v>31</v>
      </c>
      <c r="E769" s="589" t="s">
        <v>984</v>
      </c>
      <c r="F769" s="594"/>
      <c r="G769" s="447">
        <f>G770+G771+G772</f>
        <v>0</v>
      </c>
      <c r="H769" s="447">
        <f>H770+H771+H772</f>
        <v>5765800</v>
      </c>
      <c r="I769" s="447">
        <f>I770+I771+I772</f>
        <v>5765800</v>
      </c>
      <c r="J769" s="447">
        <f>J770+J771+J772</f>
        <v>0</v>
      </c>
    </row>
    <row r="770" spans="1:10" s="129" customFormat="1" ht="33.75" hidden="1" thickBot="1">
      <c r="A770" s="106" t="s">
        <v>513</v>
      </c>
      <c r="B770" s="640" t="s">
        <v>1090</v>
      </c>
      <c r="C770" s="633" t="s">
        <v>34</v>
      </c>
      <c r="D770" s="633" t="s">
        <v>31</v>
      </c>
      <c r="E770" s="589" t="s">
        <v>984</v>
      </c>
      <c r="F770" s="594">
        <v>120</v>
      </c>
      <c r="G770" s="242"/>
      <c r="H770" s="242">
        <f>3023500+913100+14000+270800</f>
        <v>4221400</v>
      </c>
      <c r="I770" s="242">
        <f>3023500+913100+14000+270800</f>
        <v>4221400</v>
      </c>
      <c r="J770" s="242"/>
    </row>
    <row r="771" spans="1:10" s="129" customFormat="1" ht="33.75" hidden="1" thickBot="1">
      <c r="A771" s="106" t="s">
        <v>516</v>
      </c>
      <c r="B771" s="640" t="s">
        <v>1090</v>
      </c>
      <c r="C771" s="633" t="s">
        <v>34</v>
      </c>
      <c r="D771" s="633" t="s">
        <v>31</v>
      </c>
      <c r="E771" s="589" t="s">
        <v>984</v>
      </c>
      <c r="F771" s="594">
        <v>240</v>
      </c>
      <c r="G771" s="242"/>
      <c r="H771" s="242">
        <v>1518500</v>
      </c>
      <c r="I771" s="242">
        <v>1518500</v>
      </c>
      <c r="J771" s="242"/>
    </row>
    <row r="772" spans="1:10" s="129" customFormat="1" ht="17.25" hidden="1" thickBot="1">
      <c r="A772" s="106" t="s">
        <v>518</v>
      </c>
      <c r="B772" s="640" t="s">
        <v>1090</v>
      </c>
      <c r="C772" s="633" t="s">
        <v>34</v>
      </c>
      <c r="D772" s="633" t="s">
        <v>31</v>
      </c>
      <c r="E772" s="589" t="s">
        <v>984</v>
      </c>
      <c r="F772" s="594">
        <v>850</v>
      </c>
      <c r="G772" s="242"/>
      <c r="H772" s="242">
        <v>25900</v>
      </c>
      <c r="I772" s="242">
        <v>25900</v>
      </c>
      <c r="J772" s="242"/>
    </row>
    <row r="773" spans="1:10" ht="17.25" hidden="1" thickBot="1">
      <c r="A773" s="45" t="s">
        <v>208</v>
      </c>
      <c r="B773" s="585" t="s">
        <v>1090</v>
      </c>
      <c r="C773" s="584" t="s">
        <v>34</v>
      </c>
      <c r="D773" s="584" t="s">
        <v>35</v>
      </c>
      <c r="E773" s="584"/>
      <c r="F773" s="584"/>
      <c r="G773" s="150">
        <f aca="true" t="shared" si="104" ref="G773:J775">G774</f>
        <v>0</v>
      </c>
      <c r="H773" s="150">
        <f t="shared" si="104"/>
        <v>678000</v>
      </c>
      <c r="I773" s="150">
        <f t="shared" si="104"/>
        <v>678000</v>
      </c>
      <c r="J773" s="150">
        <f t="shared" si="104"/>
        <v>0</v>
      </c>
    </row>
    <row r="774" spans="1:10" s="129" customFormat="1" ht="50.25" hidden="1" thickBot="1">
      <c r="A774" s="441" t="s">
        <v>573</v>
      </c>
      <c r="B774" s="582" t="s">
        <v>1090</v>
      </c>
      <c r="C774" s="584" t="s">
        <v>34</v>
      </c>
      <c r="D774" s="584" t="s">
        <v>35</v>
      </c>
      <c r="E774" s="600" t="s">
        <v>709</v>
      </c>
      <c r="F774" s="639"/>
      <c r="G774" s="121">
        <f t="shared" si="104"/>
        <v>0</v>
      </c>
      <c r="H774" s="121">
        <f t="shared" si="104"/>
        <v>678000</v>
      </c>
      <c r="I774" s="121">
        <f t="shared" si="104"/>
        <v>678000</v>
      </c>
      <c r="J774" s="121">
        <f t="shared" si="104"/>
        <v>0</v>
      </c>
    </row>
    <row r="775" spans="1:10" s="330" customFormat="1" ht="33.75" hidden="1" thickBot="1">
      <c r="A775" s="394" t="s">
        <v>980</v>
      </c>
      <c r="B775" s="580" t="s">
        <v>1090</v>
      </c>
      <c r="C775" s="584" t="s">
        <v>34</v>
      </c>
      <c r="D775" s="584" t="s">
        <v>35</v>
      </c>
      <c r="E775" s="584" t="s">
        <v>710</v>
      </c>
      <c r="F775" s="601"/>
      <c r="G775" s="150">
        <f t="shared" si="104"/>
        <v>0</v>
      </c>
      <c r="H775" s="150">
        <f t="shared" si="104"/>
        <v>678000</v>
      </c>
      <c r="I775" s="150">
        <f t="shared" si="104"/>
        <v>678000</v>
      </c>
      <c r="J775" s="150">
        <f t="shared" si="104"/>
        <v>0</v>
      </c>
    </row>
    <row r="776" spans="1:10" s="129" customFormat="1" ht="33.75" hidden="1" thickBot="1">
      <c r="A776" s="442" t="s">
        <v>981</v>
      </c>
      <c r="B776" s="649" t="s">
        <v>1090</v>
      </c>
      <c r="C776" s="589" t="s">
        <v>34</v>
      </c>
      <c r="D776" s="589" t="s">
        <v>35</v>
      </c>
      <c r="E776" s="589" t="s">
        <v>763</v>
      </c>
      <c r="F776" s="594"/>
      <c r="G776" s="242">
        <f>G777+G780+G782</f>
        <v>0</v>
      </c>
      <c r="H776" s="242">
        <f>H777+H780+H782</f>
        <v>678000</v>
      </c>
      <c r="I776" s="242">
        <f>I777+I780+I782</f>
        <v>678000</v>
      </c>
      <c r="J776" s="242">
        <f>J777+J780+J782</f>
        <v>0</v>
      </c>
    </row>
    <row r="777" spans="1:10" s="129" customFormat="1" ht="17.25" hidden="1" thickBot="1">
      <c r="A777" s="279" t="s">
        <v>618</v>
      </c>
      <c r="B777" s="649" t="s">
        <v>1090</v>
      </c>
      <c r="C777" s="589" t="s">
        <v>34</v>
      </c>
      <c r="D777" s="589" t="s">
        <v>35</v>
      </c>
      <c r="E777" s="589" t="s">
        <v>982</v>
      </c>
      <c r="F777" s="594"/>
      <c r="G777" s="242">
        <f>G778</f>
        <v>0</v>
      </c>
      <c r="H777" s="242">
        <f>H778</f>
        <v>100000</v>
      </c>
      <c r="I777" s="242">
        <f>I778</f>
        <v>100000</v>
      </c>
      <c r="J777" s="242">
        <f>J778</f>
        <v>0</v>
      </c>
    </row>
    <row r="778" spans="1:10" s="129" customFormat="1" ht="32.25" customHeight="1" hidden="1">
      <c r="A778" s="283" t="s">
        <v>516</v>
      </c>
      <c r="B778" s="649" t="s">
        <v>1090</v>
      </c>
      <c r="C778" s="589" t="s">
        <v>34</v>
      </c>
      <c r="D778" s="589" t="s">
        <v>35</v>
      </c>
      <c r="E778" s="589" t="s">
        <v>982</v>
      </c>
      <c r="F778" s="594">
        <v>240</v>
      </c>
      <c r="G778" s="242"/>
      <c r="H778" s="242">
        <v>100000</v>
      </c>
      <c r="I778" s="242">
        <v>100000</v>
      </c>
      <c r="J778" s="242"/>
    </row>
    <row r="779" spans="1:10" s="129" customFormat="1" ht="17.25" hidden="1" thickBot="1">
      <c r="A779" s="283" t="s">
        <v>783</v>
      </c>
      <c r="B779" s="649" t="s">
        <v>1090</v>
      </c>
      <c r="C779" s="589" t="s">
        <v>34</v>
      </c>
      <c r="D779" s="589" t="s">
        <v>35</v>
      </c>
      <c r="E779" s="589" t="s">
        <v>985</v>
      </c>
      <c r="F779" s="594"/>
      <c r="G779" s="242">
        <f>G780+G782</f>
        <v>0</v>
      </c>
      <c r="H779" s="242">
        <f>H780+H782</f>
        <v>578000</v>
      </c>
      <c r="I779" s="242">
        <f>I780+I782</f>
        <v>578000</v>
      </c>
      <c r="J779" s="242">
        <f>J780+J782</f>
        <v>0</v>
      </c>
    </row>
    <row r="780" spans="1:10" s="129" customFormat="1" ht="17.25" hidden="1" thickBot="1">
      <c r="A780" s="283" t="s">
        <v>784</v>
      </c>
      <c r="B780" s="649" t="s">
        <v>1090</v>
      </c>
      <c r="C780" s="589" t="s">
        <v>34</v>
      </c>
      <c r="D780" s="589" t="s">
        <v>35</v>
      </c>
      <c r="E780" s="589" t="s">
        <v>986</v>
      </c>
      <c r="F780" s="594"/>
      <c r="G780" s="242">
        <f>G781</f>
        <v>0</v>
      </c>
      <c r="H780" s="242">
        <f>H781</f>
        <v>158000</v>
      </c>
      <c r="I780" s="242">
        <f>I781</f>
        <v>158000</v>
      </c>
      <c r="J780" s="242">
        <f>J781</f>
        <v>0</v>
      </c>
    </row>
    <row r="781" spans="1:10" s="129" customFormat="1" ht="33.75" hidden="1" thickBot="1">
      <c r="A781" s="283" t="s">
        <v>516</v>
      </c>
      <c r="B781" s="649" t="s">
        <v>1090</v>
      </c>
      <c r="C781" s="589" t="s">
        <v>34</v>
      </c>
      <c r="D781" s="589" t="s">
        <v>35</v>
      </c>
      <c r="E781" s="589" t="s">
        <v>986</v>
      </c>
      <c r="F781" s="594">
        <v>240</v>
      </c>
      <c r="G781" s="242"/>
      <c r="H781" s="242">
        <v>158000</v>
      </c>
      <c r="I781" s="242">
        <v>158000</v>
      </c>
      <c r="J781" s="242"/>
    </row>
    <row r="782" spans="1:10" s="129" customFormat="1" ht="33.75" hidden="1" thickBot="1">
      <c r="A782" s="106" t="s">
        <v>612</v>
      </c>
      <c r="B782" s="640" t="s">
        <v>1090</v>
      </c>
      <c r="C782" s="589" t="s">
        <v>34</v>
      </c>
      <c r="D782" s="589" t="s">
        <v>35</v>
      </c>
      <c r="E782" s="589" t="s">
        <v>987</v>
      </c>
      <c r="F782" s="594"/>
      <c r="G782" s="242">
        <f>G783+G784</f>
        <v>0</v>
      </c>
      <c r="H782" s="242">
        <f>H783+H784</f>
        <v>420000</v>
      </c>
      <c r="I782" s="242">
        <f>I783+I784</f>
        <v>420000</v>
      </c>
      <c r="J782" s="242">
        <f>J783+J784</f>
        <v>0</v>
      </c>
    </row>
    <row r="783" spans="1:10" s="129" customFormat="1" ht="33.75" hidden="1" thickBot="1">
      <c r="A783" s="106" t="s">
        <v>513</v>
      </c>
      <c r="B783" s="640" t="s">
        <v>1090</v>
      </c>
      <c r="C783" s="589" t="s">
        <v>34</v>
      </c>
      <c r="D783" s="589" t="s">
        <v>35</v>
      </c>
      <c r="E783" s="589" t="s">
        <v>987</v>
      </c>
      <c r="F783" s="594">
        <v>120</v>
      </c>
      <c r="G783" s="242"/>
      <c r="H783" s="242">
        <v>328600</v>
      </c>
      <c r="I783" s="242">
        <v>328600</v>
      </c>
      <c r="J783" s="242"/>
    </row>
    <row r="784" spans="1:10" s="129" customFormat="1" ht="33.75" hidden="1" thickBot="1">
      <c r="A784" s="106" t="s">
        <v>516</v>
      </c>
      <c r="B784" s="640" t="s">
        <v>1090</v>
      </c>
      <c r="C784" s="589" t="s">
        <v>34</v>
      </c>
      <c r="D784" s="589" t="s">
        <v>35</v>
      </c>
      <c r="E784" s="589" t="s">
        <v>987</v>
      </c>
      <c r="F784" s="594">
        <v>240</v>
      </c>
      <c r="G784" s="242"/>
      <c r="H784" s="242">
        <v>91400</v>
      </c>
      <c r="I784" s="242">
        <v>91400</v>
      </c>
      <c r="J784" s="242"/>
    </row>
    <row r="785" spans="1:10" ht="17.25" hidden="1" thickBot="1">
      <c r="A785" s="45" t="s">
        <v>42</v>
      </c>
      <c r="B785" s="582" t="s">
        <v>1090</v>
      </c>
      <c r="C785" s="584" t="s">
        <v>34</v>
      </c>
      <c r="D785" s="584" t="s">
        <v>95</v>
      </c>
      <c r="E785" s="584"/>
      <c r="F785" s="584"/>
      <c r="G785" s="121">
        <f>G786</f>
        <v>0</v>
      </c>
      <c r="H785" s="121">
        <f aca="true" t="shared" si="105" ref="H785:I788">H786</f>
        <v>20000</v>
      </c>
      <c r="I785" s="121">
        <f t="shared" si="105"/>
        <v>20000</v>
      </c>
      <c r="J785" s="121">
        <f>J786</f>
        <v>0</v>
      </c>
    </row>
    <row r="786" spans="1:10" s="129" customFormat="1" ht="33.75" hidden="1" thickBot="1">
      <c r="A786" s="109" t="s">
        <v>970</v>
      </c>
      <c r="B786" s="580" t="s">
        <v>1090</v>
      </c>
      <c r="C786" s="584" t="s">
        <v>34</v>
      </c>
      <c r="D786" s="584" t="s">
        <v>95</v>
      </c>
      <c r="E786" s="586" t="s">
        <v>716</v>
      </c>
      <c r="F786" s="601"/>
      <c r="G786" s="150">
        <f>G787</f>
        <v>0</v>
      </c>
      <c r="H786" s="150">
        <f t="shared" si="105"/>
        <v>20000</v>
      </c>
      <c r="I786" s="150">
        <f t="shared" si="105"/>
        <v>20000</v>
      </c>
      <c r="J786" s="150">
        <f>J787</f>
        <v>0</v>
      </c>
    </row>
    <row r="787" spans="1:10" s="129" customFormat="1" ht="17.25" hidden="1" thickBot="1">
      <c r="A787" s="106" t="s">
        <v>971</v>
      </c>
      <c r="B787" s="649" t="s">
        <v>1090</v>
      </c>
      <c r="C787" s="589" t="s">
        <v>34</v>
      </c>
      <c r="D787" s="589" t="s">
        <v>95</v>
      </c>
      <c r="E787" s="589" t="s">
        <v>972</v>
      </c>
      <c r="F787" s="594"/>
      <c r="G787" s="242">
        <f>G788</f>
        <v>0</v>
      </c>
      <c r="H787" s="242">
        <f t="shared" si="105"/>
        <v>20000</v>
      </c>
      <c r="I787" s="242">
        <f t="shared" si="105"/>
        <v>20000</v>
      </c>
      <c r="J787" s="242">
        <f>J788</f>
        <v>0</v>
      </c>
    </row>
    <row r="788" spans="1:10" s="129" customFormat="1" ht="37.5" customHeight="1" hidden="1">
      <c r="A788" s="106" t="s">
        <v>536</v>
      </c>
      <c r="B788" s="649" t="s">
        <v>1090</v>
      </c>
      <c r="C788" s="589" t="s">
        <v>34</v>
      </c>
      <c r="D788" s="589" t="s">
        <v>95</v>
      </c>
      <c r="E788" s="589" t="s">
        <v>974</v>
      </c>
      <c r="F788" s="594"/>
      <c r="G788" s="242">
        <f>G789</f>
        <v>0</v>
      </c>
      <c r="H788" s="242">
        <f t="shared" si="105"/>
        <v>20000</v>
      </c>
      <c r="I788" s="242">
        <f t="shared" si="105"/>
        <v>20000</v>
      </c>
      <c r="J788" s="242">
        <f>J789</f>
        <v>0</v>
      </c>
    </row>
    <row r="789" spans="1:10" s="129" customFormat="1" ht="30" customHeight="1" hidden="1">
      <c r="A789" s="106" t="s">
        <v>516</v>
      </c>
      <c r="B789" s="649">
        <v>920</v>
      </c>
      <c r="C789" s="589" t="s">
        <v>34</v>
      </c>
      <c r="D789" s="589" t="s">
        <v>95</v>
      </c>
      <c r="E789" s="589" t="s">
        <v>974</v>
      </c>
      <c r="F789" s="594">
        <v>240</v>
      </c>
      <c r="G789" s="242"/>
      <c r="H789" s="242">
        <v>20000</v>
      </c>
      <c r="I789" s="242">
        <v>20000</v>
      </c>
      <c r="J789" s="242"/>
    </row>
    <row r="790" spans="1:10" s="1" customFormat="1" ht="17.25" hidden="1" thickBot="1">
      <c r="A790" s="45" t="s">
        <v>75</v>
      </c>
      <c r="B790" s="711">
        <v>920</v>
      </c>
      <c r="C790" s="688" t="s">
        <v>30</v>
      </c>
      <c r="D790" s="688"/>
      <c r="E790" s="610"/>
      <c r="F790" s="610"/>
      <c r="G790" s="74">
        <f aca="true" t="shared" si="106" ref="G790:J794">G791</f>
        <v>0</v>
      </c>
      <c r="H790" s="74">
        <f t="shared" si="106"/>
        <v>400</v>
      </c>
      <c r="I790" s="74">
        <f t="shared" si="106"/>
        <v>400</v>
      </c>
      <c r="J790" s="74">
        <f t="shared" si="106"/>
        <v>0</v>
      </c>
    </row>
    <row r="791" spans="1:10" ht="33.75" hidden="1" thickBot="1">
      <c r="A791" s="225" t="s">
        <v>470</v>
      </c>
      <c r="B791" s="582">
        <v>920</v>
      </c>
      <c r="C791" s="584" t="s">
        <v>30</v>
      </c>
      <c r="D791" s="584" t="s">
        <v>35</v>
      </c>
      <c r="E791" s="551"/>
      <c r="F791" s="551"/>
      <c r="G791" s="74">
        <f t="shared" si="106"/>
        <v>0</v>
      </c>
      <c r="H791" s="74">
        <f t="shared" si="106"/>
        <v>400</v>
      </c>
      <c r="I791" s="74">
        <f t="shared" si="106"/>
        <v>400</v>
      </c>
      <c r="J791" s="74">
        <f t="shared" si="106"/>
        <v>0</v>
      </c>
    </row>
    <row r="792" spans="1:10" s="129" customFormat="1" ht="50.25" hidden="1" thickBot="1">
      <c r="A792" s="378" t="s">
        <v>752</v>
      </c>
      <c r="B792" s="582">
        <v>920</v>
      </c>
      <c r="C792" s="584" t="s">
        <v>30</v>
      </c>
      <c r="D792" s="584" t="s">
        <v>35</v>
      </c>
      <c r="E792" s="626" t="s">
        <v>717</v>
      </c>
      <c r="F792" s="627"/>
      <c r="G792" s="440">
        <f t="shared" si="106"/>
        <v>0</v>
      </c>
      <c r="H792" s="440">
        <f t="shared" si="106"/>
        <v>400</v>
      </c>
      <c r="I792" s="440">
        <f t="shared" si="106"/>
        <v>400</v>
      </c>
      <c r="J792" s="440">
        <f t="shared" si="106"/>
        <v>0</v>
      </c>
    </row>
    <row r="793" spans="1:10" s="129" customFormat="1" ht="33.75" hidden="1" thickBot="1">
      <c r="A793" s="282" t="s">
        <v>1000</v>
      </c>
      <c r="B793" s="602">
        <v>920</v>
      </c>
      <c r="C793" s="589" t="s">
        <v>30</v>
      </c>
      <c r="D793" s="589" t="s">
        <v>35</v>
      </c>
      <c r="E793" s="628" t="s">
        <v>1001</v>
      </c>
      <c r="F793" s="596"/>
      <c r="G793" s="69">
        <f t="shared" si="106"/>
        <v>0</v>
      </c>
      <c r="H793" s="69">
        <f t="shared" si="106"/>
        <v>400</v>
      </c>
      <c r="I793" s="69">
        <f t="shared" si="106"/>
        <v>400</v>
      </c>
      <c r="J793" s="69">
        <f t="shared" si="106"/>
        <v>0</v>
      </c>
    </row>
    <row r="794" spans="1:10" s="129" customFormat="1" ht="33.75" hidden="1" thickBot="1">
      <c r="A794" s="282" t="s">
        <v>1025</v>
      </c>
      <c r="B794" s="602">
        <v>920</v>
      </c>
      <c r="C794" s="589" t="s">
        <v>30</v>
      </c>
      <c r="D794" s="589" t="s">
        <v>35</v>
      </c>
      <c r="E794" s="628" t="s">
        <v>1002</v>
      </c>
      <c r="F794" s="596"/>
      <c r="G794" s="69">
        <f t="shared" si="106"/>
        <v>0</v>
      </c>
      <c r="H794" s="69">
        <f t="shared" si="106"/>
        <v>400</v>
      </c>
      <c r="I794" s="69">
        <f t="shared" si="106"/>
        <v>400</v>
      </c>
      <c r="J794" s="69">
        <f t="shared" si="106"/>
        <v>0</v>
      </c>
    </row>
    <row r="795" spans="1:10" s="129" customFormat="1" ht="33.75" hidden="1" thickBot="1">
      <c r="A795" s="368" t="s">
        <v>516</v>
      </c>
      <c r="B795" s="602">
        <v>920</v>
      </c>
      <c r="C795" s="589" t="s">
        <v>30</v>
      </c>
      <c r="D795" s="589" t="s">
        <v>35</v>
      </c>
      <c r="E795" s="628" t="s">
        <v>1002</v>
      </c>
      <c r="F795" s="596">
        <v>240</v>
      </c>
      <c r="G795" s="242"/>
      <c r="H795" s="242">
        <v>400</v>
      </c>
      <c r="I795" s="242">
        <v>400</v>
      </c>
      <c r="J795" s="242"/>
    </row>
    <row r="796" spans="1:10" ht="17.25" hidden="1" thickBot="1">
      <c r="A796" s="45" t="s">
        <v>3</v>
      </c>
      <c r="B796" s="585">
        <v>920</v>
      </c>
      <c r="C796" s="584" t="s">
        <v>38</v>
      </c>
      <c r="D796" s="584"/>
      <c r="E796" s="584"/>
      <c r="F796" s="584"/>
      <c r="G796" s="150">
        <f aca="true" t="shared" si="107" ref="G796:J801">G797</f>
        <v>0</v>
      </c>
      <c r="H796" s="150">
        <f t="shared" si="107"/>
        <v>696000</v>
      </c>
      <c r="I796" s="150">
        <f t="shared" si="107"/>
        <v>696000</v>
      </c>
      <c r="J796" s="150">
        <f t="shared" si="107"/>
        <v>0</v>
      </c>
    </row>
    <row r="797" spans="1:10" ht="17.25" hidden="1" thickBot="1">
      <c r="A797" s="45" t="s">
        <v>322</v>
      </c>
      <c r="B797" s="582">
        <v>920</v>
      </c>
      <c r="C797" s="584" t="s">
        <v>38</v>
      </c>
      <c r="D797" s="584" t="s">
        <v>40</v>
      </c>
      <c r="E797" s="584"/>
      <c r="F797" s="551"/>
      <c r="G797" s="150">
        <f t="shared" si="107"/>
        <v>0</v>
      </c>
      <c r="H797" s="150">
        <f t="shared" si="107"/>
        <v>696000</v>
      </c>
      <c r="I797" s="150">
        <f t="shared" si="107"/>
        <v>696000</v>
      </c>
      <c r="J797" s="150">
        <f t="shared" si="107"/>
        <v>0</v>
      </c>
    </row>
    <row r="798" spans="1:10" s="129" customFormat="1" ht="50.25" hidden="1" thickBot="1">
      <c r="A798" s="154" t="s">
        <v>573</v>
      </c>
      <c r="B798" s="582">
        <v>920</v>
      </c>
      <c r="C798" s="584" t="s">
        <v>38</v>
      </c>
      <c r="D798" s="584" t="s">
        <v>40</v>
      </c>
      <c r="E798" s="600" t="s">
        <v>709</v>
      </c>
      <c r="F798" s="639"/>
      <c r="G798" s="121">
        <f>G799</f>
        <v>0</v>
      </c>
      <c r="H798" s="121">
        <f t="shared" si="107"/>
        <v>696000</v>
      </c>
      <c r="I798" s="121">
        <f t="shared" si="107"/>
        <v>696000</v>
      </c>
      <c r="J798" s="121">
        <f>J799</f>
        <v>0</v>
      </c>
    </row>
    <row r="799" spans="1:10" s="129" customFormat="1" ht="33.75" hidden="1" thickBot="1">
      <c r="A799" s="109" t="s">
        <v>574</v>
      </c>
      <c r="B799" s="582">
        <v>920</v>
      </c>
      <c r="C799" s="584" t="s">
        <v>38</v>
      </c>
      <c r="D799" s="584" t="s">
        <v>40</v>
      </c>
      <c r="E799" s="584" t="s">
        <v>711</v>
      </c>
      <c r="F799" s="594"/>
      <c r="G799" s="150">
        <f>G800</f>
        <v>0</v>
      </c>
      <c r="H799" s="150">
        <f t="shared" si="107"/>
        <v>696000</v>
      </c>
      <c r="I799" s="150">
        <f t="shared" si="107"/>
        <v>696000</v>
      </c>
      <c r="J799" s="150">
        <f>J800</f>
        <v>0</v>
      </c>
    </row>
    <row r="800" spans="1:10" s="129" customFormat="1" ht="33.75" hidden="1" thickBot="1">
      <c r="A800" s="106" t="s">
        <v>740</v>
      </c>
      <c r="B800" s="602">
        <v>920</v>
      </c>
      <c r="C800" s="589" t="s">
        <v>38</v>
      </c>
      <c r="D800" s="589" t="s">
        <v>40</v>
      </c>
      <c r="E800" s="589" t="s">
        <v>781</v>
      </c>
      <c r="F800" s="594"/>
      <c r="G800" s="242">
        <f>G801</f>
        <v>0</v>
      </c>
      <c r="H800" s="242">
        <f t="shared" si="107"/>
        <v>696000</v>
      </c>
      <c r="I800" s="242">
        <f t="shared" si="107"/>
        <v>696000</v>
      </c>
      <c r="J800" s="242">
        <f>J801</f>
        <v>0</v>
      </c>
    </row>
    <row r="801" spans="1:10" s="129" customFormat="1" ht="36.75" customHeight="1" hidden="1">
      <c r="A801" s="106" t="s">
        <v>620</v>
      </c>
      <c r="B801" s="602">
        <v>920</v>
      </c>
      <c r="C801" s="589" t="s">
        <v>38</v>
      </c>
      <c r="D801" s="589" t="s">
        <v>40</v>
      </c>
      <c r="E801" s="589" t="s">
        <v>988</v>
      </c>
      <c r="F801" s="594"/>
      <c r="G801" s="242">
        <f>G802</f>
        <v>0</v>
      </c>
      <c r="H801" s="242">
        <f t="shared" si="107"/>
        <v>696000</v>
      </c>
      <c r="I801" s="242">
        <f t="shared" si="107"/>
        <v>696000</v>
      </c>
      <c r="J801" s="242">
        <f>J802</f>
        <v>0</v>
      </c>
    </row>
    <row r="802" spans="1:10" s="129" customFormat="1" ht="36.75" customHeight="1" hidden="1">
      <c r="A802" s="106" t="s">
        <v>619</v>
      </c>
      <c r="B802" s="602">
        <v>920</v>
      </c>
      <c r="C802" s="589" t="s">
        <v>38</v>
      </c>
      <c r="D802" s="589" t="s">
        <v>40</v>
      </c>
      <c r="E802" s="589" t="s">
        <v>988</v>
      </c>
      <c r="F802" s="594">
        <v>320</v>
      </c>
      <c r="G802" s="242"/>
      <c r="H802" s="242">
        <v>696000</v>
      </c>
      <c r="I802" s="242">
        <v>696000</v>
      </c>
      <c r="J802" s="242"/>
    </row>
    <row r="803" spans="1:10" ht="17.25" thickBot="1">
      <c r="A803" s="87" t="s">
        <v>29</v>
      </c>
      <c r="B803" s="710"/>
      <c r="C803" s="712"/>
      <c r="D803" s="712"/>
      <c r="E803" s="712"/>
      <c r="F803" s="712"/>
      <c r="G803" s="90">
        <f>G40+G98+G105+G117+G140+G166+G430+G515+G529+G726</f>
        <v>12555250</v>
      </c>
      <c r="H803" s="90" t="e">
        <f>H15+H39+H231+H367+H546+H600+H704+H746</f>
        <v>#REF!</v>
      </c>
      <c r="I803" s="90" t="e">
        <f>I15+I39+I231+I367+I546+I600+I704+I746</f>
        <v>#REF!</v>
      </c>
      <c r="J803" s="90">
        <f>J40+J98+J105+J117+J140+J166+J430+J515+J529+J726</f>
        <v>12627460</v>
      </c>
    </row>
    <row r="804" spans="1:2" ht="18.75" customHeight="1">
      <c r="A804" s="129"/>
      <c r="B804" s="15"/>
    </row>
    <row r="805" spans="7:11" ht="16.5" hidden="1">
      <c r="G805" s="20">
        <v>288892000</v>
      </c>
      <c r="H805" s="20">
        <f>303335200+'Доходы 2017-2018 '!D175</f>
        <v>303335200</v>
      </c>
      <c r="I805" s="20">
        <f>314147600+'Доходы 2017-2018 '!E175</f>
        <v>314147600</v>
      </c>
      <c r="J805" s="17"/>
      <c r="K805" s="17"/>
    </row>
    <row r="806" spans="5:9" ht="16.5" hidden="1">
      <c r="E806" s="756" t="s">
        <v>1035</v>
      </c>
      <c r="F806" s="756"/>
      <c r="G806" s="757"/>
      <c r="H806" s="444">
        <f>(H805-'Доходы 2017-2018 '!D175)*2.5%</f>
        <v>7583380</v>
      </c>
      <c r="I806" s="444">
        <f>(I805-'Доходы 2017-2018 '!E175)*5%</f>
        <v>15707380</v>
      </c>
    </row>
    <row r="807" spans="7:9" ht="16.5" hidden="1">
      <c r="G807" s="445"/>
      <c r="H807" s="446">
        <v>7583000</v>
      </c>
      <c r="I807" s="446">
        <v>15707000</v>
      </c>
    </row>
    <row r="808" spans="7:10" ht="16.5" hidden="1">
      <c r="G808" s="20">
        <f>G803-G810</f>
        <v>-801399750</v>
      </c>
      <c r="H808" s="20" t="e">
        <f>H805-H807-H803</f>
        <v>#REF!</v>
      </c>
      <c r="I808" s="20" t="e">
        <f>I805-I807-I803</f>
        <v>#REF!</v>
      </c>
      <c r="J808" s="17"/>
    </row>
    <row r="809" ht="16.5" hidden="1">
      <c r="G809" s="20">
        <f>'Доходы 2017-2018 '!C175+'Доходы 2017-2018 '!C192</f>
        <v>525063000</v>
      </c>
    </row>
    <row r="810" ht="16.5" hidden="1">
      <c r="G810" s="20">
        <f>G805+G809</f>
        <v>813955000</v>
      </c>
    </row>
    <row r="811" ht="16.5" hidden="1"/>
    <row r="812" ht="16.5" hidden="1"/>
  </sheetData>
  <sheetProtection/>
  <mergeCells count="4">
    <mergeCell ref="A10:I10"/>
    <mergeCell ref="A11:I11"/>
    <mergeCell ref="A12:I12"/>
    <mergeCell ref="E806:G80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60" zoomScaleNormal="90" zoomScalePageLayoutView="0" workbookViewId="0" topLeftCell="A1">
      <selection activeCell="B8" sqref="B8"/>
    </sheetView>
  </sheetViews>
  <sheetFormatPr defaultColWidth="9.00390625" defaultRowHeight="12.75"/>
  <cols>
    <col min="1" max="1" width="78.75390625" style="261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375" style="20" hidden="1" customWidth="1"/>
    <col min="7" max="7" width="13.75390625" style="0" customWidth="1"/>
    <col min="8" max="8" width="10.00390625" style="0" customWidth="1"/>
    <col min="9" max="9" width="9.875" style="0" customWidth="1"/>
  </cols>
  <sheetData>
    <row r="1" spans="2:7" ht="16.5">
      <c r="B1" s="13" t="s">
        <v>613</v>
      </c>
      <c r="C1" s="13"/>
      <c r="D1" s="13"/>
      <c r="E1" s="13"/>
      <c r="F1" s="716"/>
      <c r="G1" s="716"/>
    </row>
    <row r="2" spans="2:7" ht="16.5">
      <c r="B2" s="13" t="s">
        <v>1290</v>
      </c>
      <c r="C2" s="13"/>
      <c r="D2" s="13"/>
      <c r="E2" s="13"/>
      <c r="F2" s="716"/>
      <c r="G2" s="716"/>
    </row>
    <row r="3" spans="2:7" ht="16.5">
      <c r="B3" s="13" t="s">
        <v>436</v>
      </c>
      <c r="C3" s="13"/>
      <c r="D3" s="13"/>
      <c r="E3" s="13"/>
      <c r="F3" s="716"/>
      <c r="G3" s="716"/>
    </row>
    <row r="4" spans="2:7" ht="16.5">
      <c r="B4" s="13" t="s">
        <v>1081</v>
      </c>
      <c r="C4" s="13"/>
      <c r="D4" s="13"/>
      <c r="E4" s="13"/>
      <c r="F4" s="716"/>
      <c r="G4" s="716"/>
    </row>
    <row r="5" spans="2:7" ht="16.5">
      <c r="B5" s="13" t="s">
        <v>1084</v>
      </c>
      <c r="C5" s="13"/>
      <c r="D5" s="13"/>
      <c r="E5" s="13"/>
      <c r="F5" s="716"/>
      <c r="G5" s="716"/>
    </row>
    <row r="6" spans="2:7" ht="16.5">
      <c r="B6" s="13" t="s">
        <v>727</v>
      </c>
      <c r="C6" s="13"/>
      <c r="D6" s="13"/>
      <c r="E6" s="13"/>
      <c r="F6" s="716"/>
      <c r="G6" s="716"/>
    </row>
    <row r="7" spans="2:7" ht="16.5">
      <c r="B7" s="13" t="s">
        <v>1286</v>
      </c>
      <c r="C7" s="13"/>
      <c r="D7" s="13"/>
      <c r="E7" s="13"/>
      <c r="F7" s="716"/>
      <c r="G7" s="716"/>
    </row>
    <row r="8" spans="2:7" ht="16.5">
      <c r="B8" s="13"/>
      <c r="C8" s="13"/>
      <c r="D8" s="13"/>
      <c r="E8" s="13"/>
      <c r="F8" s="13"/>
      <c r="G8" s="716"/>
    </row>
    <row r="9" spans="1:6" ht="18.75">
      <c r="A9" s="129"/>
      <c r="B9" s="14"/>
      <c r="C9" s="8"/>
      <c r="D9" s="8"/>
      <c r="E9" s="8"/>
      <c r="F9" s="8"/>
    </row>
    <row r="10" spans="1:6" ht="49.5" customHeight="1">
      <c r="A10" s="760" t="s">
        <v>1085</v>
      </c>
      <c r="B10" s="760"/>
      <c r="C10" s="760"/>
      <c r="D10" s="760"/>
      <c r="E10"/>
      <c r="F10"/>
    </row>
    <row r="11" spans="1:6" ht="16.5">
      <c r="A11" s="754" t="s">
        <v>69</v>
      </c>
      <c r="B11" s="754"/>
      <c r="C11" s="754"/>
      <c r="D11" s="754"/>
      <c r="E11"/>
      <c r="F11"/>
    </row>
    <row r="12" spans="2:6" ht="19.5" thickBot="1">
      <c r="B12" s="6" t="s">
        <v>69</v>
      </c>
      <c r="C12" s="5"/>
      <c r="D12" s="19" t="s">
        <v>2</v>
      </c>
      <c r="E12" s="19"/>
      <c r="F12" s="19" t="s">
        <v>2</v>
      </c>
    </row>
    <row r="13" spans="1:10" ht="39.75" thickBot="1">
      <c r="A13" s="258" t="s">
        <v>70</v>
      </c>
      <c r="B13" s="259" t="s">
        <v>71</v>
      </c>
      <c r="C13" s="259" t="s">
        <v>72</v>
      </c>
      <c r="D13" s="251" t="s">
        <v>609</v>
      </c>
      <c r="E13" s="251" t="s">
        <v>662</v>
      </c>
      <c r="F13" s="251" t="s">
        <v>718</v>
      </c>
      <c r="J13" s="2"/>
    </row>
    <row r="14" spans="1:6" ht="20.25" customHeight="1">
      <c r="A14" s="60" t="s">
        <v>205</v>
      </c>
      <c r="B14" s="62" t="s">
        <v>31</v>
      </c>
      <c r="C14" s="62"/>
      <c r="D14" s="92">
        <f>D15+D16+D17+D18+D19+D20+D21</f>
        <v>2799168</v>
      </c>
      <c r="E14" s="92">
        <f>E15+E16+E17+E18+E19+E20+E21</f>
        <v>52104700</v>
      </c>
      <c r="F14" s="92">
        <f>F15+F16+F17+F18+F19+F20+F21</f>
        <v>51861200</v>
      </c>
    </row>
    <row r="15" spans="1:10" s="25" customFormat="1" ht="38.25" customHeight="1">
      <c r="A15" s="41" t="s">
        <v>81</v>
      </c>
      <c r="B15" s="42" t="s">
        <v>31</v>
      </c>
      <c r="C15" s="43" t="s">
        <v>36</v>
      </c>
      <c r="D15" s="69">
        <f>'Ведом. 2016'!G41</f>
        <v>898000</v>
      </c>
      <c r="E15" s="69">
        <f>'Ведом. 2016'!H41</f>
        <v>1553000</v>
      </c>
      <c r="F15" s="69">
        <f>'Ведом. 2016'!I41</f>
        <v>1553000</v>
      </c>
      <c r="J15" s="408"/>
    </row>
    <row r="16" spans="1:6" s="25" customFormat="1" ht="0.75" customHeight="1" hidden="1">
      <c r="A16" s="41" t="s">
        <v>448</v>
      </c>
      <c r="B16" s="42" t="s">
        <v>31</v>
      </c>
      <c r="C16" s="43" t="s">
        <v>40</v>
      </c>
      <c r="D16" s="44"/>
      <c r="E16" s="44">
        <f>'Ведом. 2016'!H17</f>
        <v>3186700</v>
      </c>
      <c r="F16" s="44">
        <f>'Ведом. 2016'!I17</f>
        <v>3186700</v>
      </c>
    </row>
    <row r="17" spans="1:6" s="25" customFormat="1" ht="51.75" customHeight="1">
      <c r="A17" s="41" t="s">
        <v>330</v>
      </c>
      <c r="B17" s="42" t="s">
        <v>31</v>
      </c>
      <c r="C17" s="42" t="s">
        <v>34</v>
      </c>
      <c r="D17" s="69">
        <f>'Ведом. 2016'!G46</f>
        <v>1865168</v>
      </c>
      <c r="E17" s="69">
        <f>'Ведом. 2016'!H46</f>
        <v>20043100</v>
      </c>
      <c r="F17" s="69">
        <f>'Ведом. 2016'!I46</f>
        <v>20043100</v>
      </c>
    </row>
    <row r="18" spans="1:6" s="25" customFormat="1" ht="2.25" customHeight="1" hidden="1">
      <c r="A18" s="41" t="s">
        <v>286</v>
      </c>
      <c r="B18" s="42" t="s">
        <v>31</v>
      </c>
      <c r="C18" s="42" t="s">
        <v>37</v>
      </c>
      <c r="D18" s="69"/>
      <c r="E18" s="69">
        <f>'Ведом. 2016'!H26+'Ведом. 2016'!H602</f>
        <v>8816600</v>
      </c>
      <c r="F18" s="69">
        <f>'Ведом. 2016'!I26+'Ведом. 2016'!I602</f>
        <v>8816600</v>
      </c>
    </row>
    <row r="19" spans="1:6" s="25" customFormat="1" ht="16.5" hidden="1">
      <c r="A19" s="409" t="s">
        <v>112</v>
      </c>
      <c r="B19" s="42" t="s">
        <v>31</v>
      </c>
      <c r="C19" s="42" t="s">
        <v>30</v>
      </c>
      <c r="D19" s="69"/>
      <c r="E19" s="69">
        <f>'Ведом. 2016'!H64</f>
        <v>300000</v>
      </c>
      <c r="F19" s="69">
        <f>'Ведом. 2016'!I64</f>
        <v>0</v>
      </c>
    </row>
    <row r="20" spans="1:6" s="4" customFormat="1" ht="18" customHeight="1">
      <c r="A20" s="50" t="s">
        <v>425</v>
      </c>
      <c r="B20" s="51" t="s">
        <v>31</v>
      </c>
      <c r="C20" s="51" t="s">
        <v>39</v>
      </c>
      <c r="D20" s="242">
        <f>'Ведом. 2016'!G71</f>
        <v>36000</v>
      </c>
      <c r="E20" s="242">
        <f>'Ведом. 2016'!H71</f>
        <v>300000</v>
      </c>
      <c r="F20" s="242">
        <f>'Ведом. 2016'!I71</f>
        <v>300000</v>
      </c>
    </row>
    <row r="21" spans="1:6" s="25" customFormat="1" ht="16.5" hidden="1">
      <c r="A21" s="41" t="s">
        <v>206</v>
      </c>
      <c r="B21" s="42" t="s">
        <v>31</v>
      </c>
      <c r="C21" s="42" t="s">
        <v>41</v>
      </c>
      <c r="D21" s="69"/>
      <c r="E21" s="69">
        <f>'Ведом. 2016'!H76+'Ведом. 2016'!H548+'Ведом. 2016'!H706</f>
        <v>17905300</v>
      </c>
      <c r="F21" s="69">
        <f>'Ведом. 2016'!I76+'Ведом. 2016'!I548+'Ведом. 2016'!I706</f>
        <v>17961800</v>
      </c>
    </row>
    <row r="22" spans="1:6" ht="21.75" customHeight="1">
      <c r="A22" s="154" t="s">
        <v>335</v>
      </c>
      <c r="B22" s="123" t="s">
        <v>36</v>
      </c>
      <c r="C22" s="122"/>
      <c r="D22" s="124">
        <f>D23</f>
        <v>187100</v>
      </c>
      <c r="E22" s="124">
        <f>E23</f>
        <v>0</v>
      </c>
      <c r="F22" s="124">
        <f>F23</f>
        <v>0</v>
      </c>
    </row>
    <row r="23" spans="1:6" s="25" customFormat="1" ht="21.75" customHeight="1">
      <c r="A23" s="75" t="s">
        <v>336</v>
      </c>
      <c r="B23" s="113" t="s">
        <v>36</v>
      </c>
      <c r="C23" s="56" t="s">
        <v>40</v>
      </c>
      <c r="D23" s="67">
        <f>'Ведом. 2016'!G99</f>
        <v>187100</v>
      </c>
      <c r="E23" s="67">
        <f>'Ведом. 2016'!H610</f>
        <v>0</v>
      </c>
      <c r="F23" s="67">
        <f>'Ведом. 2016'!I610</f>
        <v>0</v>
      </c>
    </row>
    <row r="24" spans="1:6" ht="20.25" customHeight="1">
      <c r="A24" s="45" t="s">
        <v>110</v>
      </c>
      <c r="B24" s="47" t="s">
        <v>40</v>
      </c>
      <c r="C24" s="47"/>
      <c r="D24" s="58">
        <f>D25+D26</f>
        <v>93650</v>
      </c>
      <c r="E24" s="58">
        <f>E25+E26</f>
        <v>302000</v>
      </c>
      <c r="F24" s="58">
        <f>F25+F26</f>
        <v>317000</v>
      </c>
    </row>
    <row r="25" spans="1:6" s="25" customFormat="1" ht="20.25" customHeight="1">
      <c r="A25" s="75" t="s">
        <v>111</v>
      </c>
      <c r="B25" s="113" t="s">
        <v>40</v>
      </c>
      <c r="C25" s="113" t="s">
        <v>36</v>
      </c>
      <c r="D25" s="57">
        <f>'Ведом. 2016'!G106</f>
        <v>11500</v>
      </c>
      <c r="E25" s="57">
        <f>'Ведом. 2016'!H106</f>
        <v>5000</v>
      </c>
      <c r="F25" s="57">
        <f>'Ведом. 2016'!I106</f>
        <v>30000</v>
      </c>
    </row>
    <row r="26" spans="1:6" s="25" customFormat="1" ht="38.25" customHeight="1">
      <c r="A26" s="407" t="s">
        <v>331</v>
      </c>
      <c r="B26" s="59" t="s">
        <v>40</v>
      </c>
      <c r="C26" s="59" t="s">
        <v>32</v>
      </c>
      <c r="D26" s="64">
        <f>'Ведом. 2016'!G112+'Ведом. 2016'!G616</f>
        <v>82150</v>
      </c>
      <c r="E26" s="64">
        <f>'Ведом. 2016'!H112+'Ведом. 2016'!H616</f>
        <v>297000</v>
      </c>
      <c r="F26" s="64">
        <f>'Ведом. 2016'!I112+'Ведом. 2016'!I616</f>
        <v>287000</v>
      </c>
    </row>
    <row r="27" spans="1:6" ht="20.25" customHeight="1">
      <c r="A27" s="45" t="s">
        <v>207</v>
      </c>
      <c r="B27" s="47" t="s">
        <v>34</v>
      </c>
      <c r="C27" s="47"/>
      <c r="D27" s="150">
        <f>D28+D29+D30+D31+D32</f>
        <v>4435891</v>
      </c>
      <c r="E27" s="150">
        <f>E28+E29+E30+E31+E32</f>
        <v>21881300</v>
      </c>
      <c r="F27" s="150">
        <f>F28+F29+F30+F31+F32</f>
        <v>21941300</v>
      </c>
    </row>
    <row r="28" spans="1:6" s="25" customFormat="1" ht="0.75" customHeight="1" hidden="1">
      <c r="A28" s="41" t="s">
        <v>212</v>
      </c>
      <c r="B28" s="78" t="s">
        <v>34</v>
      </c>
      <c r="C28" s="78" t="s">
        <v>31</v>
      </c>
      <c r="D28" s="80"/>
      <c r="E28" s="80">
        <f>'Ведом. 2016'!H765</f>
        <v>5765800</v>
      </c>
      <c r="F28" s="80">
        <f>'Ведом. 2016'!I765</f>
        <v>5765800</v>
      </c>
    </row>
    <row r="29" spans="1:6" s="25" customFormat="1" ht="16.5" hidden="1">
      <c r="A29" s="41" t="s">
        <v>208</v>
      </c>
      <c r="B29" s="43" t="s">
        <v>34</v>
      </c>
      <c r="C29" s="43" t="s">
        <v>35</v>
      </c>
      <c r="D29" s="52"/>
      <c r="E29" s="52">
        <f>'Ведом. 2016'!H773</f>
        <v>678000</v>
      </c>
      <c r="F29" s="52">
        <f>'Ведом. 2016'!I773</f>
        <v>678000</v>
      </c>
    </row>
    <row r="30" spans="1:6" s="25" customFormat="1" ht="16.5" hidden="1">
      <c r="A30" s="41" t="s">
        <v>24</v>
      </c>
      <c r="B30" s="43" t="s">
        <v>34</v>
      </c>
      <c r="C30" s="43" t="s">
        <v>33</v>
      </c>
      <c r="D30" s="242"/>
      <c r="E30" s="242">
        <f>'Ведом. 2016'!H560</f>
        <v>2144400</v>
      </c>
      <c r="F30" s="242">
        <f>'Ведом. 2016'!I560</f>
        <v>2144400</v>
      </c>
    </row>
    <row r="31" spans="1:6" s="25" customFormat="1" ht="21.75" customHeight="1">
      <c r="A31" s="41" t="s">
        <v>326</v>
      </c>
      <c r="B31" s="43" t="s">
        <v>34</v>
      </c>
      <c r="C31" s="53" t="s">
        <v>32</v>
      </c>
      <c r="D31" s="69">
        <f>'Ведом. 2016'!G118</f>
        <v>2304000</v>
      </c>
      <c r="E31" s="69">
        <f>'Ведом. 2016'!H720</f>
        <v>12068100</v>
      </c>
      <c r="F31" s="69">
        <f>'Ведом. 2016'!I720</f>
        <v>12068100</v>
      </c>
    </row>
    <row r="32" spans="1:6" s="25" customFormat="1" ht="20.25" customHeight="1">
      <c r="A32" s="406" t="s">
        <v>42</v>
      </c>
      <c r="B32" s="56" t="s">
        <v>34</v>
      </c>
      <c r="C32" s="79" t="s">
        <v>95</v>
      </c>
      <c r="D32" s="120">
        <f>'Ведом. 2016'!G123+'Ведом. 2016'!G622+'Ведом. 2016'!G726+'Ведом. 2016'!G785</f>
        <v>2131891</v>
      </c>
      <c r="E32" s="120">
        <f>'Ведом. 2016'!H123+'Ведом. 2016'!H622+'Ведом. 2016'!H726+'Ведом. 2016'!H785</f>
        <v>1225000</v>
      </c>
      <c r="F32" s="120">
        <f>'Ведом. 2016'!I123+'Ведом. 2016'!I622+'Ведом. 2016'!I726+'Ведом. 2016'!I785</f>
        <v>1285000</v>
      </c>
    </row>
    <row r="33" spans="1:6" s="1" customFormat="1" ht="21.75" customHeight="1">
      <c r="A33" s="45" t="s">
        <v>209</v>
      </c>
      <c r="B33" s="47" t="s">
        <v>35</v>
      </c>
      <c r="C33" s="47"/>
      <c r="D33" s="58">
        <f>D34+D35+D36</f>
        <v>830200</v>
      </c>
      <c r="E33" s="58">
        <f>E34+E35+E36</f>
        <v>2439500</v>
      </c>
      <c r="F33" s="58">
        <f>F34+F35+F36</f>
        <v>2417000</v>
      </c>
    </row>
    <row r="34" spans="1:6" s="25" customFormat="1" ht="16.5" hidden="1">
      <c r="A34" s="404" t="s">
        <v>210</v>
      </c>
      <c r="B34" s="405" t="s">
        <v>35</v>
      </c>
      <c r="C34" s="134" t="s">
        <v>31</v>
      </c>
      <c r="D34" s="237"/>
      <c r="E34" s="237">
        <f>'Ведом. 2016'!H633</f>
        <v>20000</v>
      </c>
      <c r="F34" s="237">
        <f>'Ведом. 2016'!I633</f>
        <v>20000</v>
      </c>
    </row>
    <row r="35" spans="1:6" s="25" customFormat="1" ht="0.75" customHeight="1">
      <c r="A35" s="41" t="s">
        <v>211</v>
      </c>
      <c r="B35" s="42" t="s">
        <v>35</v>
      </c>
      <c r="C35" s="42" t="s">
        <v>36</v>
      </c>
      <c r="D35" s="52"/>
      <c r="E35" s="52">
        <f>'Ведом. 2016'!H141+'Ведом. 2016'!H639</f>
        <v>2340000</v>
      </c>
      <c r="F35" s="52">
        <f>'Ведом. 2016'!I141+'Ведом. 2016'!I639</f>
        <v>2340000</v>
      </c>
    </row>
    <row r="36" spans="1:6" s="25" customFormat="1" ht="16.5">
      <c r="A36" s="41" t="s">
        <v>76</v>
      </c>
      <c r="B36" s="43" t="s">
        <v>35</v>
      </c>
      <c r="C36" s="43" t="s">
        <v>40</v>
      </c>
      <c r="D36" s="52">
        <f>'Ведом. 2016'!G140</f>
        <v>830200</v>
      </c>
      <c r="E36" s="52">
        <f>'Ведом. 2016'!H659</f>
        <v>79500</v>
      </c>
      <c r="F36" s="52">
        <f>'Ведом. 2016'!I659</f>
        <v>57000</v>
      </c>
    </row>
    <row r="37" spans="1:6" ht="21.75" customHeight="1">
      <c r="A37" s="45" t="s">
        <v>75</v>
      </c>
      <c r="B37" s="47" t="s">
        <v>30</v>
      </c>
      <c r="C37" s="47"/>
      <c r="D37" s="58">
        <f>D38+D39+D40+D41+D42</f>
        <v>25000</v>
      </c>
      <c r="E37" s="58">
        <f>E38+E39+E40+E41+E42</f>
        <v>581625200</v>
      </c>
      <c r="F37" s="58">
        <f>F38+F39+F40+F41+F42</f>
        <v>584584200</v>
      </c>
    </row>
    <row r="38" spans="1:6" ht="16.5" hidden="1">
      <c r="A38" s="410" t="s">
        <v>28</v>
      </c>
      <c r="B38" s="42" t="s">
        <v>30</v>
      </c>
      <c r="C38" s="53" t="s">
        <v>31</v>
      </c>
      <c r="D38" s="69"/>
      <c r="E38" s="69">
        <f>'Ведом. 2016'!H233+'Ведом. 2016'!H567</f>
        <v>113443400</v>
      </c>
      <c r="F38" s="69">
        <f>'Ведом. 2016'!I233+'Ведом. 2016'!I567</f>
        <v>113491600</v>
      </c>
    </row>
    <row r="39" spans="1:6" s="25" customFormat="1" ht="16.5" hidden="1">
      <c r="A39" s="49" t="s">
        <v>4</v>
      </c>
      <c r="B39" s="71" t="s">
        <v>30</v>
      </c>
      <c r="C39" s="71" t="s">
        <v>36</v>
      </c>
      <c r="D39" s="69"/>
      <c r="E39" s="69">
        <f>'Ведом. 2016'!H245+'Ведом. 2016'!H369+'Ведом. 2016'!H573</f>
        <v>438133900</v>
      </c>
      <c r="F39" s="69">
        <f>'Ведом. 2016'!I245+'Ведом. 2016'!I369+'Ведом. 2016'!I573</f>
        <v>440987700</v>
      </c>
    </row>
    <row r="40" spans="1:6" s="25" customFormat="1" ht="19.5" customHeight="1">
      <c r="A40" s="403" t="s">
        <v>470</v>
      </c>
      <c r="B40" s="54" t="s">
        <v>30</v>
      </c>
      <c r="C40" s="54" t="s">
        <v>35</v>
      </c>
      <c r="D40" s="69">
        <f>'Ведом. 2016'!G34+'Ведом. 2016'!G167+'Ведом. 2016'!G280+'Ведом. 2016'!G398+'Ведом. 2016'!G579+'Ведом. 2016'!G670+'Ведом. 2016'!G732+'Ведом. 2016'!G791</f>
        <v>25000</v>
      </c>
      <c r="E40" s="69">
        <f>'Ведом. 2016'!H34+'Ведом. 2016'!H167+'Ведом. 2016'!H280+'Ведом. 2016'!H398+'Ведом. 2016'!H579+'Ведом. 2016'!H670+'Ведом. 2016'!H732+'Ведом. 2016'!H791</f>
        <v>10000</v>
      </c>
      <c r="F40" s="69">
        <f>'Ведом. 2016'!I34+'Ведом. 2016'!I167+'Ведом. 2016'!I280+'Ведом. 2016'!I398+'Ведом. 2016'!I579+'Ведом. 2016'!I670+'Ведом. 2016'!I732+'Ведом. 2016'!I791</f>
        <v>10000</v>
      </c>
    </row>
    <row r="41" spans="1:6" s="25" customFormat="1" ht="1.5" customHeight="1" hidden="1">
      <c r="A41" s="41" t="s">
        <v>237</v>
      </c>
      <c r="B41" s="42" t="s">
        <v>30</v>
      </c>
      <c r="C41" s="43" t="s">
        <v>30</v>
      </c>
      <c r="D41" s="69"/>
      <c r="E41" s="69">
        <f>'Ведом. 2016'!H285+'Ведом. 2016'!H403</f>
        <v>4447700</v>
      </c>
      <c r="F41" s="69">
        <f>'Ведом. 2016'!I285+'Ведом. 2016'!I403</f>
        <v>3873700</v>
      </c>
    </row>
    <row r="42" spans="1:6" s="25" customFormat="1" ht="16.5" hidden="1">
      <c r="A42" s="41" t="s">
        <v>249</v>
      </c>
      <c r="B42" s="42" t="s">
        <v>30</v>
      </c>
      <c r="C42" s="43" t="s">
        <v>32</v>
      </c>
      <c r="D42" s="69"/>
      <c r="E42" s="69">
        <f>'Ведом. 2016'!H172+'Ведом. 2016'!H293</f>
        <v>25590200</v>
      </c>
      <c r="F42" s="69">
        <f>'Ведом. 2016'!I172+'Ведом. 2016'!I293</f>
        <v>26221200</v>
      </c>
    </row>
    <row r="43" spans="1:6" ht="21.75" customHeight="1">
      <c r="A43" s="45" t="s">
        <v>466</v>
      </c>
      <c r="B43" s="47" t="s">
        <v>33</v>
      </c>
      <c r="C43" s="47"/>
      <c r="D43" s="58">
        <f>D44+D45</f>
        <v>4228691</v>
      </c>
      <c r="E43" s="58" t="e">
        <f>E44+E45</f>
        <v>#REF!</v>
      </c>
      <c r="F43" s="58" t="e">
        <f>F44+F45</f>
        <v>#REF!</v>
      </c>
    </row>
    <row r="44" spans="1:6" ht="20.25" customHeight="1">
      <c r="A44" s="75" t="s">
        <v>5</v>
      </c>
      <c r="B44" s="113" t="s">
        <v>33</v>
      </c>
      <c r="C44" s="113" t="s">
        <v>31</v>
      </c>
      <c r="D44" s="57">
        <f>'Ведом. 2016'!G431+'Ведом. 2016'!G585+'Ведом. 2016'!G678</f>
        <v>2934364</v>
      </c>
      <c r="E44" s="57" t="e">
        <f>'Ведом. 2016'!H431+'Ведом. 2016'!H585+'Ведом. 2016'!H678</f>
        <v>#REF!</v>
      </c>
      <c r="F44" s="57" t="e">
        <f>'Ведом. 2016'!I431+'Ведом. 2016'!I585+'Ведом. 2016'!I678</f>
        <v>#REF!</v>
      </c>
    </row>
    <row r="45" spans="1:6" ht="23.25" customHeight="1">
      <c r="A45" s="41" t="s">
        <v>329</v>
      </c>
      <c r="B45" s="43" t="s">
        <v>33</v>
      </c>
      <c r="C45" s="43" t="s">
        <v>34</v>
      </c>
      <c r="D45" s="242">
        <f>'Ведом. 2016'!G493</f>
        <v>1294327</v>
      </c>
      <c r="E45" s="242">
        <f>'Ведом. 2016'!H493</f>
        <v>11617100</v>
      </c>
      <c r="F45" s="242">
        <f>'Ведом. 2016'!I493</f>
        <v>12077100</v>
      </c>
    </row>
    <row r="46" spans="1:6" ht="16.5" hidden="1">
      <c r="A46" s="70" t="s">
        <v>332</v>
      </c>
      <c r="B46" s="73" t="s">
        <v>32</v>
      </c>
      <c r="C46" s="53"/>
      <c r="D46" s="74"/>
      <c r="E46" s="74">
        <f>E47</f>
        <v>785000</v>
      </c>
      <c r="F46" s="74">
        <f>F47</f>
        <v>785000</v>
      </c>
    </row>
    <row r="47" spans="1:6" s="25" customFormat="1" ht="16.5" hidden="1">
      <c r="A47" s="49" t="s">
        <v>333</v>
      </c>
      <c r="B47" s="53" t="s">
        <v>32</v>
      </c>
      <c r="C47" s="53" t="s">
        <v>32</v>
      </c>
      <c r="D47" s="242"/>
      <c r="E47" s="242">
        <f>'Ведом. 2016'!H179</f>
        <v>785000</v>
      </c>
      <c r="F47" s="242">
        <f>'Ведом. 2016'!I179</f>
        <v>785000</v>
      </c>
    </row>
    <row r="48" spans="1:6" ht="18.75" customHeight="1">
      <c r="A48" s="45" t="s">
        <v>3</v>
      </c>
      <c r="B48" s="47" t="s">
        <v>38</v>
      </c>
      <c r="C48" s="47"/>
      <c r="D48" s="150">
        <f>D49+D50+D51+D52</f>
        <v>120000</v>
      </c>
      <c r="E48" s="150" t="e">
        <f>E49+E50+E51+E52</f>
        <v>#REF!</v>
      </c>
      <c r="F48" s="150" t="e">
        <f>F49+F50+F51+F52</f>
        <v>#REF!</v>
      </c>
    </row>
    <row r="49" spans="1:6" s="400" customFormat="1" ht="18" customHeight="1">
      <c r="A49" s="236" t="s">
        <v>176</v>
      </c>
      <c r="B49" s="78" t="s">
        <v>38</v>
      </c>
      <c r="C49" s="79" t="s">
        <v>31</v>
      </c>
      <c r="D49" s="80">
        <f>'Ведом. 2016'!G516</f>
        <v>90000</v>
      </c>
      <c r="E49" s="80">
        <f>'Ведом. 2016'!H190</f>
        <v>2500000</v>
      </c>
      <c r="F49" s="80">
        <f>'Ведом. 2016'!I190</f>
        <v>2500000</v>
      </c>
    </row>
    <row r="50" spans="1:6" s="25" customFormat="1" ht="21" customHeight="1">
      <c r="A50" s="41" t="s">
        <v>322</v>
      </c>
      <c r="B50" s="43" t="s">
        <v>38</v>
      </c>
      <c r="C50" s="43" t="s">
        <v>40</v>
      </c>
      <c r="D50" s="242">
        <f>'Ведом. 2016'!G196+'Ведом. 2016'!G521+'Ведом. 2016'!G797</f>
        <v>30000</v>
      </c>
      <c r="E50" s="242" t="e">
        <f>'Ведом. 2016'!H196+'Ведом. 2016'!H521+'Ведом. 2016'!H797</f>
        <v>#REF!</v>
      </c>
      <c r="F50" s="242" t="e">
        <f>'Ведом. 2016'!I196+'Ведом. 2016'!I521+'Ведом. 2016'!I797</f>
        <v>#REF!</v>
      </c>
    </row>
    <row r="51" spans="1:6" s="25" customFormat="1" ht="16.5" hidden="1">
      <c r="A51" s="260" t="s">
        <v>173</v>
      </c>
      <c r="B51" s="79" t="s">
        <v>38</v>
      </c>
      <c r="C51" s="79" t="s">
        <v>34</v>
      </c>
      <c r="D51" s="80"/>
      <c r="E51" s="80">
        <f>'Ведом. 2016'!H354+'Ведом. 2016'!H738</f>
        <v>58246000</v>
      </c>
      <c r="F51" s="80">
        <f>'Ведом. 2016'!I354+'Ведом. 2016'!I738</f>
        <v>58246000</v>
      </c>
    </row>
    <row r="52" spans="1:6" s="25" customFormat="1" ht="16.5" hidden="1">
      <c r="A52" s="41" t="s">
        <v>27</v>
      </c>
      <c r="B52" s="43">
        <v>10</v>
      </c>
      <c r="C52" s="43" t="s">
        <v>37</v>
      </c>
      <c r="D52" s="69"/>
      <c r="E52" s="69">
        <f>'Ведом. 2016'!H209</f>
        <v>1369000</v>
      </c>
      <c r="F52" s="69">
        <f>'Ведом. 2016'!I209</f>
        <v>1376000</v>
      </c>
    </row>
    <row r="53" spans="1:6" ht="21.75" customHeight="1">
      <c r="A53" s="108" t="s">
        <v>62</v>
      </c>
      <c r="B53" s="47" t="s">
        <v>39</v>
      </c>
      <c r="C53" s="47"/>
      <c r="D53" s="150">
        <f>D54</f>
        <v>35000</v>
      </c>
      <c r="E53" s="150">
        <f>E54</f>
        <v>180000</v>
      </c>
      <c r="F53" s="150">
        <f>F54</f>
        <v>180000</v>
      </c>
    </row>
    <row r="54" spans="1:6" s="25" customFormat="1" ht="30" customHeight="1" thickBot="1">
      <c r="A54" s="106" t="s">
        <v>334</v>
      </c>
      <c r="B54" s="43" t="s">
        <v>39</v>
      </c>
      <c r="C54" s="42" t="s">
        <v>31</v>
      </c>
      <c r="D54" s="69">
        <f>'Ведом. 2016'!G530+'Ведом. 2016'!G595</f>
        <v>35000</v>
      </c>
      <c r="E54" s="69">
        <f>'Ведом. 2016'!H530+'Ведом. 2016'!H595</f>
        <v>180000</v>
      </c>
      <c r="F54" s="69">
        <f>'Ведом. 2016'!I530+'Ведом. 2016'!I595</f>
        <v>180000</v>
      </c>
    </row>
    <row r="55" spans="1:6" ht="5.25" customHeight="1" hidden="1" thickBot="1">
      <c r="A55" s="45" t="s">
        <v>327</v>
      </c>
      <c r="B55" s="47" t="s">
        <v>95</v>
      </c>
      <c r="C55" s="47"/>
      <c r="D55" s="74"/>
      <c r="E55" s="74">
        <f>E56</f>
        <v>4185000</v>
      </c>
      <c r="F55" s="74">
        <f>F56</f>
        <v>4185000</v>
      </c>
    </row>
    <row r="56" spans="1:6" s="25" customFormat="1" ht="17.25" hidden="1" thickBot="1">
      <c r="A56" s="401" t="s">
        <v>321</v>
      </c>
      <c r="B56" s="43" t="s">
        <v>95</v>
      </c>
      <c r="C56" s="43" t="s">
        <v>36</v>
      </c>
      <c r="D56" s="69"/>
      <c r="E56" s="69">
        <f>'Ведом. 2016'!H225</f>
        <v>4185000</v>
      </c>
      <c r="F56" s="69">
        <f>'Ведом. 2016'!I225</f>
        <v>4185000</v>
      </c>
    </row>
    <row r="57" spans="1:6" ht="17.25" hidden="1" thickBot="1">
      <c r="A57" s="151" t="s">
        <v>367</v>
      </c>
      <c r="B57" s="73" t="s">
        <v>41</v>
      </c>
      <c r="C57" s="73"/>
      <c r="D57" s="150"/>
      <c r="E57" s="150">
        <f>E58</f>
        <v>1400000</v>
      </c>
      <c r="F57" s="150">
        <f>F58</f>
        <v>1400000</v>
      </c>
    </row>
    <row r="58" spans="1:6" s="25" customFormat="1" ht="17.25" hidden="1" thickBot="1">
      <c r="A58" s="68" t="s">
        <v>368</v>
      </c>
      <c r="B58" s="43" t="s">
        <v>41</v>
      </c>
      <c r="C58" s="43" t="s">
        <v>31</v>
      </c>
      <c r="D58" s="69"/>
      <c r="E58" s="69">
        <f>'Ведом. 2016'!H685</f>
        <v>1400000</v>
      </c>
      <c r="F58" s="69">
        <f>'Ведом. 2016'!I685</f>
        <v>1400000</v>
      </c>
    </row>
    <row r="59" spans="1:6" ht="33.75" hidden="1" thickBot="1">
      <c r="A59" s="45" t="s">
        <v>451</v>
      </c>
      <c r="B59" s="47" t="s">
        <v>288</v>
      </c>
      <c r="C59" s="47"/>
      <c r="D59" s="58"/>
      <c r="E59" s="58">
        <f>E60+E61</f>
        <v>52800300</v>
      </c>
      <c r="F59" s="58">
        <f>F60+F61</f>
        <v>52157200</v>
      </c>
    </row>
    <row r="60" spans="1:6" s="25" customFormat="1" ht="33.75" hidden="1" thickBot="1">
      <c r="A60" s="75" t="s">
        <v>449</v>
      </c>
      <c r="B60" s="56" t="s">
        <v>288</v>
      </c>
      <c r="C60" s="56" t="s">
        <v>31</v>
      </c>
      <c r="D60" s="57"/>
      <c r="E60" s="57">
        <f>'Ведом. 2016'!H691</f>
        <v>36750000</v>
      </c>
      <c r="F60" s="57">
        <f>'Ведом. 2016'!I691</f>
        <v>36750000</v>
      </c>
    </row>
    <row r="61" spans="1:6" s="25" customFormat="1" ht="17.25" hidden="1" thickBot="1">
      <c r="A61" s="402" t="s">
        <v>450</v>
      </c>
      <c r="B61" s="43" t="s">
        <v>288</v>
      </c>
      <c r="C61" s="43" t="s">
        <v>40</v>
      </c>
      <c r="D61" s="44"/>
      <c r="E61" s="44">
        <f>'Ведом. 2016'!H696</f>
        <v>16050300</v>
      </c>
      <c r="F61" s="44">
        <f>'Ведом. 2016'!I696</f>
        <v>15407200</v>
      </c>
    </row>
    <row r="62" spans="1:6" ht="27" customHeight="1" thickBot="1">
      <c r="A62" s="87" t="s">
        <v>29</v>
      </c>
      <c r="B62" s="238"/>
      <c r="C62" s="238"/>
      <c r="D62" s="90">
        <f>D14+D22+D24+D27+D33+D37+D43+D46+D48+D53+D55+D57+D59</f>
        <v>12754700</v>
      </c>
      <c r="E62" s="90" t="e">
        <f>E14+E22+E24+E27+E33+E37+E43+E46+E48+E53+E55+E57+E59</f>
        <v>#REF!</v>
      </c>
      <c r="F62" s="90" t="e">
        <f>F14+F22+F24+F27+F33+F37+F43+F46+F48+F53+F55+F57+F59</f>
        <v>#REF!</v>
      </c>
    </row>
    <row r="63" ht="16.5">
      <c r="A63" s="129"/>
    </row>
    <row r="64" spans="1:6" ht="16.5">
      <c r="A64" s="129"/>
      <c r="D64" s="20">
        <f>D62-'Ведом. 2016'!G803</f>
        <v>0</v>
      </c>
      <c r="E64" s="20" t="e">
        <f>E62-'Ведом. 2016'!H803</f>
        <v>#REF!</v>
      </c>
      <c r="F64" s="20" t="e">
        <f>F62-'Ведом. 2016'!I803</f>
        <v>#REF!</v>
      </c>
    </row>
    <row r="65" ht="16.5">
      <c r="A65" s="129"/>
    </row>
  </sheetData>
  <sheetProtection/>
  <mergeCells count="2">
    <mergeCell ref="A10:D10"/>
    <mergeCell ref="A11:D11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007</cp:lastModifiedBy>
  <cp:lastPrinted>2015-12-24T00:44:35Z</cp:lastPrinted>
  <dcterms:created xsi:type="dcterms:W3CDTF">2007-02-13T14:32:46Z</dcterms:created>
  <dcterms:modified xsi:type="dcterms:W3CDTF">2015-12-24T00:52:04Z</dcterms:modified>
  <cp:category/>
  <cp:version/>
  <cp:contentType/>
  <cp:contentStatus/>
</cp:coreProperties>
</file>